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567" documentId="13_ncr:1_{D7B31631-9EC2-A043-AB5E-59F176544080}" xr6:coauthVersionLast="47" xr6:coauthVersionMax="47" xr10:uidLastSave="{42F76ADC-1339-45F7-B0C7-39F4CE3BDE78}"/>
  <bookViews>
    <workbookView xWindow="-108" yWindow="-108" windowWidth="23256" windowHeight="12576" tabRatio="599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59" i="1"/>
  <c r="AB3760" i="1"/>
  <c r="AB3761" i="1"/>
  <c r="AB3762" i="1"/>
  <c r="AB3763" i="1"/>
  <c r="AB3764" i="1"/>
  <c r="AB3765" i="1"/>
  <c r="AB3766" i="1"/>
  <c r="AB3767" i="1"/>
  <c r="AB3768" i="1"/>
  <c r="AB3769" i="1"/>
  <c r="AB3770" i="1"/>
  <c r="AB3771" i="1"/>
  <c r="AB3772" i="1"/>
  <c r="AB3773" i="1"/>
  <c r="AB3774" i="1"/>
  <c r="AB3775" i="1"/>
  <c r="AB3776" i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59" i="1"/>
  <c r="AC3760" i="1"/>
  <c r="AC3761" i="1"/>
  <c r="AC3762" i="1"/>
  <c r="AC3763" i="1"/>
  <c r="AC3764" i="1"/>
  <c r="AC3765" i="1"/>
  <c r="AC3766" i="1"/>
  <c r="AC3767" i="1"/>
  <c r="AC3768" i="1"/>
  <c r="AC3769" i="1"/>
  <c r="AC3770" i="1"/>
  <c r="AC3771" i="1"/>
  <c r="AC3772" i="1"/>
  <c r="AC3773" i="1"/>
  <c r="AC3774" i="1"/>
  <c r="AC3775" i="1"/>
  <c r="AC3776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2476" i="1"/>
  <c r="Z3675" i="1"/>
  <c r="Z3676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56" i="1" l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AJ3768" i="1" s="1"/>
  <c r="AK3768" i="1" s="1"/>
  <c r="E3760" i="1"/>
  <c r="AI3760" i="1" s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AI3775" i="1" s="1"/>
  <c r="E3759" i="1"/>
  <c r="AI3759" i="1" s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AJ3774" i="1" s="1"/>
  <c r="AK3774" i="1" s="1"/>
  <c r="E3766" i="1"/>
  <c r="AJ3766" i="1" s="1"/>
  <c r="AK3766" i="1" s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AJ3773" i="1" s="1"/>
  <c r="AK3773" i="1" s="1"/>
  <c r="E3765" i="1"/>
  <c r="AJ3765" i="1" s="1"/>
  <c r="AK3765" i="1" s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80" i="1"/>
  <c r="AI3780" i="1" s="1"/>
  <c r="E3764" i="1"/>
  <c r="AI3764" i="1" s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9" i="1"/>
  <c r="AI3779" i="1" s="1"/>
  <c r="E3771" i="1"/>
  <c r="AI3771" i="1" s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8" i="1"/>
  <c r="AJ3778" i="1" s="1"/>
  <c r="AK3778" i="1" s="1"/>
  <c r="E3770" i="1"/>
  <c r="AI3770" i="1" s="1"/>
  <c r="E3762" i="1"/>
  <c r="AJ3762" i="1" s="1"/>
  <c r="AK3762" i="1" s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77" i="1"/>
  <c r="AJ3777" i="1" s="1"/>
  <c r="AK3777" i="1" s="1"/>
  <c r="E3769" i="1"/>
  <c r="AI3769" i="1" s="1"/>
  <c r="E3761" i="1"/>
  <c r="AI3761" i="1" s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I3776" i="1"/>
  <c r="AJ3776" i="1"/>
  <c r="AK3776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I3767" i="1"/>
  <c r="AJ3767" i="1"/>
  <c r="AK3767" i="1" s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I3772" i="1"/>
  <c r="AJ3772" i="1"/>
  <c r="AK377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I3763" i="1"/>
  <c r="AJ3763" i="1"/>
  <c r="AK3763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758" i="1" l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775" i="1"/>
  <c r="AK3775" i="1" s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J3769" i="1"/>
  <c r="AK3769" i="1" s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771" i="1"/>
  <c r="AK3771" i="1" s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J3760" i="1"/>
  <c r="AK3760" i="1" s="1"/>
  <c r="AJ3770" i="1"/>
  <c r="AK3770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I3747" i="1"/>
  <c r="AI3842" i="1"/>
  <c r="AI3563" i="1"/>
  <c r="AI2093" i="1"/>
  <c r="AI1449" i="1"/>
  <c r="AI3683" i="1"/>
  <c r="AJ3764" i="1"/>
  <c r="AK3764" i="1" s="1"/>
  <c r="AI3824" i="1"/>
  <c r="AI3310" i="1"/>
  <c r="AI676" i="1"/>
  <c r="AI3855" i="1"/>
  <c r="AJ3786" i="1"/>
  <c r="AK3786" i="1" s="1"/>
  <c r="AI3791" i="1"/>
  <c r="AI3931" i="1"/>
  <c r="AI1448" i="1"/>
  <c r="AJ3885" i="1"/>
  <c r="AK3885" i="1" s="1"/>
  <c r="AJ3827" i="1"/>
  <c r="AK3827" i="1" s="1"/>
  <c r="AJ3761" i="1"/>
  <c r="AK3761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J3782" i="1"/>
  <c r="AK3782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759" i="1"/>
  <c r="AK3759" i="1" s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K1645" i="1" s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K1620" i="1" s="1"/>
  <c r="AJ3020" i="1"/>
  <c r="AK3020" i="1" s="1"/>
  <c r="AJ497" i="1"/>
  <c r="AJ1644" i="1"/>
  <c r="AK1644" i="1" s="1"/>
  <c r="AJ1527" i="1"/>
  <c r="AJ1524" i="1"/>
  <c r="AK1524" i="1" s="1"/>
  <c r="AJ3199" i="1"/>
  <c r="AK3199" i="1" s="1"/>
  <c r="AJ2190" i="1"/>
  <c r="AJ2192" i="1"/>
  <c r="AJ3018" i="1"/>
  <c r="AK3018" i="1" s="1"/>
  <c r="AJ3294" i="1"/>
  <c r="AJ2830" i="1"/>
  <c r="AJ2437" i="1"/>
  <c r="AJ3200" i="1"/>
  <c r="AJ136" i="1"/>
  <c r="AK136" i="1" s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K1350" i="1" s="1"/>
  <c r="AJ605" i="1"/>
  <c r="AJ2746" i="1"/>
  <c r="AJ486" i="1"/>
  <c r="AK486" i="1" s="1"/>
  <c r="AJ1643" i="1"/>
  <c r="AJ3293" i="1"/>
  <c r="AJ1496" i="1"/>
  <c r="AJ3201" i="1"/>
  <c r="AJ1619" i="1"/>
  <c r="AJ2191" i="1"/>
  <c r="AJ3297" i="1"/>
  <c r="AJ2745" i="1"/>
  <c r="AJ3198" i="1"/>
  <c r="AK3198" i="1" s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K1552" i="1" s="1"/>
  <c r="AJ3259" i="1"/>
  <c r="AJ1346" i="1"/>
  <c r="AJ658" i="1"/>
  <c r="AJ3310" i="1"/>
  <c r="AJ3256" i="1"/>
  <c r="AJ3311" i="1"/>
  <c r="AK3311" i="1" s="1"/>
  <c r="AJ1710" i="1"/>
  <c r="AJ2554" i="1"/>
  <c r="AJ1074" i="1"/>
  <c r="AK1074" i="1" s="1"/>
  <c r="AJ1103" i="1"/>
  <c r="AJ677" i="1"/>
  <c r="AK677" i="1" s="1"/>
  <c r="AJ1553" i="1"/>
  <c r="AK1553" i="1" s="1"/>
  <c r="AJ3385" i="1"/>
  <c r="AK3385" i="1" s="1"/>
  <c r="AJ1490" i="1"/>
  <c r="AJ656" i="1"/>
  <c r="AK656" i="1" s="1"/>
  <c r="AJ3386" i="1"/>
  <c r="AK3386" i="1" s="1"/>
  <c r="AJ1100" i="1"/>
  <c r="AJ1312" i="1"/>
  <c r="AJ3257" i="1"/>
  <c r="AK3257" i="1" s="1"/>
  <c r="AJ679" i="1"/>
  <c r="AK679" i="1" s="1"/>
  <c r="AJ865" i="1"/>
  <c r="AK865" i="1" s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K3258" i="1" s="1"/>
  <c r="AJ111" i="1"/>
  <c r="AJ1073" i="1"/>
  <c r="AJ432" i="1"/>
  <c r="AJ676" i="1"/>
  <c r="AJ2943" i="1"/>
  <c r="AK2943" i="1" s="1"/>
  <c r="AJ2942" i="1"/>
  <c r="AJ2112" i="1"/>
  <c r="AK2112" i="1" s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K2218" i="1" s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K3113" i="1" s="1"/>
  <c r="AJ2424" i="1"/>
  <c r="AK2424" i="1" s="1"/>
  <c r="AJ350" i="1"/>
  <c r="AK350" i="1" s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K1243" i="1" s="1"/>
  <c r="AJ348" i="1"/>
  <c r="AK348" i="1" s="1"/>
  <c r="AJ530" i="1"/>
  <c r="AK530" i="1" s="1"/>
  <c r="AJ360" i="1"/>
  <c r="AK360" i="1" s="1"/>
  <c r="AJ359" i="1"/>
  <c r="AK359" i="1" s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755" i="1" l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<sst xmlns="http://schemas.openxmlformats.org/spreadsheetml/2006/main" count="44944" uniqueCount="3602">
  <si>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</si>
  <si>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</si>
  <si>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</si>
  <si>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</si>
  <si>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</si>
  <si>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</si>
  <si>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</si>
  <si>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</si>
  <si>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</si>
  <si>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</si>
  <si>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</si>
  <si>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</si>
  <si>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</si>
  <si>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</si>
  <si>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</si>
  <si>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</si>
  <si>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</si>
  <si>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</si>
  <si>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</si>
  <si>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</si>
  <si>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</si>
  <si>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</si>
  <si>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</si>
  <si>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</si>
  <si>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</si>
  <si>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</si>
  <si>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</si>
  <si>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</si>
  <si>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</si>
  <si>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</si>
  <si>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</si>
  <si>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</si>
  <si>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</si>
  <si>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</si>
  <si>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</si>
  <si>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</si>
  <si>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</si>
  <si>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</si>
  <si>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</si>
  <si>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</si>
  <si>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</si>
  <si>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</si>
  <si>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</si>
  <si>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</si>
  <si>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</si>
  <si>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</si>
  <si>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</si>
  <si>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</si>
  <si>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</si>
  <si>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</si>
  <si>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</si>
  <si>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</si>
  <si>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</si>
  <si>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</si>
  <si>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</si>
  <si>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</si>
  <si>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</si>
  <si>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</si>
  <si>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</si>
  <si>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</si>
  <si>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</si>
  <si>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</si>
  <si>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</si>
  <si>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</si>
  <si>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</si>
  <si>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</si>
  <si>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</si>
  <si>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</si>
  <si>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</si>
  <si>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</si>
  <si>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</si>
  <si>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</si>
  <si>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</si>
  <si>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</si>
  <si>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</si>
  <si>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</si>
  <si>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</si>
  <si>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</si>
  <si>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</si>
  <si>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</si>
  <si>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</si>
  <si>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</si>
  <si>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</si>
  <si>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</si>
  <si>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</si>
  <si>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</si>
  <si>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</si>
  <si>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</si>
  <si>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</si>
  <si>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</si>
  <si>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</si>
  <si>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</si>
  <si>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</si>
  <si>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</si>
  <si>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</si>
  <si>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</si>
  <si>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</si>
  <si>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</si>
  <si>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</si>
  <si>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</si>
  <si>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</si>
  <si>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</si>
  <si>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</si>
  <si>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</si>
  <si>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</si>
  <si>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</si>
  <si>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</si>
  <si>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</si>
  <si>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</si>
  <si>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</si>
  <si>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</si>
  <si>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</si>
  <si>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</si>
  <si>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</si>
  <si>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</si>
  <si>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</si>
  <si>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</si>
  <si>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</si>
  <si>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</si>
  <si>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</si>
  <si>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</si>
  <si>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</si>
  <si>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</si>
  <si>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</si>
  <si>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</si>
  <si>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</si>
  <si>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</si>
  <si>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</si>
  <si>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</si>
  <si>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</si>
  <si>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</si>
  <si>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</si>
  <si>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</si>
  <si>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</si>
  <si>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</si>
  <si>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</si>
  <si>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</si>
  <si>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</si>
  <si>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</si>
  <si>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</si>
  <si>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</si>
  <si>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</si>
  <si>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</si>
  <si>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</si>
  <si>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</si>
  <si>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</si>
  <si>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</si>
  <si>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</si>
  <si>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</si>
  <si>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</si>
  <si>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</si>
  <si>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</si>
  <si>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</si>
  <si>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</si>
  <si>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</si>
  <si>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</si>
  <si>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</si>
  <si>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</si>
  <si>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</si>
  <si>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</si>
  <si>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</si>
  <si>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</si>
  <si>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</si>
  <si>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</si>
  <si>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</si>
  <si>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</si>
  <si>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</si>
  <si>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</si>
  <si>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</si>
  <si>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</si>
  <si>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</si>
  <si>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</si>
  <si>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</si>
  <si>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</si>
  <si>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</si>
  <si>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</si>
  <si>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</si>
  <si>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</si>
  <si>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</si>
  <si>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</si>
  <si>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</si>
  <si>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</si>
  <si>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</si>
  <si>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</si>
  <si>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</si>
  <si>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</si>
  <si>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</si>
  <si>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</si>
  <si>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</si>
  <si>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</si>
  <si>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</si>
  <si>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</si>
  <si>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</si>
  <si>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</si>
  <si>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</si>
  <si>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</si>
  <si>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</si>
  <si>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</si>
  <si>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</si>
  <si>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</si>
  <si>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</si>
  <si>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</si>
  <si>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</si>
  <si>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</si>
  <si>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</si>
  <si>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</si>
  <si>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</si>
  <si>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</si>
  <si>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</si>
  <si>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</si>
  <si>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</si>
  <si>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</si>
  <si>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</si>
  <si>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</si>
  <si>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</si>
  <si>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</si>
  <si>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</si>
  <si>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</si>
  <si>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</si>
  <si>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营口新山鹰报警设备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</si>
  <si>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</si>
  <si>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</si>
  <si>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</si>
  <si>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</si>
  <si>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</si>
  <si>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</si>
  <si>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</si>
  <si>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</si>
  <si>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</si>
  <si>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</si>
  <si>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</si>
  <si>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</si>
  <si>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</si>
  <si>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</si>
  <si>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</si>
  <si>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</si>
  <si>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</si>
  <si>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</si>
  <si>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</si>
  <si>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</si>
  <si>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</si>
  <si>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</si>
  <si>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</si>
  <si>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</si>
  <si>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</si>
  <si>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</si>
  <si>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</si>
  <si>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</si>
  <si>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</si>
  <si>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</si>
  <si>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</si>
  <si>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</si>
  <si>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</si>
  <si>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</si>
  <si>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</si>
  <si>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</si>
  <si>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</si>
  <si>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</si>
  <si>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</si>
  <si>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</si>
  <si>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</si>
  <si>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</si>
  <si>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</si>
  <si>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</si>
  <si>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</si>
  <si>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</si>
  <si>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</si>
  <si>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</si>
  <si>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</si>
  <si>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</si>
  <si>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</si>
  <si>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</si>
  <si>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</si>
  <si>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</si>
  <si>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</si>
  <si>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</si>
  <si>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</si>
  <si>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</si>
  <si>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中远海运科技股份</t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</si>
  <si>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</si>
  <si>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</si>
  <si>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</si>
  <si>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</si>
  <si>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</si>
  <si>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</si>
  <si>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</si>
  <si>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</si>
  <si>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</si>
  <si>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</si>
  <si>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</si>
  <si>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</si>
  <si>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西安青松新瑞电子科技</t>
  </si>
  <si>
    <t>C49SHA20180008/LQM</t>
    <phoneticPr fontId="15" type="noConversion"/>
  </si>
  <si>
    <t>南京飞腾电子科技</t>
  </si>
  <si>
    <t>YSM40R</t>
  </si>
  <si>
    <t>LQM</t>
    <phoneticPr fontId="15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</si>
  <si>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</si>
  <si>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</si>
  <si>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</si>
  <si>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</si>
  <si>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</si>
  <si>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</si>
  <si>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</si>
  <si>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</si>
  <si>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</si>
  <si>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</si>
  <si>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</si>
  <si>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</si>
  <si>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</si>
  <si>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</si>
  <si>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</si>
  <si>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</si>
  <si>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</si>
  <si>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</si>
  <si>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</si>
  <si>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</si>
  <si>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</si>
  <si>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</si>
  <si>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</si>
  <si>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</si>
  <si>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</si>
  <si>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</si>
  <si>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</si>
  <si>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</si>
  <si>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</si>
  <si>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</si>
  <si>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</si>
  <si>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</si>
  <si>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</si>
  <si>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</si>
  <si>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</si>
  <si>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</si>
  <si>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</si>
  <si>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</si>
  <si>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</si>
  <si>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</si>
  <si>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</si>
  <si>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</si>
  <si>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</si>
  <si>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</si>
  <si>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</si>
  <si>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</si>
  <si>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</si>
  <si>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</si>
  <si>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</si>
  <si>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</si>
  <si>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</si>
  <si>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</si>
  <si>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</si>
  <si>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</si>
  <si>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</si>
  <si>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</si>
  <si>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</si>
  <si>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</si>
  <si>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2" type="noConversion"/>
  </si>
  <si>
    <t>厦门越扬工贸</t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</si>
  <si>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</si>
  <si>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</si>
  <si>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</si>
  <si>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</si>
  <si>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</si>
  <si>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</si>
  <si>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</si>
  <si>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</si>
  <si>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</si>
  <si>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</si>
  <si>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</si>
  <si>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</si>
  <si>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</si>
  <si>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</si>
  <si>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</si>
  <si>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</si>
  <si>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</si>
  <si>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</si>
  <si>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</si>
  <si>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</si>
  <si>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</si>
  <si>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</si>
  <si>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</si>
  <si>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</si>
  <si>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</si>
  <si>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</si>
  <si>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</si>
  <si>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</si>
  <si>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</si>
  <si>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</si>
  <si>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</si>
  <si>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</si>
  <si>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</si>
  <si>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</si>
  <si>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</si>
  <si>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</si>
  <si>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</si>
  <si>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</si>
  <si>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</si>
  <si>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</si>
  <si>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</si>
  <si>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</si>
  <si>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</si>
  <si>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</si>
  <si>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</si>
  <si>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</si>
  <si>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</si>
  <si>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</si>
  <si>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</si>
  <si>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</si>
  <si>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</si>
  <si>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</si>
  <si>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</si>
  <si>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</si>
  <si>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</si>
  <si>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</si>
  <si>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</si>
  <si>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</si>
  <si>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</si>
  <si>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</si>
  <si>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</si>
  <si>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</si>
  <si>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</si>
  <si>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</si>
  <si>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</si>
  <si>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</si>
  <si>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</si>
  <si>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</si>
  <si>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</si>
  <si>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</si>
  <si>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</si>
  <si>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</si>
  <si>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</si>
  <si>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</si>
  <si>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</si>
  <si>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</si>
  <si>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</si>
  <si>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</si>
  <si>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</si>
  <si>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</si>
  <si>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</si>
  <si>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</si>
  <si>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</si>
  <si>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</si>
  <si>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</si>
  <si>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</si>
  <si>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</si>
  <si>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</si>
  <si>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</si>
  <si>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</si>
  <si>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</si>
  <si>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</si>
  <si>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</si>
  <si>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</si>
  <si>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</si>
  <si>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</si>
  <si>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</si>
  <si>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</si>
  <si>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</si>
  <si>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</si>
  <si>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</si>
  <si>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</si>
  <si>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</si>
  <si>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</si>
  <si>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</si>
  <si>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</si>
  <si>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</si>
  <si>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</si>
  <si>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</si>
  <si>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</si>
  <si>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</si>
  <si>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</si>
  <si>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</si>
  <si>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</si>
  <si>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</si>
  <si>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</si>
  <si>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</si>
  <si>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6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</si>
  <si>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</si>
  <si>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</si>
  <si>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</si>
  <si>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</si>
  <si>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</si>
  <si>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</si>
  <si>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</si>
  <si>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</si>
  <si>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</si>
  <si>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</si>
  <si>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</si>
  <si>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</si>
  <si>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</si>
  <si>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</si>
  <si>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</si>
  <si>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</si>
  <si>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</si>
  <si>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</si>
  <si>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</si>
  <si>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</si>
  <si>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</si>
  <si>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</si>
  <si>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</si>
  <si>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</si>
  <si>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</si>
  <si>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</si>
  <si>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</si>
  <si>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</si>
  <si>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</si>
  <si>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</si>
  <si>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</si>
  <si>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</si>
  <si>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威海宝尔电器</t>
  </si>
  <si>
    <t>威海</t>
  </si>
  <si>
    <t>YJ</t>
  </si>
  <si>
    <t>C49SHA20180051/LYJ</t>
    <phoneticPr fontId="19" type="noConversion"/>
  </si>
  <si>
    <t>宁波万芯诚电子科技</t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</si>
  <si>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</si>
  <si>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</si>
  <si>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</si>
  <si>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</si>
  <si>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</si>
  <si>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</si>
  <si>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</si>
  <si>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</si>
  <si>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</si>
  <si>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</si>
  <si>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陕西汉邦电子科技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</si>
  <si>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</si>
  <si>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</si>
  <si>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</si>
  <si>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</si>
  <si>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</si>
  <si>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</si>
  <si>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西安盾邦电子科技</t>
  </si>
  <si>
    <t>C49SZX20180136JY</t>
  </si>
  <si>
    <t>安嘉</t>
    <phoneticPr fontId="11" type="noConversion"/>
  </si>
  <si>
    <t>河南紫光物联技术</t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</si>
  <si>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</si>
  <si>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</si>
  <si>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</si>
  <si>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</si>
  <si>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</si>
  <si>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</si>
  <si>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</si>
  <si>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</si>
  <si>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</si>
  <si>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</si>
  <si>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</si>
  <si>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</si>
  <si>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</si>
  <si>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</si>
  <si>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</si>
  <si>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</si>
  <si>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</si>
  <si>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</si>
  <si>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</si>
  <si>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</si>
  <si>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</si>
  <si>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</si>
  <si>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</si>
  <si>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</si>
  <si>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</si>
  <si>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</si>
  <si>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</si>
  <si>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</si>
  <si>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</si>
  <si>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8" type="noConversion"/>
  </si>
  <si>
    <t>柏星</t>
    <phoneticPr fontId="18" type="noConversion"/>
  </si>
  <si>
    <t>C49BJS20181030LHR</t>
  </si>
  <si>
    <t>涿州元元电子科技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</si>
  <si>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</si>
  <si>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</si>
  <si>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</si>
  <si>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</si>
  <si>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</si>
  <si>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</si>
  <si>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</si>
  <si>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</si>
  <si>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</si>
  <si>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</si>
  <si>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昆山聚钰电子科技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</si>
  <si>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</si>
  <si>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</si>
  <si>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</si>
  <si>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</si>
  <si>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</si>
  <si>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</si>
  <si>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</si>
  <si>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</si>
  <si>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</si>
  <si>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</si>
  <si>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</si>
  <si>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</si>
  <si>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</si>
  <si>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</si>
  <si>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</si>
  <si>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</si>
  <si>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</si>
  <si>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</si>
  <si>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</si>
  <si>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</si>
  <si>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</si>
  <si>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</si>
  <si>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</si>
  <si>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</si>
  <si>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</si>
  <si>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</si>
  <si>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</si>
  <si>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</si>
  <si>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</si>
  <si>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</si>
  <si>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</si>
  <si>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</si>
  <si>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</si>
  <si>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</si>
  <si>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</si>
  <si>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</si>
  <si>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</si>
  <si>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</si>
  <si>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</si>
  <si>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</si>
  <si>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</si>
  <si>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</si>
  <si>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</si>
  <si>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</si>
  <si>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</si>
  <si>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</si>
  <si>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</si>
  <si>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</si>
  <si>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</si>
  <si>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</si>
  <si>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</si>
  <si>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</si>
  <si>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</si>
  <si>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</si>
  <si>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</si>
  <si>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</si>
  <si>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</si>
  <si>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</si>
  <si>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</si>
  <si>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</si>
  <si>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</si>
  <si>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</si>
  <si>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</si>
  <si>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</si>
  <si>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</si>
  <si>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</si>
  <si>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</si>
  <si>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</si>
  <si>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</si>
  <si>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</si>
  <si>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</si>
  <si>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</si>
  <si>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</si>
  <si>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</si>
  <si>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</si>
  <si>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</si>
  <si>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</si>
  <si>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</si>
  <si>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</si>
  <si>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</si>
  <si>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</si>
  <si>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</si>
  <si>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</si>
  <si>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</si>
  <si>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</si>
  <si>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</si>
  <si>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</si>
  <si>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</si>
  <si>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</si>
  <si>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</si>
  <si>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</si>
  <si>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</si>
  <si>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</si>
  <si>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</si>
  <si>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</si>
  <si>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</si>
  <si>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</si>
  <si>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</si>
  <si>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</si>
  <si>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</si>
  <si>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</si>
  <si>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</si>
  <si>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</si>
  <si>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</si>
  <si>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</si>
  <si>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</si>
  <si>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</si>
  <si>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0" type="noConversion"/>
  </si>
  <si>
    <t>北大青鸟环宇消防设备股份</t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</si>
  <si>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</si>
  <si>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</si>
  <si>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</si>
  <si>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</si>
  <si>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</si>
  <si>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</si>
  <si>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</si>
  <si>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</si>
  <si>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</si>
  <si>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</si>
  <si>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</si>
  <si>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</si>
  <si>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</si>
  <si>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</si>
  <si>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青岛科荣达电器科技</t>
  </si>
  <si>
    <t>C49SHA20190528/ZQR</t>
    <phoneticPr fontId="17" type="noConversion"/>
  </si>
  <si>
    <t>宁波汉浦工具</t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</si>
  <si>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</si>
  <si>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</si>
  <si>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</si>
  <si>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</si>
  <si>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</si>
  <si>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</si>
  <si>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</si>
  <si>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</si>
  <si>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</si>
  <si>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</si>
  <si>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</si>
  <si>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</si>
  <si>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</si>
  <si>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</si>
  <si>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</si>
  <si>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</si>
  <si>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</si>
  <si>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</si>
  <si>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</si>
  <si>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</si>
  <si>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</si>
  <si>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</si>
  <si>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</si>
  <si>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</si>
  <si>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</si>
  <si>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</si>
  <si>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</si>
  <si>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</si>
  <si>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</si>
  <si>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</si>
  <si>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</si>
  <si>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</si>
  <si>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</si>
  <si>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0" type="noConversion"/>
  </si>
  <si>
    <t>C49SZX20190005SX</t>
    <phoneticPr fontId="18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</si>
  <si>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</si>
  <si>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8" type="noConversion"/>
  </si>
  <si>
    <t>C49SZX20190006ZX</t>
    <phoneticPr fontId="18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</si>
  <si>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</si>
  <si>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8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</si>
  <si>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</si>
  <si>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8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</si>
  <si>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</si>
  <si>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</si>
  <si>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</si>
  <si>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</si>
  <si>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</si>
  <si>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</si>
  <si>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</si>
  <si>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</si>
  <si>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</si>
  <si>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</si>
  <si>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</si>
  <si>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</si>
  <si>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</si>
  <si>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</si>
  <si>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1" type="noConversion"/>
  </si>
  <si>
    <t>C49XMN20190710/CZK</t>
  </si>
  <si>
    <t>厦门勒科思电子科技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</si>
  <si>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</si>
  <si>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</si>
  <si>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</si>
  <si>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</si>
  <si>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</si>
  <si>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</si>
  <si>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</si>
  <si>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</si>
  <si>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</si>
  <si>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</si>
  <si>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</si>
  <si>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</si>
  <si>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</si>
  <si>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</si>
  <si>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</si>
  <si>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</si>
  <si>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</si>
  <si>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</si>
  <si>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</si>
  <si>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</si>
  <si>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</si>
  <si>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</si>
  <si>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</si>
  <si>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</si>
  <si>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</si>
  <si>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</si>
  <si>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</si>
  <si>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</si>
  <si>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</si>
  <si>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</si>
  <si>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</si>
  <si>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</si>
  <si>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</si>
  <si>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</si>
  <si>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</si>
  <si>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</si>
  <si>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0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</si>
  <si>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</si>
  <si>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</si>
  <si>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</si>
  <si>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</si>
  <si>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</si>
  <si>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</si>
  <si>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</si>
  <si>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</si>
  <si>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</si>
  <si>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</si>
  <si>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</si>
  <si>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</si>
  <si>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</si>
  <si>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</si>
  <si>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</si>
  <si>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</si>
  <si>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余姚市灵通电器</t>
  </si>
  <si>
    <t>C49SHA201929/LQM</t>
    <phoneticPr fontId="17" type="noConversion"/>
  </si>
  <si>
    <t>上海科特新材料股份</t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</si>
  <si>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</si>
  <si>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</si>
  <si>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</si>
  <si>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</si>
  <si>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</si>
  <si>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</si>
  <si>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</si>
  <si>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</si>
  <si>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</si>
  <si>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7" type="noConversion"/>
  </si>
  <si>
    <t>宁波科尔维特照明</t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</si>
  <si>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</si>
  <si>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</si>
  <si>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</si>
  <si>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</si>
  <si>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</si>
  <si>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</si>
  <si>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</si>
  <si>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</si>
  <si>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</si>
  <si>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</si>
  <si>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</si>
  <si>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</si>
  <si>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</si>
  <si>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</si>
  <si>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</si>
  <si>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</si>
  <si>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</si>
  <si>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</si>
  <si>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</si>
  <si>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</si>
  <si>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</si>
  <si>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</si>
  <si>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</si>
  <si>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</si>
  <si>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</si>
  <si>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</si>
  <si>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</si>
  <si>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</si>
  <si>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</si>
  <si>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</si>
  <si>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</si>
  <si>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</si>
  <si>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</si>
  <si>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</si>
  <si>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</si>
  <si>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</si>
  <si>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正蓝旗艾美斯特电子技术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</si>
  <si>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</si>
  <si>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</si>
  <si>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</si>
  <si>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</si>
  <si>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</si>
  <si>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</si>
  <si>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</si>
  <si>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</si>
  <si>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</si>
  <si>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</si>
  <si>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</si>
  <si>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</si>
  <si>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</si>
  <si>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</si>
  <si>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</si>
  <si>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</si>
  <si>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</si>
  <si>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</si>
  <si>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</si>
  <si>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</si>
  <si>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</si>
  <si>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</si>
  <si>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</si>
  <si>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</si>
  <si>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</si>
  <si>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</si>
  <si>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</si>
  <si>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</si>
  <si>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</si>
  <si>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</si>
  <si>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</si>
  <si>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</si>
  <si>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</si>
  <si>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</si>
  <si>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</si>
  <si>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</si>
  <si>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</si>
  <si>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</si>
  <si>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</si>
  <si>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</si>
  <si>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</si>
  <si>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</si>
  <si>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</si>
  <si>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</si>
  <si>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</si>
  <si>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</si>
  <si>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</si>
  <si>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</si>
  <si>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</si>
  <si>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</si>
  <si>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</si>
  <si>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</si>
  <si>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</si>
  <si>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</si>
  <si>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</si>
  <si>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</si>
  <si>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</si>
  <si>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</si>
  <si>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</si>
  <si>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</si>
  <si>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</si>
  <si>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</si>
  <si>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</si>
  <si>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</si>
  <si>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</si>
  <si>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</si>
  <si>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</si>
  <si>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</si>
  <si>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</si>
  <si>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</si>
  <si>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</si>
  <si>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</si>
  <si>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</si>
  <si>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</si>
  <si>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</si>
  <si>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</si>
  <si>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</si>
  <si>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</si>
  <si>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</si>
  <si>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</si>
  <si>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</si>
  <si>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</si>
  <si>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</si>
  <si>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</si>
  <si>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</si>
  <si>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</si>
  <si>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</si>
  <si>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</si>
  <si>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</si>
  <si>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</si>
  <si>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</si>
  <si>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</si>
  <si>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</si>
  <si>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</si>
  <si>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</si>
  <si>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</si>
  <si>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</si>
  <si>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</si>
  <si>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</si>
  <si>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</si>
  <si>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</si>
  <si>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</si>
  <si>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</si>
  <si>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</si>
  <si>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</si>
  <si>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</si>
  <si>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</si>
  <si>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</si>
  <si>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</si>
  <si>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</si>
  <si>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</si>
  <si>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</si>
  <si>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</si>
  <si>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</si>
  <si>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</si>
  <si>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</si>
  <si>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</si>
  <si>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</si>
  <si>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</si>
  <si>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</si>
  <si>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</si>
  <si>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</si>
  <si>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</si>
  <si>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</si>
  <si>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</si>
  <si>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</si>
  <si>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</si>
  <si>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</si>
  <si>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</si>
  <si>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</si>
  <si>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</si>
  <si>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</si>
  <si>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</si>
  <si>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</si>
  <si>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</si>
  <si>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</si>
  <si>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</si>
  <si>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</si>
  <si>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</si>
  <si>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</si>
  <si>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</si>
  <si>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</si>
  <si>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</si>
  <si>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</si>
  <si>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</si>
  <si>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</si>
  <si>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</si>
  <si>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</si>
  <si>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</si>
  <si>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</si>
  <si>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</si>
  <si>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</si>
  <si>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</si>
  <si>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</si>
  <si>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</si>
  <si>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</si>
  <si>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</si>
  <si>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</si>
  <si>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</si>
  <si>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</si>
  <si>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</si>
  <si>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</si>
  <si>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</si>
  <si>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</si>
  <si>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</si>
  <si>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</si>
  <si>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</si>
  <si>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</si>
  <si>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</si>
  <si>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</si>
  <si>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</si>
  <si>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</si>
  <si>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</si>
  <si>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</si>
  <si>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</si>
  <si>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</si>
  <si>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</si>
  <si>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</si>
  <si>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</si>
  <si>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</si>
  <si>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</si>
  <si>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</si>
  <si>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</si>
  <si>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</si>
  <si>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</si>
  <si>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</si>
  <si>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</si>
  <si>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</si>
  <si>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</si>
  <si>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</si>
  <si>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</si>
  <si>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</si>
  <si>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</si>
  <si>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</si>
  <si>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</si>
  <si>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</si>
  <si>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</si>
  <si>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</si>
  <si>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</si>
  <si>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</si>
  <si>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</si>
  <si>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</si>
  <si>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</si>
  <si>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</si>
  <si>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</si>
  <si>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</si>
  <si>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</si>
  <si>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</si>
  <si>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</si>
  <si>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</si>
  <si>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</si>
  <si>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</si>
  <si>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</si>
  <si>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</si>
  <si>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</si>
  <si>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</si>
  <si>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</si>
  <si>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</si>
  <si>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</si>
  <si>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</si>
  <si>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</si>
  <si>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</si>
  <si>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</si>
  <si>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</si>
  <si>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</si>
  <si>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</si>
  <si>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</si>
  <si>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</si>
  <si>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</si>
  <si>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</si>
  <si>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</si>
  <si>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</si>
  <si>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</si>
  <si>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</si>
  <si>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</si>
  <si>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</si>
  <si>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</si>
  <si>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</si>
  <si>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</si>
  <si>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</si>
  <si>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</si>
  <si>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</si>
  <si>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</si>
  <si>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</si>
  <si>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</si>
  <si>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</si>
  <si>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</si>
  <si>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</si>
  <si>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</si>
  <si>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</si>
  <si>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</si>
  <si>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</si>
  <si>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</si>
  <si>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</si>
  <si>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</si>
  <si>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</si>
  <si>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</si>
  <si>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</si>
  <si>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</si>
  <si>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</si>
  <si>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</si>
  <si>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</si>
  <si>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</si>
  <si>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</si>
  <si>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</si>
  <si>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</si>
  <si>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</si>
  <si>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</si>
  <si>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</si>
  <si>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</si>
  <si>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</si>
  <si>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</si>
  <si>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</si>
  <si>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</si>
  <si>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</si>
  <si>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</si>
  <si>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</si>
  <si>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</si>
  <si>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</si>
  <si>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</si>
  <si>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</si>
  <si>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</si>
  <si>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</si>
  <si>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</si>
  <si>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</si>
  <si>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</si>
  <si>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</si>
  <si>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</si>
  <si>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</si>
  <si>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</si>
  <si>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</si>
  <si>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</si>
  <si>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</si>
  <si>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</si>
  <si>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</si>
  <si>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</si>
  <si>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</si>
  <si>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</si>
  <si>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</si>
  <si>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</si>
  <si>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</si>
  <si>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</si>
  <si>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</si>
  <si>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</si>
  <si>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</si>
  <si>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</si>
  <si>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</si>
  <si>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</si>
  <si>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</si>
  <si>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</si>
  <si>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</si>
  <si>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</si>
  <si>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</si>
  <si>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</si>
  <si>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</si>
  <si>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</si>
  <si>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</si>
  <si>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</si>
  <si>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</si>
  <si>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</si>
  <si>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</si>
  <si>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</si>
  <si>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</si>
  <si>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</si>
  <si>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</si>
  <si>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</si>
  <si>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</si>
  <si>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</si>
  <si>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</si>
  <si>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</si>
  <si>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</si>
  <si>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</si>
  <si>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</si>
  <si>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</si>
  <si>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</si>
  <si>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</si>
  <si>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</si>
  <si>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</si>
  <si>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</si>
  <si>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</si>
  <si>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</si>
  <si>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</si>
  <si>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</si>
  <si>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</si>
  <si>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</si>
  <si>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</si>
  <si>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</si>
  <si>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</si>
  <si>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</si>
  <si>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</si>
  <si>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</si>
  <si>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</si>
  <si>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</si>
  <si>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</si>
  <si>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</si>
  <si>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</si>
  <si>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</si>
  <si>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</si>
  <si>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</si>
  <si>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</si>
  <si>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</si>
  <si>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</si>
  <si>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</si>
  <si>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</si>
  <si>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</si>
  <si>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</si>
  <si>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</si>
  <si>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</si>
  <si>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</si>
  <si>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</si>
  <si>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</si>
  <si>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</si>
  <si>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</si>
  <si>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</si>
  <si>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</si>
  <si>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</si>
  <si>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</si>
  <si>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</si>
  <si>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</si>
  <si>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</si>
  <si>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</si>
  <si>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</si>
  <si>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</si>
  <si>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</si>
  <si>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</si>
  <si>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</si>
  <si>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</si>
  <si>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</si>
  <si>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</si>
  <si>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</si>
  <si>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</si>
  <si>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</si>
  <si>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</si>
  <si>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</si>
  <si>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</si>
  <si>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</si>
  <si>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</si>
  <si>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</si>
  <si>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</si>
  <si>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</si>
  <si>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</si>
  <si>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</si>
  <si>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</si>
  <si>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</si>
  <si>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</si>
  <si>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</si>
  <si>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</si>
  <si>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</si>
  <si>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</si>
  <si>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</si>
  <si>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</si>
  <si>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</si>
  <si>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</si>
  <si>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</si>
  <si>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</si>
  <si>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</si>
  <si>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</si>
  <si>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</si>
  <si>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</si>
  <si>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</si>
  <si>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</si>
  <si>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</si>
  <si>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</si>
  <si>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</si>
  <si>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</si>
  <si>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</si>
  <si>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</si>
  <si>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</si>
  <si>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</si>
  <si>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</si>
  <si>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</si>
  <si>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</si>
  <si>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</si>
  <si>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</si>
  <si>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</si>
  <si>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</si>
  <si>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</si>
  <si>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</si>
  <si>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</si>
  <si>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</si>
  <si>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</si>
  <si>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</si>
  <si>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</si>
  <si>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</si>
  <si>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</si>
  <si>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</si>
  <si>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</si>
  <si>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</si>
  <si>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</si>
  <si>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</si>
  <si>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</si>
  <si>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</si>
  <si>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</si>
  <si>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</si>
  <si>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</si>
  <si>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</si>
  <si>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</si>
  <si>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</si>
  <si>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</si>
  <si>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</si>
  <si>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</si>
  <si>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</si>
  <si>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</si>
  <si>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</si>
  <si>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</si>
  <si>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</si>
  <si>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</si>
  <si>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</si>
  <si>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</si>
  <si>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</si>
  <si>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</si>
  <si>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</si>
  <si>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</si>
  <si>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</si>
  <si>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</si>
  <si>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</si>
  <si>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</si>
  <si>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</si>
  <si>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</si>
  <si>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</si>
  <si>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</si>
  <si>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</si>
  <si>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</si>
  <si>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</si>
  <si>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</si>
  <si>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</si>
  <si>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</si>
  <si>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</si>
  <si>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</si>
  <si>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</si>
  <si>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</si>
  <si>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</si>
  <si>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</si>
  <si>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</si>
  <si>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</si>
  <si>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</si>
  <si>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</si>
  <si>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</si>
  <si>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</si>
  <si>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</si>
  <si>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</si>
  <si>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</si>
  <si>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</si>
  <si>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</si>
  <si>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</si>
  <si>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</si>
  <si>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</si>
  <si>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</si>
  <si>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</si>
  <si>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</si>
  <si>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</si>
  <si>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</si>
  <si>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</si>
  <si>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</si>
  <si>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</si>
  <si>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</si>
  <si>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</si>
  <si>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</si>
  <si>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</si>
  <si>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</si>
  <si>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</si>
  <si>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</si>
  <si>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</si>
  <si>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</si>
  <si>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</si>
  <si>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</si>
  <si>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</si>
  <si>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</si>
  <si>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</si>
  <si>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</si>
  <si>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</si>
  <si>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</si>
  <si>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</si>
  <si>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</si>
  <si>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</si>
  <si>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</si>
  <si>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</si>
  <si>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</si>
  <si>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</si>
  <si>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</si>
  <si>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</si>
  <si>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</si>
  <si>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</si>
  <si>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</si>
  <si>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</si>
  <si>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</si>
  <si>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</si>
  <si>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</si>
  <si>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</si>
  <si>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</si>
  <si>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</si>
  <si>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</si>
  <si>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</si>
  <si>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</si>
  <si>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</si>
  <si>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</si>
  <si>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</si>
  <si>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</si>
  <si>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</si>
  <si>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</si>
  <si>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</si>
  <si>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</si>
  <si>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</si>
  <si>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</si>
  <si>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</si>
  <si>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</si>
  <si>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</si>
  <si>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</si>
  <si>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</si>
  <si>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</si>
  <si>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</si>
  <si>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</si>
  <si>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</si>
  <si>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</si>
  <si>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</si>
  <si>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</si>
  <si>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</si>
  <si>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</si>
  <si>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</si>
  <si>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</si>
  <si>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</si>
  <si>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</si>
  <si>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</si>
  <si>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</si>
  <si>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</si>
  <si>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</si>
  <si>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</si>
  <si>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</si>
  <si>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</si>
  <si>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</si>
  <si>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</si>
  <si>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</si>
  <si>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</si>
  <si>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</si>
  <si>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</si>
  <si>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</si>
  <si>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</si>
  <si>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</si>
  <si>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</si>
  <si>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</si>
  <si>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</si>
  <si>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</si>
  <si>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</si>
  <si>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</si>
  <si>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</si>
  <si>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</si>
  <si>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</si>
  <si>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</si>
  <si>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</si>
  <si>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</si>
  <si>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</si>
  <si>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</si>
  <si>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</si>
  <si>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</si>
  <si>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</si>
  <si>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</si>
  <si>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</si>
  <si>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</si>
  <si>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</si>
  <si>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</si>
  <si>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</si>
  <si>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</si>
  <si>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</si>
  <si>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</si>
  <si>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</si>
  <si>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</si>
  <si>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</si>
  <si>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</si>
  <si>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</si>
  <si>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</si>
  <si>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</si>
  <si>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</si>
  <si>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</si>
  <si>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</si>
  <si>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</si>
  <si>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</si>
  <si>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</si>
  <si>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</si>
  <si>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</si>
  <si>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</si>
  <si>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</si>
  <si>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</si>
  <si>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</si>
  <si>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</si>
  <si>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</si>
  <si>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</si>
  <si>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</si>
  <si>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</si>
  <si>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</si>
  <si>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</si>
  <si>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</si>
  <si>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</si>
  <si>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</si>
  <si>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</si>
  <si>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</si>
  <si>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</si>
  <si>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</si>
  <si>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</si>
  <si>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</si>
  <si>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</si>
  <si>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</si>
  <si>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</si>
  <si>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</si>
  <si>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</si>
  <si>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</si>
  <si>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</si>
  <si>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</si>
  <si>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</si>
  <si>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</si>
  <si>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</si>
  <si>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</si>
  <si>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</si>
  <si>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</si>
  <si>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</si>
  <si>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</si>
  <si>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</si>
  <si>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</si>
  <si>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</si>
  <si>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</si>
  <si>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</si>
  <si>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</si>
  <si>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</si>
  <si>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</si>
  <si>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</si>
  <si>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</si>
  <si>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</si>
  <si>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</si>
  <si>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</si>
  <si>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</si>
  <si>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</si>
  <si>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</si>
  <si>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</si>
  <si>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</si>
  <si>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</si>
  <si>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</si>
  <si>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</si>
  <si>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</si>
  <si>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</si>
  <si>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</si>
  <si>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</si>
  <si>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</si>
  <si>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</si>
  <si>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</si>
  <si>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</si>
  <si>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</si>
  <si>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</si>
  <si>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</si>
  <si>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</si>
  <si>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</si>
  <si>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</si>
  <si>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</si>
  <si>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</si>
  <si>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</si>
  <si>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</si>
  <si>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</si>
  <si>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</si>
  <si>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</si>
  <si>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</si>
  <si>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</si>
  <si>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</si>
  <si>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</si>
  <si>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</si>
  <si>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</si>
  <si>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</si>
  <si>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</si>
  <si>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</si>
  <si>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</si>
  <si>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</si>
  <si>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</si>
  <si>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</si>
  <si>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</si>
  <si>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</si>
  <si>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</si>
  <si>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</si>
  <si>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</si>
  <si>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</si>
  <si>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</si>
  <si>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</si>
  <si>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</si>
  <si>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</si>
  <si>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</si>
  <si>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</si>
  <si>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</si>
  <si>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</si>
  <si>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</si>
  <si>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</si>
  <si>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</si>
  <si>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</si>
  <si>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</si>
  <si>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</si>
  <si>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</si>
  <si>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</si>
  <si>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</si>
  <si>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</si>
  <si>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</si>
  <si>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</si>
  <si>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</si>
  <si>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</si>
  <si>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</si>
  <si>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</si>
  <si>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</si>
  <si>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</si>
  <si>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</si>
  <si>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</si>
  <si>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</si>
  <si>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</si>
  <si>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</si>
  <si>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</si>
  <si>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</si>
  <si>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</si>
  <si>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</si>
  <si>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</si>
  <si>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</si>
  <si>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</si>
  <si>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</si>
  <si>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</si>
  <si>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</si>
  <si>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</si>
  <si>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</si>
  <si>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</si>
  <si>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</si>
  <si>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</si>
  <si>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</si>
  <si>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</si>
  <si>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</si>
  <si>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</si>
  <si>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</si>
  <si>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</si>
  <si>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</si>
  <si>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</si>
  <si>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</si>
  <si>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</si>
  <si>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</si>
  <si>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</si>
  <si>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</si>
  <si>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</si>
  <si>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</si>
  <si>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</si>
  <si>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</si>
  <si>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</si>
  <si>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</si>
  <si>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</si>
  <si>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</si>
  <si>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</si>
  <si>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</si>
  <si>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</si>
  <si>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</si>
  <si>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</si>
  <si>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</si>
  <si>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</si>
  <si>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</si>
  <si>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</si>
  <si>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</si>
  <si>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</si>
  <si>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</si>
  <si>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</si>
  <si>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</si>
  <si>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</si>
  <si>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</si>
  <si>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</si>
  <si>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</si>
  <si>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</si>
  <si>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</si>
  <si>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</si>
  <si>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</si>
  <si>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</si>
  <si>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</si>
  <si>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</si>
  <si>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</si>
  <si>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</si>
  <si>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</si>
  <si>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</si>
  <si>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</si>
  <si>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</si>
  <si>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</si>
  <si>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</si>
  <si>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</si>
  <si>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</si>
  <si>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</si>
  <si>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</si>
  <si>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</si>
  <si>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</si>
  <si>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</si>
  <si>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</si>
  <si>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</si>
  <si>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</si>
  <si>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</si>
  <si>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</si>
  <si>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</si>
  <si>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</si>
  <si>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</si>
  <si>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</si>
  <si>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</si>
  <si>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</si>
  <si>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</si>
  <si>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</si>
  <si>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</si>
  <si>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</si>
  <si>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</si>
  <si>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</si>
  <si>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</si>
  <si>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</si>
  <si>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</si>
  <si>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</si>
  <si>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</si>
  <si>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</si>
  <si>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</si>
  <si>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</si>
  <si>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</si>
  <si>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</si>
  <si>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</si>
  <si>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</si>
  <si>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</si>
  <si>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</si>
  <si>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</si>
  <si>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</si>
  <si>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</si>
  <si>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</si>
  <si>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</si>
  <si>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</si>
  <si>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</si>
  <si>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</si>
  <si>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</si>
  <si>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</si>
  <si>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</si>
  <si>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</si>
  <si>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</si>
  <si>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</si>
  <si>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</si>
  <si>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</si>
  <si>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</si>
  <si>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</si>
  <si>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</si>
  <si>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</si>
  <si>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</si>
  <si>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</si>
  <si>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</si>
  <si>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</si>
  <si>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</si>
  <si>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</si>
  <si>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</si>
  <si>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</si>
  <si>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</si>
  <si>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</si>
  <si>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</si>
  <si>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</si>
  <si>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</si>
  <si>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</si>
  <si>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</si>
  <si>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</si>
  <si>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</si>
  <si>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</si>
  <si>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</si>
  <si>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</si>
  <si>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</si>
  <si>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</si>
  <si>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</si>
  <si>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</si>
  <si>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</si>
  <si>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</si>
  <si>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</si>
  <si>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</si>
  <si>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</si>
  <si>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</si>
  <si>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</si>
  <si>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</si>
  <si>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</si>
  <si>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</si>
  <si>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</si>
  <si>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</si>
  <si>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</si>
  <si>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</si>
  <si>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</si>
  <si>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</si>
  <si>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</si>
  <si>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</si>
  <si>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</si>
  <si>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</si>
  <si>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</si>
  <si>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</si>
  <si>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</si>
  <si>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</si>
  <si>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</si>
  <si>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</si>
  <si>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</si>
  <si>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</si>
  <si>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</si>
  <si>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</si>
  <si>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</si>
  <si>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</si>
  <si>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</si>
  <si>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</si>
  <si>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</si>
  <si>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</si>
  <si>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</si>
  <si>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</si>
  <si>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</si>
  <si>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</si>
  <si>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</si>
  <si>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</si>
  <si>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</si>
  <si>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</si>
  <si>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</si>
  <si>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</si>
  <si>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</si>
  <si>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</si>
  <si>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</si>
  <si>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</si>
  <si>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</si>
  <si>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</si>
  <si>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</si>
  <si>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</si>
  <si>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</si>
  <si>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</si>
  <si>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</si>
  <si>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</si>
  <si>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</si>
  <si>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</si>
  <si>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</si>
  <si>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</si>
  <si>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</si>
  <si>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</si>
  <si>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</si>
  <si>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</si>
  <si>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</si>
  <si>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</si>
  <si>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</si>
  <si>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</si>
  <si>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</si>
  <si>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</si>
  <si>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</si>
  <si>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</si>
  <si>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</si>
  <si>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</si>
  <si>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</si>
  <si>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</si>
  <si>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</si>
  <si>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</si>
  <si>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</si>
  <si>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</si>
  <si>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</si>
  <si>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</si>
  <si>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</si>
  <si>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</si>
  <si>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</si>
  <si>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</si>
  <si>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</si>
  <si>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</si>
  <si>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</si>
  <si>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</si>
  <si>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</si>
  <si>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</si>
  <si>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</si>
  <si>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</si>
  <si>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</si>
  <si>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</si>
  <si>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</si>
  <si>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</si>
  <si>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</si>
  <si>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</si>
  <si>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</si>
  <si>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</si>
  <si>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</si>
  <si>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</si>
  <si>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</si>
  <si>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</si>
  <si>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</si>
  <si>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</si>
  <si>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</si>
  <si>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</si>
  <si>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</si>
  <si>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</si>
  <si>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</si>
  <si>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</si>
  <si>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</si>
  <si>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</si>
  <si>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</si>
  <si>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</si>
  <si>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</si>
  <si>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</si>
  <si>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</si>
  <si>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</si>
  <si>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</si>
  <si>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</si>
  <si>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</si>
  <si>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</si>
  <si>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</si>
  <si>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</si>
  <si>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</si>
  <si>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</si>
  <si>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</si>
  <si>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</si>
  <si>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</si>
  <si>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</si>
  <si>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</si>
  <si>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</si>
  <si>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</si>
  <si>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</si>
  <si>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</si>
  <si>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</si>
  <si>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</si>
  <si>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</si>
  <si>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</si>
  <si>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</si>
  <si>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</si>
  <si>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</si>
  <si>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</si>
  <si>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</si>
  <si>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</si>
  <si>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</si>
  <si>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</si>
  <si>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</si>
  <si>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</si>
  <si>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</si>
  <si>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</si>
  <si>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</si>
  <si>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</si>
  <si>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</si>
  <si>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</si>
  <si>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</si>
  <si>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</si>
  <si>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</si>
  <si>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</si>
  <si>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</si>
  <si>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</si>
  <si>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</si>
  <si>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</si>
  <si>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</si>
  <si>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</si>
  <si>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</si>
  <si>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</si>
  <si>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</si>
  <si>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</si>
  <si>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</si>
  <si>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</si>
  <si>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</si>
  <si>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</si>
  <si>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</si>
  <si>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</si>
  <si>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</si>
  <si>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</si>
  <si>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</si>
  <si>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</si>
  <si>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</si>
  <si>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</si>
  <si>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</si>
  <si>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</si>
  <si>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</si>
  <si>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</si>
  <si>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</si>
  <si>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</si>
  <si>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</si>
  <si>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</si>
  <si>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</si>
  <si>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</si>
  <si>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</si>
  <si>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</si>
  <si>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</si>
  <si>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</si>
  <si>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</si>
  <si>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</si>
  <si>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</si>
  <si>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</si>
  <si>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</si>
  <si>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</si>
  <si>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</si>
  <si>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</si>
  <si>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</si>
  <si>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</si>
  <si>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</si>
  <si>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</si>
  <si>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</si>
  <si>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</si>
  <si>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</si>
  <si>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</si>
  <si>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</si>
  <si>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</si>
  <si>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</si>
  <si>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</si>
  <si>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</si>
  <si>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</si>
  <si>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</si>
  <si>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</si>
  <si>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</si>
  <si>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</si>
  <si>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</si>
  <si>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</si>
  <si>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</si>
  <si>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</si>
  <si>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</si>
  <si>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</si>
  <si>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</si>
  <si>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</si>
  <si>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</si>
  <si>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</si>
  <si>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</si>
  <si>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</si>
  <si>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</si>
  <si>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</si>
  <si>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</si>
  <si>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</si>
  <si>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</si>
  <si>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</si>
  <si>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</si>
  <si>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</si>
  <si>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</si>
  <si>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</si>
  <si>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</si>
  <si>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</si>
  <si>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</si>
  <si>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</si>
  <si>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</si>
  <si>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</si>
  <si>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</si>
  <si>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</si>
  <si>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</si>
  <si>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</si>
  <si>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</si>
  <si>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</si>
  <si>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</si>
  <si>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</si>
  <si>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</si>
  <si>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</si>
  <si>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</si>
  <si>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</si>
  <si>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</si>
  <si>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</si>
  <si>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</si>
  <si>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</si>
  <si>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</si>
  <si>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</si>
  <si>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</si>
  <si>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</si>
  <si>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</si>
  <si>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</si>
  <si>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</si>
  <si>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</si>
  <si>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</si>
  <si>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</si>
  <si>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</si>
  <si>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</si>
  <si>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</si>
  <si>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</si>
  <si>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</si>
  <si>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</si>
  <si>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</si>
  <si>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</si>
  <si>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</si>
  <si>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</si>
  <si>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</si>
  <si>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</si>
  <si>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</si>
  <si>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</si>
  <si>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</si>
  <si>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</si>
  <si>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</si>
  <si>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</si>
  <si>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</si>
  <si>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</si>
  <si>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</si>
  <si>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</si>
  <si>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</si>
  <si>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</si>
  <si>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</si>
  <si>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</si>
  <si>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</si>
  <si>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</si>
  <si>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</si>
  <si>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</si>
  <si>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</si>
  <si>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</si>
  <si>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</si>
  <si>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</si>
  <si>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</si>
  <si>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</si>
  <si>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</si>
  <si>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</si>
  <si>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</si>
  <si>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</si>
  <si>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</si>
  <si>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</si>
  <si>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</si>
  <si>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</si>
  <si>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</si>
  <si>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</si>
  <si>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</si>
  <si>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</si>
  <si>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</si>
  <si>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</si>
  <si>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</si>
  <si>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</si>
  <si>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</si>
  <si>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</si>
  <si>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</si>
  <si>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</si>
  <si>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</si>
  <si>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</si>
  <si>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</si>
  <si>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</si>
  <si>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</si>
  <si>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</si>
  <si>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</si>
  <si>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</si>
  <si>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</si>
  <si>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</si>
  <si>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</si>
  <si>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</si>
  <si>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</si>
  <si>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</si>
  <si>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</si>
  <si>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</si>
  <si>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</si>
  <si>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</si>
  <si>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</si>
  <si>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</si>
  <si>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</si>
  <si>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</si>
  <si>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</si>
  <si>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</si>
  <si>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</si>
  <si>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</si>
  <si>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</si>
  <si>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</si>
  <si>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</si>
  <si>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</si>
  <si>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</si>
  <si>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</si>
  <si>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</si>
  <si>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</si>
  <si>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</si>
  <si>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</si>
  <si>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</si>
  <si>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</si>
  <si>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</si>
  <si>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</si>
  <si>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</si>
  <si>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</si>
  <si>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</si>
  <si>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</si>
  <si>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</si>
  <si>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</si>
  <si>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</si>
  <si>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</si>
  <si>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</si>
  <si>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</si>
  <si>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</si>
  <si>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</si>
  <si>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</si>
  <si>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</si>
  <si>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</si>
  <si>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</si>
  <si>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</si>
  <si>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</si>
  <si>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</si>
  <si>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</si>
  <si>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</si>
  <si>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</si>
  <si>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</si>
  <si>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</si>
  <si>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</si>
  <si>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</si>
  <si>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</si>
  <si>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</si>
  <si>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</si>
  <si>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</si>
  <si>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</si>
  <si>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</si>
  <si>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</si>
  <si>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</si>
  <si>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</si>
  <si>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</si>
  <si>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</si>
  <si>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</si>
  <si>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</si>
  <si>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</si>
  <si>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</si>
  <si>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</si>
  <si>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</si>
  <si>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</si>
  <si>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</si>
  <si>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</si>
  <si>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</si>
  <si>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</si>
  <si>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</si>
  <si>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</si>
  <si>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</si>
  <si>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</si>
  <si>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</si>
  <si>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</si>
  <si>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</si>
  <si>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</si>
  <si>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</si>
  <si>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</si>
  <si>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</si>
  <si>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</si>
  <si>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</si>
  <si>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</si>
  <si>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</si>
  <si>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</si>
  <si>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</si>
  <si>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</si>
  <si>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</si>
  <si>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</si>
  <si>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</si>
  <si>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</si>
  <si>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</si>
  <si>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</si>
  <si>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</si>
  <si>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</si>
  <si>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</si>
  <si>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</si>
  <si>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</si>
  <si>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</si>
  <si>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</si>
  <si>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</si>
  <si>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</si>
  <si>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</si>
  <si>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</si>
  <si>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</si>
  <si>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</si>
  <si>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</si>
  <si>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</si>
  <si>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</si>
  <si>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</si>
  <si>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</si>
  <si>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</si>
  <si>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</si>
  <si>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</si>
  <si>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</si>
  <si>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</si>
  <si>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</si>
  <si>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</si>
  <si>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</si>
  <si>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</si>
  <si>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</si>
  <si>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</si>
  <si>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</si>
  <si>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</si>
  <si>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</si>
  <si>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</si>
  <si>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</si>
  <si>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</si>
  <si>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</si>
  <si>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</si>
  <si>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</si>
  <si>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</si>
  <si>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</si>
  <si>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</si>
  <si>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</si>
  <si>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</si>
  <si>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</si>
  <si>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</si>
  <si>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</si>
  <si>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</si>
  <si>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</si>
  <si>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</si>
  <si>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</si>
  <si>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</si>
  <si>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</si>
  <si>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</si>
  <si>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</si>
  <si>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</si>
  <si>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</si>
  <si>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</si>
  <si>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</si>
  <si>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</si>
  <si>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</si>
  <si>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</si>
  <si>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</si>
  <si>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</si>
  <si>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</si>
  <si>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</si>
  <si>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</si>
  <si>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</si>
  <si>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</si>
  <si>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</si>
  <si>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</si>
  <si>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</si>
  <si>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</si>
  <si>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</si>
  <si>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</si>
  <si>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</si>
  <si>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</si>
  <si>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</si>
  <si>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</si>
  <si>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</si>
  <si>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</si>
  <si>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</si>
  <si>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</si>
  <si>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</si>
  <si>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</si>
  <si>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</si>
  <si>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</si>
  <si>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</si>
  <si>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</si>
  <si>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</si>
  <si>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</si>
  <si>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</si>
  <si>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</si>
  <si>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</si>
  <si>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</si>
  <si>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</si>
  <si>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</si>
  <si>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</si>
  <si>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</si>
  <si>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</si>
  <si>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</si>
  <si>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</si>
  <si>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</si>
  <si>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</si>
  <si>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</si>
  <si>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</si>
  <si>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</si>
  <si>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</si>
  <si>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</si>
  <si>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</si>
  <si>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</si>
  <si>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</si>
  <si>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</si>
  <si>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</si>
  <si>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</si>
  <si>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</si>
  <si>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</si>
  <si>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</si>
  <si>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</si>
  <si>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</si>
  <si>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</si>
  <si>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</si>
  <si>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</si>
  <si>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</si>
  <si>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</si>
  <si>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</si>
  <si>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</si>
  <si>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</si>
  <si>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</si>
  <si>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</si>
  <si>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</si>
  <si>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</si>
  <si>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</si>
  <si>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</si>
  <si>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</si>
  <si>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</si>
  <si>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</si>
  <si>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</si>
  <si>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</si>
  <si>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</si>
  <si>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</si>
  <si>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</si>
  <si>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</si>
  <si>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</si>
  <si>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</si>
  <si>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</si>
  <si>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</si>
  <si>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</si>
  <si>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</si>
  <si>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</si>
  <si>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</si>
  <si>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</si>
  <si>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</si>
  <si>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</si>
  <si>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</si>
  <si>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</si>
  <si>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</si>
  <si>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</si>
  <si>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</si>
  <si>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</si>
  <si>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</si>
  <si>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</si>
  <si>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</si>
  <si>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</si>
  <si>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</si>
  <si>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</si>
  <si>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</si>
  <si>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</si>
  <si>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</si>
  <si>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</si>
  <si>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</si>
  <si>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</si>
  <si>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</si>
  <si>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</si>
  <si>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</si>
  <si>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</si>
  <si>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</si>
  <si>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</si>
  <si>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</si>
  <si>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</si>
  <si>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</si>
  <si>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</si>
  <si>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</si>
  <si>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</si>
  <si>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</si>
  <si>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</si>
  <si>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</si>
  <si>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</si>
  <si>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</si>
  <si>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</si>
  <si>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</si>
  <si>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</si>
  <si>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</si>
  <si>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</si>
  <si>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</si>
  <si>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</si>
  <si>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</si>
  <si>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</si>
  <si>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</si>
  <si>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</si>
  <si>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</si>
  <si>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</si>
  <si>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</si>
  <si>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</si>
  <si>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</si>
  <si>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</si>
  <si>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</si>
  <si>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</si>
  <si>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</si>
  <si>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</si>
  <si>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</si>
  <si>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</si>
  <si>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</si>
  <si>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</si>
  <si>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</si>
  <si>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</si>
  <si>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</si>
  <si>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</si>
  <si>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</si>
  <si>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</si>
  <si>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</si>
  <si>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</si>
  <si>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</si>
  <si>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</si>
  <si>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</si>
  <si>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</si>
  <si>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</si>
  <si>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</si>
  <si>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</si>
  <si>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</si>
  <si>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</si>
  <si>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</si>
  <si>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</si>
  <si>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</si>
  <si>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</si>
  <si>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</si>
  <si>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</si>
  <si>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</si>
  <si>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</si>
  <si>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</si>
  <si>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</si>
  <si>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</si>
  <si>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</si>
  <si>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</si>
  <si>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</si>
  <si>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</si>
  <si>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</si>
  <si>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</si>
  <si>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</si>
  <si>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</si>
  <si>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</si>
  <si>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</si>
  <si>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</si>
  <si>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</si>
  <si>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</si>
  <si>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</si>
  <si>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</si>
  <si>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</si>
  <si>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</si>
  <si>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</si>
  <si>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</si>
  <si>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</si>
  <si>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</si>
  <si>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</si>
  <si>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</si>
  <si>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</si>
  <si>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</si>
  <si>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</si>
  <si>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</si>
  <si>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</si>
  <si>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</si>
  <si>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</si>
  <si>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</si>
  <si>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</si>
  <si>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</si>
  <si>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</si>
  <si>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</si>
  <si>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</si>
  <si>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</si>
  <si>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</si>
  <si>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</si>
  <si>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</si>
  <si>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</si>
  <si>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</si>
  <si>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</si>
  <si>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</si>
  <si>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</si>
  <si>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</si>
  <si>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</si>
  <si>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</si>
  <si>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</si>
  <si>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</si>
  <si>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</si>
  <si>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</si>
  <si>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</si>
  <si>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</si>
  <si>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</si>
  <si>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</si>
  <si>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</si>
  <si>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</si>
  <si>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</si>
  <si>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</si>
  <si>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</si>
  <si>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</si>
  <si>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</si>
  <si>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</si>
  <si>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</si>
  <si>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</si>
  <si>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</si>
  <si>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</si>
  <si>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</si>
  <si>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</si>
  <si>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</si>
  <si>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</si>
  <si>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</si>
  <si>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</si>
  <si>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</si>
  <si>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</si>
  <si>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</si>
  <si>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</si>
  <si>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</si>
  <si>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</si>
  <si>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</si>
  <si>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</si>
  <si>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</si>
  <si>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</si>
  <si>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</si>
  <si>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</si>
  <si>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</si>
  <si>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</si>
  <si>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</si>
  <si>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</si>
  <si>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</si>
  <si>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</si>
  <si>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</si>
  <si>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</si>
  <si>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</si>
  <si>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</si>
  <si>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</si>
  <si>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</si>
  <si>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</si>
  <si>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</si>
  <si>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</si>
  <si>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</si>
  <si>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</si>
  <si>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</si>
  <si>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</si>
  <si>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</si>
  <si>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</si>
  <si>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</si>
  <si>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</si>
  <si>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</si>
  <si>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</si>
  <si>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</si>
  <si>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</si>
  <si>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</si>
  <si>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</si>
  <si>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</si>
  <si>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</si>
  <si>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</si>
  <si>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</si>
  <si>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</si>
  <si>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</si>
  <si>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</si>
  <si>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</si>
  <si>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</si>
  <si>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</si>
  <si>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</si>
  <si>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</si>
  <si>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</si>
  <si>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</si>
  <si>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</si>
  <si>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</si>
  <si>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</si>
  <si>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</si>
  <si>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</si>
  <si>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</si>
  <si>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</si>
  <si>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</si>
  <si>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</si>
  <si>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</si>
  <si>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</si>
  <si>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</si>
  <si>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</si>
  <si>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</si>
  <si>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</si>
  <si>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</si>
  <si>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</si>
  <si>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</si>
  <si>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</si>
  <si>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</si>
  <si>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</si>
  <si>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</si>
  <si>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</si>
  <si>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</si>
  <si>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</si>
  <si>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</si>
  <si>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</si>
  <si>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</si>
  <si>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</si>
  <si>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</si>
  <si>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</si>
  <si>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</si>
  <si>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</si>
  <si>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</si>
  <si>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</si>
  <si>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</si>
  <si>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</si>
  <si>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</si>
  <si>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</si>
  <si>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</si>
  <si>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</si>
  <si>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</si>
  <si>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</si>
  <si>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</si>
  <si>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</si>
  <si>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</si>
  <si>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</si>
  <si>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</si>
  <si>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</si>
  <si>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</si>
  <si>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</si>
  <si>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</si>
  <si>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</si>
  <si>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</si>
  <si>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</si>
  <si>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</si>
  <si>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</si>
  <si>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</si>
  <si>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</si>
  <si>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</si>
  <si>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</si>
  <si>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</si>
  <si>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</si>
  <si>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</si>
  <si>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</si>
  <si>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</si>
  <si>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</si>
  <si>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</si>
  <si>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</si>
  <si>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</si>
  <si>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</si>
  <si>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</si>
  <si>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</si>
  <si>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</si>
  <si>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</si>
  <si>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</si>
  <si>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</si>
  <si>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</si>
  <si>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</si>
  <si>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</si>
  <si>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</si>
  <si>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</si>
  <si>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</si>
  <si>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</si>
  <si>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</si>
  <si>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</si>
  <si>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</si>
  <si>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</si>
  <si>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</si>
  <si>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</si>
  <si>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</si>
  <si>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</si>
  <si>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</si>
  <si>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</si>
  <si>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</si>
  <si>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</si>
  <si>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</si>
  <si>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</si>
  <si>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</si>
  <si>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</si>
  <si>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</si>
  <si>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</si>
  <si>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</si>
  <si>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</si>
  <si>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</si>
  <si>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</si>
  <si>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</si>
  <si>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</si>
  <si>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</si>
  <si>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</si>
  <si>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</si>
  <si>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</si>
  <si>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</si>
  <si>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</si>
  <si>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</si>
  <si>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</si>
  <si>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</si>
  <si>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</si>
  <si>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</si>
  <si>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</si>
  <si>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</si>
  <si>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</si>
  <si>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</si>
  <si>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</si>
  <si>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</si>
  <si>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</si>
  <si>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</si>
  <si>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</si>
  <si>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</si>
  <si>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</si>
  <si>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</si>
  <si>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</si>
  <si>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</si>
  <si>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</si>
  <si>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</si>
  <si>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</si>
  <si>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</si>
  <si>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</si>
  <si>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</si>
  <si>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</si>
  <si>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</si>
  <si>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</si>
  <si>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</si>
  <si>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</si>
  <si>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</si>
  <si>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</si>
  <si>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</si>
  <si>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</si>
  <si>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</si>
  <si>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</si>
  <si>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</si>
  <si>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</si>
  <si>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</si>
  <si>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</si>
  <si>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</si>
  <si>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</si>
  <si>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</si>
  <si>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</si>
  <si>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</si>
  <si>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</si>
  <si>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</si>
  <si>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</si>
  <si>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</si>
  <si>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</si>
  <si>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</si>
  <si>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</si>
  <si>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</si>
  <si>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</si>
  <si>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</si>
  <si>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</si>
  <si>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</si>
  <si>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</si>
  <si>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</si>
  <si>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</si>
  <si>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</si>
  <si>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</si>
  <si>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</si>
  <si>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</si>
  <si>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</si>
  <si>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</si>
  <si>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</si>
  <si>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</si>
  <si>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</si>
  <si>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</si>
  <si>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</si>
  <si>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</si>
  <si>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</si>
  <si>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</si>
  <si>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</si>
  <si>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</si>
  <si>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</si>
  <si>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</si>
  <si>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</si>
  <si>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</si>
  <si>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</si>
  <si>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</si>
  <si>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</si>
  <si>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歌尔股份</t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</si>
  <si>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</si>
  <si>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</si>
  <si>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</si>
  <si>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</si>
  <si>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</si>
  <si>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</si>
  <si>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</si>
  <si>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</si>
  <si>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</si>
  <si>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</si>
  <si>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</si>
  <si>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</si>
  <si>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</si>
  <si>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</si>
  <si>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</si>
  <si>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</si>
  <si>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</si>
  <si>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</si>
  <si>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</si>
  <si>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</si>
  <si>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</si>
  <si>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</si>
  <si>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</si>
  <si>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</si>
  <si>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</si>
  <si>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</si>
  <si>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</si>
  <si>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</si>
  <si>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</si>
  <si>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</si>
  <si>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</si>
  <si>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</si>
  <si>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</si>
  <si>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</si>
  <si>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</si>
  <si>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</si>
  <si>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</si>
  <si>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</si>
  <si>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</si>
  <si>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</si>
  <si>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</si>
  <si>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</si>
  <si>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青岛毕勤易莱特电子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</si>
  <si>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</si>
  <si>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</si>
  <si>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</si>
  <si>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</si>
  <si>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</si>
  <si>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青岛鼎新电子科技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</si>
  <si>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</si>
  <si>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</si>
  <si>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</si>
  <si>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</si>
  <si>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</si>
  <si>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</si>
  <si>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</si>
  <si>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</si>
  <si>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</si>
  <si>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</si>
  <si>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</si>
  <si>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</si>
  <si>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</si>
  <si>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</si>
  <si>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</si>
  <si>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</si>
  <si>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</si>
  <si>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</si>
  <si>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</si>
  <si>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</si>
  <si>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</si>
  <si>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</si>
  <si>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</si>
  <si>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</si>
  <si>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</si>
  <si>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</si>
  <si>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</si>
  <si>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</si>
  <si>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</si>
  <si>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</si>
  <si>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</si>
  <si>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</si>
  <si>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</si>
  <si>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</si>
  <si>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</si>
  <si>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</si>
  <si>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</si>
  <si>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</si>
  <si>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</si>
  <si>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</si>
  <si>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</si>
  <si>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</si>
  <si>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</si>
  <si>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</si>
  <si>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</si>
  <si>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</si>
  <si>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</si>
  <si>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</si>
  <si>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</si>
  <si>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</si>
  <si>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</si>
  <si>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</si>
  <si>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</si>
  <si>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</si>
  <si>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</si>
  <si>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</si>
  <si>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</si>
  <si>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</si>
  <si>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</si>
  <si>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</si>
  <si>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</si>
  <si>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</si>
  <si>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</si>
  <si>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</si>
  <si>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</si>
  <si>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</si>
  <si>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</si>
  <si>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</si>
  <si>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</si>
  <si>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</si>
  <si>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</si>
  <si>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</si>
  <si>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</si>
  <si>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</si>
  <si>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</si>
  <si>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</si>
  <si>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</si>
  <si>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</si>
  <si>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</si>
  <si>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</si>
  <si>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</si>
  <si>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</si>
  <si>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</si>
  <si>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</si>
  <si>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</si>
  <si>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</si>
  <si>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</si>
  <si>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</si>
  <si>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</si>
  <si>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</si>
  <si>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</si>
  <si>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</si>
  <si>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</si>
  <si>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</si>
  <si>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</si>
  <si>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</si>
  <si>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</si>
  <si>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</si>
  <si>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</si>
  <si>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</si>
  <si>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</si>
  <si>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</si>
  <si>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</si>
  <si>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</si>
  <si>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</si>
  <si>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</si>
  <si>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</si>
  <si>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</si>
  <si>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</si>
  <si>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</si>
  <si>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</si>
  <si>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</si>
  <si>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</si>
  <si>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</si>
  <si>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</si>
  <si>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</si>
  <si>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</si>
  <si>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</si>
  <si>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</si>
  <si>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</si>
  <si>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</si>
  <si>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</si>
  <si>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</si>
  <si>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</si>
  <si>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</si>
  <si>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</si>
  <si>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</si>
  <si>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</si>
  <si>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</si>
  <si>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</si>
  <si>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</si>
  <si>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</si>
  <si>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</si>
  <si>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</si>
  <si>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</si>
  <si>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</si>
  <si>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</si>
  <si>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</si>
  <si>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</si>
  <si>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</si>
  <si>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</si>
  <si>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</si>
  <si>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</si>
  <si>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</si>
  <si>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</si>
  <si>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</si>
  <si>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</si>
  <si>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</si>
  <si>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</si>
  <si>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</si>
  <si>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</si>
  <si>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</si>
  <si>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</si>
  <si>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</si>
  <si>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</si>
  <si>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</si>
  <si>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</si>
  <si>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</si>
  <si>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</si>
  <si>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</si>
  <si>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</si>
  <si>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</si>
  <si>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</si>
  <si>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</si>
  <si>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</si>
  <si>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</si>
  <si>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</si>
  <si>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</si>
  <si>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</si>
  <si>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</si>
  <si>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</si>
  <si>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</si>
  <si>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</si>
  <si>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</si>
  <si>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</si>
  <si>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</si>
  <si>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</si>
  <si>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</si>
  <si>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</si>
  <si>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</si>
  <si>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</si>
  <si>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</si>
  <si>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</si>
  <si>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</si>
  <si>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</si>
  <si>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</si>
  <si>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</si>
  <si>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</si>
  <si>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</si>
  <si>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</si>
  <si>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</si>
  <si>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</si>
  <si>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</si>
  <si>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</si>
  <si>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</si>
  <si>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</si>
  <si>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</si>
  <si>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</si>
  <si>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</si>
  <si>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</si>
  <si>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</si>
  <si>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</si>
  <si>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</si>
  <si>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</si>
  <si>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</si>
  <si>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</si>
  <si>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</si>
  <si>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</si>
  <si>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</si>
  <si>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</si>
  <si>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</si>
  <si>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</si>
  <si>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</si>
  <si>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</si>
  <si>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</si>
  <si>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</si>
  <si>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</si>
  <si>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</si>
  <si>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</si>
  <si>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</si>
  <si>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</si>
  <si>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</si>
  <si>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</si>
  <si>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</si>
  <si>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</si>
  <si>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</si>
  <si>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</si>
  <si>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</si>
  <si>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</si>
  <si>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</si>
  <si>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5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</si>
  <si>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</si>
  <si>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</si>
  <si>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</si>
  <si>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</si>
  <si>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</si>
  <si>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</si>
  <si>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</si>
  <si>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</si>
  <si>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</si>
  <si>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</si>
  <si>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</si>
  <si>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</si>
  <si>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</si>
  <si>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</si>
  <si>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</si>
  <si>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</si>
  <si>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</si>
  <si>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</si>
  <si>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</si>
  <si>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</si>
  <si>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</si>
  <si>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</si>
  <si>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</si>
  <si>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</si>
  <si>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</si>
  <si>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</si>
  <si>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</si>
  <si>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</si>
  <si>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</si>
  <si>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</si>
  <si>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</si>
  <si>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</si>
  <si>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</si>
  <si>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</si>
  <si>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</si>
  <si>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</si>
  <si>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</si>
  <si>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</si>
  <si>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</si>
  <si>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</si>
  <si>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</si>
  <si>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</si>
  <si>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</si>
  <si>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</si>
  <si>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</si>
  <si>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</si>
  <si>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</si>
  <si>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</si>
  <si>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</si>
  <si>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</si>
  <si>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</si>
  <si>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</si>
  <si>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</si>
  <si>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</si>
  <si>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</si>
  <si>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</si>
  <si>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</si>
  <si>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</si>
  <si>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</si>
  <si>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</si>
  <si>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</si>
  <si>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</si>
  <si>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</si>
  <si>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</si>
  <si>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</si>
  <si>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</si>
  <si>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</si>
  <si>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</si>
  <si>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</si>
  <si>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</si>
  <si>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</si>
  <si>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</si>
  <si>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</si>
  <si>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</si>
  <si>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</si>
  <si>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</si>
  <si>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</si>
  <si>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</si>
  <si>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</si>
  <si>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</si>
  <si>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</si>
  <si>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</si>
  <si>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</si>
  <si>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</si>
  <si>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</si>
  <si>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</si>
  <si>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</si>
  <si>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</si>
  <si>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</si>
  <si>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</si>
  <si>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</si>
  <si>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</si>
  <si>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</si>
  <si>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</si>
  <si>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</si>
  <si>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</si>
  <si>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</si>
  <si>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</si>
  <si>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</si>
  <si>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</si>
  <si>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</si>
  <si>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</si>
  <si>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6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</si>
  <si>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</si>
  <si>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</si>
  <si>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</si>
  <si>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</si>
  <si>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</si>
  <si>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</si>
  <si>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</si>
  <si>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</si>
  <si>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5" type="noConversion"/>
  </si>
  <si>
    <t>C49SHA20240228/ZQR</t>
  </si>
  <si>
    <t>宁波汉浦</t>
    <phoneticPr fontId="5" type="noConversion"/>
  </si>
  <si>
    <t>C49SZX20240033SQ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</si>
  <si>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</si>
  <si>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</si>
  <si>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</si>
  <si>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</si>
  <si>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</si>
  <si>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</si>
  <si>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</si>
  <si>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</si>
  <si>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</si>
  <si>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</si>
  <si>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</si>
  <si>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</si>
  <si>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</si>
  <si>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</si>
  <si>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</si>
  <si>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</si>
  <si>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</si>
  <si>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</si>
  <si>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</si>
  <si>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</si>
  <si>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</si>
  <si>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</si>
  <si>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</si>
  <si>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</si>
  <si>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</si>
  <si>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</si>
  <si>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</si>
  <si>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</si>
  <si>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</si>
  <si>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</si>
  <si>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</si>
  <si>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</si>
  <si>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</si>
  <si>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4" type="noConversion"/>
  </si>
  <si>
    <t>Region</t>
    <phoneticPr fontId="4" type="noConversion"/>
  </si>
  <si>
    <t>Sales_Target</t>
    <phoneticPr fontId="4" type="noConversion"/>
  </si>
  <si>
    <t>Current Achievement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</si>
  <si>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</si>
  <si>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</si>
  <si>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</si>
  <si>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</si>
  <si>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TBA</t>
    <phoneticPr fontId="4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</si>
  <si>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</si>
  <si>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</si>
  <si>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</si>
  <si>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</si>
  <si>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</si>
  <si>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</si>
  <si>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</si>
  <si>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</si>
  <si>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</si>
  <si>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</si>
  <si>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</si>
  <si>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</si>
  <si>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</si>
  <si>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</si>
  <si>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</si>
  <si>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</si>
  <si>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</si>
  <si>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</si>
  <si>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</si>
  <si>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</si>
  <si>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</si>
  <si>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</si>
  <si>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</si>
  <si>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</si>
  <si>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</si>
  <si>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</si>
  <si>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</si>
  <si>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</si>
  <si>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</si>
  <si>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</si>
  <si>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</si>
  <si>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</si>
  <si>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</si>
  <si>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</si>
  <si>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</si>
  <si>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</si>
  <si>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</si>
  <si>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</si>
  <si>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</si>
  <si>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</si>
  <si>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</si>
  <si>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</si>
  <si>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</si>
  <si>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</si>
  <si>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</si>
  <si>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</si>
  <si>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</si>
  <si>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</si>
  <si>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</si>
  <si>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</si>
  <si>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</si>
  <si>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</si>
  <si>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</si>
  <si>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</si>
  <si>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</si>
  <si>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</si>
  <si>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</si>
  <si>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</si>
  <si>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</si>
  <si>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</si>
  <si>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</si>
  <si>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</si>
  <si>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</si>
  <si>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</si>
  <si>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</si>
  <si>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</si>
  <si>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</si>
  <si>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</si>
  <si>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</si>
  <si>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</si>
  <si>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</si>
  <si>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</si>
  <si>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</si>
  <si>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</si>
  <si>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</si>
  <si>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</si>
  <si>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</si>
  <si>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</si>
  <si>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</si>
  <si>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</si>
  <si>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</si>
  <si>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</si>
  <si>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</si>
  <si>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</si>
  <si>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</si>
  <si>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</si>
  <si>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</si>
  <si>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</si>
  <si>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</si>
  <si>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</si>
  <si>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</si>
  <si>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</si>
  <si>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</si>
  <si>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</si>
  <si>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</si>
  <si>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</si>
  <si>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</si>
  <si>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</si>
  <si>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</si>
  <si>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</si>
  <si>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</si>
  <si>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5" type="noConversion"/>
  </si>
  <si>
    <t>上海创鹏</t>
    <phoneticPr fontId="5" type="noConversion"/>
  </si>
  <si>
    <t>Invoice contract breakdown list (only the first row of the Month for Inv Amount Preview)</t>
    <phoneticPr fontId="4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</si>
  <si>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</si>
  <si>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</si>
  <si>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</si>
  <si>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</si>
  <si>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</si>
  <si>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</si>
  <si>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</si>
  <si>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</si>
  <si>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</si>
  <si>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</si>
  <si>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</si>
  <si>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</si>
  <si>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</si>
  <si>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</si>
  <si>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</si>
  <si>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</si>
  <si>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5" type="noConversion"/>
  </si>
  <si>
    <t>HELLER</t>
    <phoneticPr fontId="5" type="noConversion"/>
  </si>
  <si>
    <t>LOCAL SUPPLIER</t>
    <phoneticPr fontId="5" type="noConversion"/>
  </si>
  <si>
    <t>PEMTRON TRO-7700EL</t>
    <phoneticPr fontId="5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</si>
  <si>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</si>
  <si>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</si>
  <si>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</si>
  <si>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</si>
  <si>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</si>
  <si>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</si>
  <si>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</si>
  <si>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</si>
  <si>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</si>
  <si>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</si>
  <si>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</si>
  <si>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</si>
  <si>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</si>
  <si>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</si>
  <si>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</si>
  <si>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</si>
  <si>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</si>
  <si>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</si>
  <si>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</si>
  <si>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</si>
  <si>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</si>
  <si>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</si>
  <si>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</si>
  <si>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</si>
  <si>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</si>
  <si>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</si>
  <si>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</si>
  <si>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</si>
  <si>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</si>
  <si>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</si>
  <si>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</si>
  <si>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</si>
  <si>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</si>
  <si>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</si>
  <si>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</si>
  <si>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</si>
  <si>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</si>
  <si>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</si>
  <si>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</si>
  <si>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</si>
  <si>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</si>
  <si>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</si>
  <si>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</si>
  <si>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</si>
  <si>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</si>
  <si>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</si>
  <si>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</si>
  <si>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</si>
  <si>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</si>
  <si>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</si>
  <si>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</si>
  <si>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</si>
  <si>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</si>
  <si>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</si>
  <si>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</si>
  <si>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</si>
  <si>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</si>
  <si>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</si>
  <si>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</si>
  <si>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</si>
  <si>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</si>
  <si>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</si>
  <si>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</si>
  <si>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</si>
  <si>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</si>
  <si>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</si>
  <si>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</si>
  <si>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5" type="noConversion"/>
  </si>
  <si>
    <t>New_Customer</t>
    <phoneticPr fontId="5" type="noConversion"/>
  </si>
  <si>
    <t>Contract_No.</t>
    <phoneticPr fontId="5" type="noConversion"/>
  </si>
  <si>
    <t>YSM20R</t>
    <phoneticPr fontId="5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</si>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</sst>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0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63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67" fontId="8" fillId="3" borderId="4" xfId="1" applyNumberFormat="1" applyFont="1" applyFill="1" applyBorder="1" applyAlignment="1" applyProtection="1">
      <alignment vertical="center" wrapText="1"/>
      <protection locked="0"/>
    </xf>
    <xf numFmtId="168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9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7" fillId="2" borderId="1" xfId="1" applyFont="1" applyFill="1" applyBorder="1" applyAlignment="1">
      <alignment horizontal="center" vertical="center"/>
    </xf>
    <xf numFmtId="0" fontId="28" fillId="0" borderId="0" xfId="0" applyFont="1" applyAlignment="1" applyProtection="1">
      <alignment horizontal="center" vertical="center"/>
      <protection locked="0"/>
    </xf>
    <xf numFmtId="166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Protection="1">
      <alignment vertical="center"/>
      <protection locked="0"/>
    </xf>
    <xf numFmtId="165" fontId="28" fillId="2" borderId="1" xfId="1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167" fontId="28" fillId="2" borderId="1" xfId="1" applyNumberFormat="1" applyFont="1" applyFill="1" applyBorder="1" applyAlignment="1">
      <alignment horizontal="center" vertical="center"/>
    </xf>
    <xf numFmtId="10" fontId="28" fillId="2" borderId="1" xfId="2" applyNumberFormat="1" applyFont="1" applyFill="1" applyBorder="1" applyAlignment="1">
      <alignment vertical="center"/>
    </xf>
    <xf numFmtId="0" fontId="28" fillId="0" borderId="0" xfId="0" applyFont="1" applyAlignment="1" applyProtection="1">
      <alignment horizontal="left" vertical="center"/>
      <protection locked="0"/>
    </xf>
    <xf numFmtId="167" fontId="29" fillId="0" borderId="0" xfId="1" applyNumberFormat="1" applyFont="1" applyAlignment="1" applyProtection="1">
      <alignment horizontal="right" vertical="center"/>
      <protection locked="0"/>
    </xf>
    <xf numFmtId="4" fontId="28" fillId="2" borderId="1" xfId="0" applyNumberFormat="1" applyFont="1" applyFill="1" applyBorder="1" applyAlignment="1">
      <alignment horizontal="center" vertical="center"/>
    </xf>
    <xf numFmtId="167" fontId="28" fillId="0" borderId="0" xfId="0" applyNumberFormat="1" applyFont="1" applyAlignment="1" applyProtection="1">
      <alignment horizontal="right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0" fontId="27" fillId="7" borderId="9" xfId="0" applyFont="1" applyFill="1" applyBorder="1" applyAlignment="1" applyProtection="1">
      <alignment horizontal="center" vertical="center"/>
      <protection locked="0"/>
    </xf>
    <xf numFmtId="0" fontId="27" fillId="6" borderId="11" xfId="0" applyFont="1" applyFill="1" applyBorder="1" applyAlignment="1">
      <alignment horizontal="center" vertical="center"/>
    </xf>
    <xf numFmtId="0" fontId="27" fillId="7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7" fillId="4" borderId="9" xfId="0" applyFont="1" applyFill="1" applyBorder="1" applyAlignment="1" applyProtection="1">
      <alignment horizontal="center" vertical="center"/>
      <protection locked="0"/>
    </xf>
    <xf numFmtId="0" fontId="27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/>
      <protection locked="0"/>
    </xf>
    <xf numFmtId="166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7" fillId="2" borderId="10" xfId="0" applyFont="1" applyFill="1" applyBorder="1" applyAlignment="1" applyProtection="1">
      <alignment horizontal="center" vertical="center"/>
      <protection locked="0"/>
    </xf>
    <xf numFmtId="164" fontId="33" fillId="0" borderId="1" xfId="0" applyNumberFormat="1" applyFont="1" applyBorder="1" applyAlignment="1">
      <alignment horizontal="center" vertical="center"/>
    </xf>
    <xf numFmtId="164" fontId="27" fillId="0" borderId="17" xfId="0" applyNumberFormat="1" applyFont="1" applyBorder="1" applyAlignment="1">
      <alignment horizontal="center" vertical="center"/>
    </xf>
    <xf numFmtId="164" fontId="33" fillId="0" borderId="24" xfId="0" applyNumberFormat="1" applyFont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4" borderId="9" xfId="0" applyFont="1" applyFill="1" applyBorder="1" applyAlignment="1">
      <alignment horizontal="center" vertical="center"/>
    </xf>
    <xf numFmtId="0" fontId="27" fillId="6" borderId="10" xfId="0" applyFont="1" applyFill="1" applyBorder="1" applyAlignment="1">
      <alignment horizontal="center" vertical="center"/>
    </xf>
    <xf numFmtId="0" fontId="27" fillId="7" borderId="11" xfId="0" applyFont="1" applyFill="1" applyBorder="1" applyAlignment="1">
      <alignment horizontal="center" vertical="center"/>
    </xf>
    <xf numFmtId="0" fontId="27" fillId="14" borderId="11" xfId="0" applyFont="1" applyFill="1" applyBorder="1" applyAlignment="1">
      <alignment horizontal="center" vertical="center"/>
    </xf>
    <xf numFmtId="0" fontId="27" fillId="13" borderId="11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9" fillId="2" borderId="6" xfId="0" applyFont="1" applyFill="1" applyBorder="1" applyAlignment="1">
      <alignment horizontal="center" vertical="center" wrapText="1"/>
    </xf>
    <xf numFmtId="167" fontId="29" fillId="0" borderId="0" xfId="1" applyNumberFormat="1" applyFont="1" applyBorder="1" applyAlignment="1" applyProtection="1">
      <alignment horizontal="right" vertical="center"/>
      <protection locked="0"/>
    </xf>
    <xf numFmtId="10" fontId="28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protection locked="0"/>
    </xf>
    <xf numFmtId="167" fontId="29" fillId="0" borderId="0" xfId="0" applyNumberFormat="1" applyFont="1" applyAlignment="1" applyProtection="1">
      <alignment horizontal="right" vertical="center"/>
      <protection locked="0"/>
    </xf>
    <xf numFmtId="10" fontId="28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7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1" fillId="0" borderId="1" xfId="1" applyNumberFormat="1" applyFont="1" applyBorder="1" applyAlignment="1" applyProtection="1">
      <alignment horizontal="center" vertical="center"/>
    </xf>
    <xf numFmtId="4" fontId="6" fillId="0" borderId="0" xfId="0" applyNumberFormat="1" applyFont="1" applyAlignment="1" applyProtection="1">
      <alignment horizontal="center" vertical="center"/>
      <protection locked="0"/>
    </xf>
    <xf numFmtId="167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8" fillId="0" borderId="0" xfId="1" applyNumberFormat="1" applyFont="1" applyFill="1" applyBorder="1" applyAlignment="1" applyProtection="1">
      <alignment horizontal="center" vertical="center"/>
      <protection locked="0"/>
    </xf>
    <xf numFmtId="167" fontId="36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7" fillId="0" borderId="0" xfId="1" applyNumberFormat="1" applyFont="1" applyAlignment="1" applyProtection="1">
      <alignment horizontal="right" vertical="center"/>
      <protection locked="0"/>
    </xf>
    <xf numFmtId="167" fontId="7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7" fillId="0" borderId="0" xfId="1" applyNumberFormat="1" applyFont="1" applyAlignment="1" applyProtection="1">
      <alignment horizontal="right"/>
      <protection locked="0"/>
    </xf>
    <xf numFmtId="165" fontId="7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7" fillId="3" borderId="2" xfId="0" applyNumberFormat="1" applyFont="1" applyFill="1" applyBorder="1" applyAlignment="1" applyProtection="1">
      <alignment horizontal="center" vertical="center"/>
      <protection locked="0"/>
    </xf>
    <xf numFmtId="4" fontId="47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10" fontId="2" fillId="0" borderId="8" xfId="0" applyNumberFormat="1" applyFont="1" applyBorder="1" applyAlignment="1" applyProtection="1">
      <alignment horizontal="center"/>
      <protection locked="0"/>
    </xf>
    <xf numFmtId="10" fontId="2" fillId="0" borderId="14" xfId="0" applyNumberFormat="1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2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8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Alignment="1">
      <alignment horizontal="center" vertical="center"/>
    </xf>
    <xf numFmtId="0" fontId="49" fillId="0" borderId="0" xfId="0" applyFont="1" applyAlignment="1" applyProtection="1">
      <alignment horizontal="left" vertical="center"/>
      <protection locked="0"/>
    </xf>
    <xf numFmtId="10" fontId="28" fillId="2" borderId="6" xfId="0" applyNumberFormat="1" applyFont="1" applyFill="1" applyBorder="1">
      <alignment vertical="center"/>
    </xf>
    <xf numFmtId="10" fontId="28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0" fillId="0" borderId="0" xfId="0" applyNumberFormat="1" applyFont="1" applyAlignment="1" applyProtection="1">
      <alignment horizontal="center" vertical="center"/>
      <protection locked="0"/>
    </xf>
    <xf numFmtId="10" fontId="51" fillId="3" borderId="5" xfId="0" applyNumberFormat="1" applyFont="1" applyFill="1" applyBorder="1" applyAlignment="1" applyProtection="1">
      <alignment horizontal="center" vertical="center"/>
      <protection locked="0"/>
    </xf>
    <xf numFmtId="0" fontId="30" fillId="0" borderId="27" xfId="0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7" fillId="8" borderId="11" xfId="0" applyNumberFormat="1" applyFont="1" applyFill="1" applyBorder="1" applyAlignment="1" applyProtection="1">
      <alignment horizontal="center" vertical="center"/>
      <protection locked="0"/>
    </xf>
    <xf numFmtId="168" fontId="2" fillId="0" borderId="9" xfId="0" applyNumberFormat="1" applyFont="1" applyBorder="1" applyAlignment="1" applyProtection="1">
      <alignment horizontal="center"/>
      <protection locked="0"/>
    </xf>
    <xf numFmtId="168" fontId="2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7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2" fillId="0" borderId="0" xfId="0" applyFont="1">
      <alignment vertical="center"/>
    </xf>
    <xf numFmtId="0" fontId="50" fillId="0" borderId="0" xfId="0" applyFont="1" applyAlignment="1" applyProtection="1">
      <alignment horizontal="left" vertical="center"/>
      <protection locked="0"/>
    </xf>
    <xf numFmtId="0" fontId="55" fillId="3" borderId="2" xfId="0" applyFont="1" applyFill="1" applyBorder="1" applyAlignment="1" applyProtection="1">
      <alignment horizontal="center" vertical="center"/>
      <protection locked="0"/>
    </xf>
    <xf numFmtId="10" fontId="54" fillId="0" borderId="0" xfId="0" applyNumberFormat="1" applyFont="1" applyAlignment="1" applyProtection="1">
      <alignment horizontal="center" vertical="center"/>
      <protection locked="0"/>
    </xf>
    <xf numFmtId="167" fontId="56" fillId="0" borderId="0" xfId="1" applyNumberFormat="1" applyFont="1" applyAlignment="1" applyProtection="1">
      <alignment horizontal="right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4" fontId="57" fillId="2" borderId="1" xfId="0" applyNumberFormat="1" applyFont="1" applyFill="1" applyBorder="1" applyAlignment="1">
      <alignment horizontal="center" vertical="center"/>
    </xf>
    <xf numFmtId="167" fontId="58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65" fontId="57" fillId="2" borderId="1" xfId="1" applyFont="1" applyFill="1" applyBorder="1" applyAlignment="1">
      <alignment horizontal="center" vertical="center"/>
    </xf>
    <xf numFmtId="0" fontId="57" fillId="2" borderId="1" xfId="0" applyFont="1" applyFill="1" applyBorder="1" applyAlignment="1">
      <alignment horizontal="center" vertical="center"/>
    </xf>
    <xf numFmtId="167" fontId="57" fillId="2" borderId="1" xfId="1" applyNumberFormat="1" applyFont="1" applyFill="1" applyBorder="1" applyAlignment="1">
      <alignment horizontal="center" vertical="center"/>
    </xf>
    <xf numFmtId="10" fontId="57" fillId="2" borderId="1" xfId="2" applyNumberFormat="1" applyFont="1" applyFill="1" applyBorder="1">
      <alignment vertical="center"/>
    </xf>
    <xf numFmtId="0" fontId="58" fillId="2" borderId="1" xfId="0" applyFont="1" applyFill="1" applyBorder="1" applyAlignment="1">
      <alignment horizontal="center" vertical="center" wrapText="1"/>
    </xf>
    <xf numFmtId="10" fontId="28" fillId="2" borderId="32" xfId="2" applyNumberFormat="1" applyFont="1" applyFill="1" applyBorder="1" applyAlignment="1">
      <alignment vertical="center"/>
    </xf>
    <xf numFmtId="0" fontId="58" fillId="2" borderId="6" xfId="0" applyFont="1" applyFill="1" applyBorder="1" applyAlignment="1">
      <alignment horizontal="center" vertical="center" wrapText="1"/>
    </xf>
    <xf numFmtId="0" fontId="6" fillId="7" borderId="5" xfId="0" applyFont="1" applyFill="1" applyBorder="1" applyAlignment="1" applyProtection="1">
      <alignment horizontal="center" vertical="center" wrapText="1"/>
      <protection locked="0"/>
    </xf>
    <xf numFmtId="0" fontId="28" fillId="2" borderId="0" xfId="2" applyNumberFormat="1" applyFont="1" applyFill="1" applyBorder="1" applyAlignment="1">
      <alignment vertical="center"/>
    </xf>
    <xf numFmtId="0" fontId="6" fillId="4" borderId="0" xfId="0" applyFont="1" applyFill="1" applyAlignment="1" applyProtection="1">
      <alignment horizontal="center" vertical="center" wrapText="1"/>
      <protection locked="0"/>
    </xf>
    <xf numFmtId="10" fontId="6" fillId="2" borderId="1" xfId="2" applyNumberFormat="1" applyFont="1" applyFill="1" applyBorder="1" applyAlignment="1" applyProtection="1">
      <alignment vertical="center"/>
      <protection locked="0"/>
    </xf>
    <xf numFmtId="10" fontId="28" fillId="0" borderId="0" xfId="0" applyNumberFormat="1" applyFont="1" applyAlignment="1" applyProtection="1">
      <alignment horizontal="center"/>
      <protection locked="0"/>
    </xf>
    <xf numFmtId="10" fontId="8" fillId="0" borderId="1" xfId="0" applyNumberFormat="1" applyFont="1" applyBorder="1" applyAlignment="1" applyProtection="1">
      <alignment horizontal="center" vertical="center"/>
      <protection locked="0"/>
    </xf>
    <xf numFmtId="10" fontId="50" fillId="0" borderId="0" xfId="0" applyNumberFormat="1" applyFont="1" applyAlignment="1" applyProtection="1">
      <alignment horizontal="center"/>
      <protection locked="0"/>
    </xf>
    <xf numFmtId="10" fontId="28" fillId="19" borderId="0" xfId="0" applyNumberFormat="1" applyFont="1" applyFill="1" applyAlignment="1" applyProtection="1">
      <alignment horizontal="center"/>
      <protection locked="0"/>
    </xf>
    <xf numFmtId="10" fontId="28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9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9" fillId="2" borderId="6" xfId="0" applyNumberFormat="1" applyFont="1" applyFill="1" applyBorder="1" applyAlignment="1">
      <alignment horizontal="center" vertical="center" wrapText="1"/>
    </xf>
    <xf numFmtId="0" fontId="9" fillId="2" borderId="25" xfId="0" applyFont="1" applyFill="1" applyBorder="1" applyAlignment="1">
      <alignment horizontal="center" vertical="center" wrapText="1"/>
    </xf>
    <xf numFmtId="4" fontId="28" fillId="2" borderId="6" xfId="0" applyNumberFormat="1" applyFont="1" applyFill="1" applyBorder="1" applyAlignment="1">
      <alignment horizontal="center" vertical="center"/>
    </xf>
    <xf numFmtId="167" fontId="9" fillId="2" borderId="6" xfId="0" applyNumberFormat="1" applyFont="1" applyFill="1" applyBorder="1">
      <alignment vertical="center"/>
    </xf>
    <xf numFmtId="0" fontId="29" fillId="2" borderId="6" xfId="0" applyFont="1" applyFill="1" applyBorder="1" applyAlignment="1">
      <alignment horizontal="center" vertical="center"/>
    </xf>
    <xf numFmtId="10" fontId="28" fillId="2" borderId="6" xfId="0" applyNumberFormat="1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/>
    </xf>
    <xf numFmtId="167" fontId="29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3" fillId="11" borderId="0" xfId="0" applyFont="1" applyFill="1" applyAlignment="1" applyProtection="1">
      <alignment horizontal="left" vertical="center"/>
      <protection locked="0"/>
    </xf>
    <xf numFmtId="0" fontId="52" fillId="11" borderId="0" xfId="0" applyFont="1" applyFill="1" applyAlignment="1" applyProtection="1">
      <alignment horizontal="left" vertical="center"/>
      <protection locked="0"/>
    </xf>
    <xf numFmtId="10" fontId="54" fillId="0" borderId="1" xfId="0" applyNumberFormat="1" applyFont="1" applyBorder="1" applyAlignment="1" applyProtection="1">
      <alignment horizontal="center" vertical="center"/>
      <protection locked="0"/>
    </xf>
    <xf numFmtId="166" fontId="28" fillId="0" borderId="34" xfId="0" applyNumberFormat="1" applyFont="1" applyBorder="1" applyAlignment="1">
      <alignment horizontal="center" vertical="center"/>
    </xf>
    <xf numFmtId="10" fontId="59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29" fillId="0" borderId="1" xfId="1" applyNumberFormat="1" applyFont="1" applyBorder="1" applyAlignment="1" applyProtection="1">
      <alignment horizontal="right" vertical="center"/>
      <protection locked="0"/>
    </xf>
    <xf numFmtId="10" fontId="28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8" fillId="0" borderId="0" xfId="0" applyNumberFormat="1" applyFont="1" applyAlignment="1">
      <alignment horizontal="center" vertical="center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2" fillId="10" borderId="9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top"/>
      <protection locked="0"/>
    </xf>
    <xf numFmtId="0" fontId="48" fillId="14" borderId="13" xfId="0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48" fillId="16" borderId="13" xfId="0" applyFont="1" applyFill="1" applyBorder="1" applyAlignment="1" applyProtection="1">
      <alignment horizontal="center" vertical="center"/>
      <protection locked="0"/>
    </xf>
    <xf numFmtId="0" fontId="48" fillId="16" borderId="0" xfId="0" applyFont="1" applyFill="1" applyAlignment="1" applyProtection="1">
      <alignment horizontal="center" vertical="center"/>
      <protection locked="0"/>
    </xf>
    <xf numFmtId="0" fontId="31" fillId="11" borderId="9" xfId="0" applyFont="1" applyFill="1" applyBorder="1" applyAlignment="1" applyProtection="1">
      <alignment horizontal="center" vertical="center"/>
      <protection locked="0"/>
    </xf>
    <xf numFmtId="0" fontId="31" fillId="11" borderId="11" xfId="0" applyFont="1" applyFill="1" applyBorder="1" applyAlignment="1" applyProtection="1">
      <alignment horizontal="center" vertical="center"/>
      <protection locked="0"/>
    </xf>
    <xf numFmtId="0" fontId="31" fillId="11" borderId="10" xfId="0" applyFont="1" applyFill="1" applyBorder="1" applyAlignment="1" applyProtection="1">
      <alignment horizontal="center" vertical="center"/>
      <protection locked="0"/>
    </xf>
    <xf numFmtId="0" fontId="31" fillId="11" borderId="21" xfId="0" applyFont="1" applyFill="1" applyBorder="1" applyAlignment="1" applyProtection="1">
      <alignment horizontal="center" vertical="center"/>
      <protection locked="0"/>
    </xf>
    <xf numFmtId="0" fontId="31" fillId="11" borderId="23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6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>
    <filterColumn colId="6">
      <filters>
        <filter val="11"/>
      </filters>
    </filterColumn>
    <filterColumn colId="10">
      <filters>
        <filter val="嘉裕"/>
      </filters>
    </filterColumn>
    <filterColumn colId="18">
      <filters>
        <filter val="SOUTH"/>
      </filters>
    </filterColumn>
  </autoFilter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topLeftCell="E1" zoomScale="70" zoomScaleNormal="70" workbookViewId="0">
      <pane ySplit="1" topLeftCell="A3131" activePane="bottomLeft" state="frozen"/>
      <selection activeCell="L1" sqref="L1"/>
      <selection pane="bottomLeft" activeCell="U4005" sqref="U4005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 hidden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 hidden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 hidden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 hidden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 hidden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 hidden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 hidden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 hidden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 hidden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 hidden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 hidden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 hidden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 hidden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 hidden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hidden="1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 hidden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 hidden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 hidden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 hidden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 hidden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 hidden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 hidden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 hidden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 hidden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 hidden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 hidden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 hidden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 hidden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 hidden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 hidden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 hidden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 hidden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 hidden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 hidden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 hidden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 hidden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 hidden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 hidden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 hidden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 hidden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 hidden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 hidden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 hidden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 hidden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 hidden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 hidden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 hidden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 hidden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 hidden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 hidden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 hidden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 hidden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 hidden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 hidden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 hidden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 hidden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 hidden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 hidden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 hidden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 hidden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 hidden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 hidden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 hidden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 hidden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 hidden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 hidden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 hidden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 hidden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 hidden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 hidden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 hidden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 hidden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 hidden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 hidden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 hidden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 hidden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 hidden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 hidden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 hidden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31235349.725769907</v>
      </c>
      <c r="AJ80" s="19">
        <f t="shared" si="24"/>
        <v>3679116.8520923899</v>
      </c>
      <c r="AK80" s="20">
        <f t="shared" si="25"/>
        <v>0.11778695882687784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 hidden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 hidden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 hidden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 hidden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 hidden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 hidden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 hidden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 hidden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 hidden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 hidden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 hidden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 hidden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 hidden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 hidden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 hidden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 hidden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 hidden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 hidden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 hidden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 hidden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 hidden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 hidden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 hidden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 hidden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 hidden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 hidden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 hidden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 hidden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 hidden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 hidden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 hidden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 hidden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 hidden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 hidden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 hidden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 hidden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 hidden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 hidden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 hidden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 hidden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 hidden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 hidden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 hidden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 hidden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 hidden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 hidden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 hidden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 hidden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 hidden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 hidden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 hidden="1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 hidden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 hidden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 hidden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 hidden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 hidden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 hidden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 hidden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 hidden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 hidden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 hidden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 hidden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 hidden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 hidden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 hidden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 hidden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 hidden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 hidden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 hidden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 hidden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 hidden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 hidden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 hidden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 hidden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 hidden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 hidden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 hidden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 hidden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 hidden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 hidden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 hidden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 hidden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 hidden="1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 hidden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 hidden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 hidden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 hidden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 hidden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 hidden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 hidden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 hidden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 hidden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 hidden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 hidden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 hidden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 hidden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 hidden="1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 hidden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 hidden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 hidden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 hidden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 hidden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 hidden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 hidden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 hidden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 hidden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 hidden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 hidden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 hidden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 hidden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 hidden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 hidden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 hidden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 hidden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 hidden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 hidden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 hidden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 hidden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 hidden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 hidden="1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 hidden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 hidden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 hidden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 hidden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 hidden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 hidden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 hidden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 hidden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 hidden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 hidden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 hidden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 hidden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 hidden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 hidden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 hidden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 hidden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 hidden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 hidden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 hidden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 hidden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 hidden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 hidden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 hidden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 hidden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 hidden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 hidden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 hidden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 hidden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 hidden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 hidden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 hidden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 hidden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 hidden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 hidden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 hidden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 hidden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 hidden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 hidden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 hidden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 hidden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 hidden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 hidden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 hidden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 hidden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 hidden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 hidden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 hidden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 hidden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 hidden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 hidden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31235349.725769907</v>
      </c>
      <c r="AJ250" s="19">
        <f t="shared" si="77"/>
        <v>3679116.8520923899</v>
      </c>
      <c r="AK250" s="20">
        <f t="shared" si="78"/>
        <v>0.11778695882687784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 hidden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 hidden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 hidden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 hidden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 hidden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 hidden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 hidden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 hidden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 hidden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 hidden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 hidden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 hidden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 hidden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 hidden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 hidden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 hidden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 hidden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 hidden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 hidden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 hidden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 hidden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 hidden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 hidden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 hidden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 hidden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 hidden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 hidden="1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 hidden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 hidden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 hidden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 hidden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 hidden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 hidden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 hidden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 hidden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 hidden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 hidden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 hidden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 hidden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 hidden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 hidden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 hidden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 hidden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 hidden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 hidden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 hidden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 hidden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 hidden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 hidden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 hidden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 hidden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 hidden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 hidden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 hidden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 hidden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 hidden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 hidden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 hidden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 hidden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 hidden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31235349.725769907</v>
      </c>
      <c r="AJ310" s="19">
        <f t="shared" si="97"/>
        <v>3679116.8520923899</v>
      </c>
      <c r="AK310" s="20">
        <f t="shared" si="98"/>
        <v>0.11778695882687784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 hidden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31235349.725769907</v>
      </c>
      <c r="AJ311" s="19">
        <f t="shared" si="97"/>
        <v>3679116.8520923899</v>
      </c>
      <c r="AK311" s="20">
        <f t="shared" si="98"/>
        <v>0.11778695882687784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 hidden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 hidden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 hidden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 hidden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 hidden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 hidden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 hidden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 hidden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 hidden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 hidden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 hidden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 hidden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 hidden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 hidden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 hidden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 hidden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 hidden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 hidden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 hidden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 hidden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 hidden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 hidden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 hidden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 hidden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 hidden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 hidden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 hidden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 hidden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 hidden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 hidden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 hidden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31235349.725769907</v>
      </c>
      <c r="AJ342" s="19">
        <f t="shared" si="116"/>
        <v>3679116.8520923899</v>
      </c>
      <c r="AK342" s="20">
        <f t="shared" si="117"/>
        <v>0.11778695882687784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 hidden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31235349.725769907</v>
      </c>
      <c r="AJ343" s="19">
        <f t="shared" si="116"/>
        <v>3679116.8520923899</v>
      </c>
      <c r="AK343" s="20">
        <f t="shared" si="117"/>
        <v>0.11778695882687784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 hidden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 hidden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 hidden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 hidden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 hidden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 hidden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 hidden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 hidden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 hidden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 hidden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 hidden="1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 hidden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 hidden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 hidden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 hidden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 hidden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 hidden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 hidden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 hidden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 hidden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 hidden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 hidden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 hidden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 hidden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 hidden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 hidden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 hidden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 hidden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 hidden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 hidden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 hidden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 hidden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 hidden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 hidden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 hidden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 hidden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 hidden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 hidden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 hidden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 hidden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 hidden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 hidden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 hidden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 hidden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 hidden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 hidden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 hidden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 hidden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 hidden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 hidden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 hidden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 hidden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 hidden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 hidden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 hidden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 hidden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 hidden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 hidden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 hidden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 hidden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 hidden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 hidden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 hidden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 hidden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 hidden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 hidden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 hidden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 hidden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 hidden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 hidden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 hidden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 hidden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 hidden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 hidden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 hidden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 hidden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 hidden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 hidden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 hidden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 hidden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 hidden="1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 hidden="1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 hidden="1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 hidden="1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 hidden="1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 hidden="1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 hidden="1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 hidden="1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 hidden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 hidden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 hidden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 hidden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 hidden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 hidden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 hidden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 hidden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 hidden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 hidden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 hidden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 hidden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 hidden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 hidden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 hidden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 hidden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 hidden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 hidden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 hidden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 hidden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 hidden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 hidden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 hidden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 hidden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 hidden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 hidden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 hidden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 hidden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 hidden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 hidden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 hidden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 hidden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 hidden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 hidden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 hidden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 hidden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 hidden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 hidden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 hidden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 hidden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 hidden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 hidden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 hidden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 hidden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 hidden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 hidden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 hidden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 hidden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 hidden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 hidden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 hidden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 hidden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 hidden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 hidden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 hidden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 hidden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 hidden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 hidden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 hidden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 hidden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 hidden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 hidden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 hidden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 hidden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 hidden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 hidden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 hidden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 hidden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 hidden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 hidden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 hidden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 hidden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 hidden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 hidden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31235349.725769907</v>
      </c>
      <c r="AJ505" s="19">
        <f t="shared" si="152"/>
        <v>3679116.8520923899</v>
      </c>
      <c r="AK505" s="20">
        <f t="shared" si="153"/>
        <v>0.11778695882687784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 hidden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31235349.725769907</v>
      </c>
      <c r="AJ506" s="19">
        <f t="shared" si="152"/>
        <v>3679116.8520923899</v>
      </c>
      <c r="AK506" s="20">
        <f t="shared" si="153"/>
        <v>0.11778695882687784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 hidden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31235349.725769907</v>
      </c>
      <c r="AJ507" s="19">
        <f t="shared" si="152"/>
        <v>3679116.8520923899</v>
      </c>
      <c r="AK507" s="20">
        <f t="shared" si="153"/>
        <v>0.11778695882687784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 hidden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31235349.725769907</v>
      </c>
      <c r="AJ508" s="19">
        <f t="shared" si="152"/>
        <v>3679116.8520923899</v>
      </c>
      <c r="AK508" s="20">
        <f t="shared" si="153"/>
        <v>0.11778695882687784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 hidden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 hidden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 hidden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 hidden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 hidden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 hidden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 hidden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 hidden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 hidden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 hidden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 hidden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 hidden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 hidden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 hidden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 hidden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 hidden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 hidden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 hidden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 hidden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 hidden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 hidden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 hidden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 hidden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 hidden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 hidden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 hidden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 hidden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 hidden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 hidden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 hidden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 hidden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 hidden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31235349.725769907</v>
      </c>
      <c r="AJ540" s="19">
        <f t="shared" si="170"/>
        <v>3679116.8520923899</v>
      </c>
      <c r="AK540" s="20">
        <f t="shared" si="171"/>
        <v>0.11778695882687784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 hidden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31235349.725769907</v>
      </c>
      <c r="AJ541" s="19">
        <f t="shared" si="170"/>
        <v>3679116.8520923899</v>
      </c>
      <c r="AK541" s="20">
        <f t="shared" si="171"/>
        <v>0.11778695882687784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 hidden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31235349.725769907</v>
      </c>
      <c r="AJ542" s="19">
        <f t="shared" si="170"/>
        <v>3679116.8520923899</v>
      </c>
      <c r="AK542" s="20">
        <f t="shared" si="171"/>
        <v>0.11778695882687784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 hidden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 hidden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 hidden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 hidden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 hidden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 hidden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 hidden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 hidden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 hidden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 hidden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 hidden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 hidden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 hidden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 hidden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 hidden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 hidden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 hidden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 hidden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 hidden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 hidden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 hidden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 hidden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 hidden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 hidden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 hidden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 hidden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 hidden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 hidden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 hidden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 hidden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 hidden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 hidden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 hidden="1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 hidden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 hidden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 hidden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 hidden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 hidden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 hidden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 hidden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 hidden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 hidden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 hidden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 hidden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 hidden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 hidden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 hidden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 hidden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 hidden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 hidden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 hidden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 hidden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 hidden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 hidden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 hidden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 hidden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 hidden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 hidden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 hidden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 hidden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 hidden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 hidden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 hidden="1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 hidden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 hidden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 hidden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 hidden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 hidden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 hidden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 hidden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 hidden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 hidden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 hidden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 hidden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 hidden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 hidden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 hidden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 hidden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 hidden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 hidden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31235349.725769907</v>
      </c>
      <c r="AJ622" s="19">
        <f t="shared" si="189"/>
        <v>3679116.8520923899</v>
      </c>
      <c r="AK622" s="20">
        <f t="shared" si="190"/>
        <v>0.11778695882687784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 hidden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 hidden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 hidden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 hidden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 hidden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 hidden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 hidden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 hidden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 hidden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 hidden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 hidden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31235349.725769907</v>
      </c>
      <c r="AJ633" s="19">
        <f t="shared" si="189"/>
        <v>3679116.8520923899</v>
      </c>
      <c r="AK633" s="20">
        <f t="shared" si="190"/>
        <v>0.11778695882687784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 hidden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31235349.725769907</v>
      </c>
      <c r="AJ634" s="19">
        <f t="shared" si="189"/>
        <v>3679116.8520923899</v>
      </c>
      <c r="AK634" s="20">
        <f t="shared" si="190"/>
        <v>0.11778695882687784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 hidden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 hidden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 hidden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 hidden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 hidden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 hidden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 hidden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 hidden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 hidden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 hidden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 hidden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 hidden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 hidden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 hidden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 hidden="1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 hidden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 hidden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 hidden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 hidden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 hidden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 hidden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 hidden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 hidden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 hidden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 hidden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 hidden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 hidden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 hidden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 hidden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 hidden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 hidden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 hidden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 hidden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 hidden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 hidden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 hidden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 hidden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 hidden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 hidden="1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 hidden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 hidden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 hidden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 hidden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 hidden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 hidden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 hidden="1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 hidden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 hidden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 hidden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 hidden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 hidden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 hidden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 hidden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 hidden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 hidden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 hidden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 hidden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 hidden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 hidden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 hidden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 hidden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 hidden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 hidden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 hidden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 hidden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 hidden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 hidden="1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 hidden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 hidden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 hidden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 hidden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 hidden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 hidden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 hidden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 hidden="1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 hidden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 hidden="1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 hidden="1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 hidden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 hidden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 hidden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 hidden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 hidden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 hidden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 hidden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 hidden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 hidden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 hidden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 hidden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 hidden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 hidden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 hidden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 hidden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 hidden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 hidden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 hidden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 hidden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 hidden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 hidden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 hidden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 hidden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 hidden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 hidden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 hidden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 hidden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 hidden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 hidden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 hidden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 hidden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 hidden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 hidden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 hidden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 hidden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 hidden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 hidden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 hidden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 hidden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 hidden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 hidden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 hidden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 hidden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 hidden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 hidden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 hidden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 hidden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 hidden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 hidden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 hidden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 hidden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 hidden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 hidden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 hidden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 hidden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 hidden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 hidden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 hidden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 hidden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 hidden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 hidden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 hidden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 hidden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 hidden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 hidden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 hidden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 hidden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 hidden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 hidden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 hidden="1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 hidden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 hidden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 hidden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 hidden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 hidden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 hidden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 hidden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 hidden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 hidden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 hidden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 hidden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 hidden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 hidden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 hidden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 hidden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 hidden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 hidden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 hidden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 hidden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 hidden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 hidden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 hidden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 hidden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 hidden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 hidden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 hidden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 hidden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 hidden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 hidden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 hidden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 hidden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 hidden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 hidden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 hidden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 hidden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 hidden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 hidden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 hidden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 hidden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 hidden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 hidden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 hidden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 hidden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 hidden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 hidden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 hidden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 hidden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 hidden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 hidden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 hidden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 hidden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 hidden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 hidden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 hidden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 hidden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 hidden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 hidden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 hidden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 hidden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 hidden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 hidden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 hidden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 hidden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 hidden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 hidden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 hidden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 hidden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 hidden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 hidden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 hidden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 hidden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 hidden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 hidden="1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 hidden="1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 hidden="1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 hidden="1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 hidden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 hidden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 hidden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 hidden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 hidden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 hidden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 hidden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 hidden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 hidden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 hidden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 hidden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 hidden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 hidden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 hidden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 hidden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 hidden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 hidden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 hidden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 hidden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 hidden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 hidden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 hidden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 hidden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 hidden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 hidden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 hidden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 hidden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 hidden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 hidden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 hidden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 hidden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 hidden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 hidden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 hidden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 hidden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 hidden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 hidden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 hidden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 hidden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 hidden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 hidden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 hidden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 hidden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 hidden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 hidden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 hidden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 hidden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 hidden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 hidden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 hidden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 hidden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 hidden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 hidden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 hidden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 hidden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 hidden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 hidden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 hidden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 hidden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 hidden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 hidden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 hidden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 hidden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 hidden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 hidden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 hidden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 hidden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 hidden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 hidden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 hidden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 hidden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 hidden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 hidden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 hidden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 hidden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 hidden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 hidden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 hidden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 hidden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 hidden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 hidden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 hidden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 hidden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 hidden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 hidden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 hidden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 hidden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 hidden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 hidden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 hidden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 hidden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 hidden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 hidden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 hidden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 hidden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 hidden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 hidden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 hidden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 hidden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 hidden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 hidden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 hidden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 hidden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 hidden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 hidden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 hidden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 hidden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 hidden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 hidden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 hidden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 hidden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 hidden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 hidden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 hidden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 hidden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 hidden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 hidden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 hidden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 hidden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 hidden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 hidden="1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 hidden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 hidden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 hidden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 hidden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 hidden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 hidden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 hidden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 hidden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 hidden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 hidden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 hidden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 hidden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 hidden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 hidden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 hidden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 hidden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 hidden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 hidden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 hidden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 hidden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 hidden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 hidden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 hidden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 hidden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 hidden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 hidden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 hidden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 hidden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 hidden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 hidden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 hidden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 hidden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 hidden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 hidden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 hidden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 hidden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 hidden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 hidden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 hidden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 hidden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 hidden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 hidden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 hidden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 hidden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 hidden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 hidden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 hidden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 hidden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 hidden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 hidden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 hidden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 hidden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 hidden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 hidden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 hidden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 hidden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 hidden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 hidden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 hidden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 hidden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 hidden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 hidden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 hidden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 hidden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 hidden="1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 hidden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 hidden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 hidden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 hidden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 hidden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 hidden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 hidden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 hidden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 hidden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 hidden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 hidden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 hidden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 hidden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 hidden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 hidden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 hidden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 hidden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 hidden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 hidden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 hidden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 hidden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 hidden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 hidden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 hidden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 hidden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 hidden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 hidden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 hidden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 hidden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 hidden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 hidden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 hidden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 hidden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 hidden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 hidden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 hidden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 hidden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 hidden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 hidden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 hidden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 hidden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 hidden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 hidden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 hidden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 hidden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 hidden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 hidden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 hidden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 hidden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 hidden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 hidden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 hidden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 hidden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 hidden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 hidden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 hidden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 hidden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 hidden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 hidden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 hidden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 hidden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 hidden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 hidden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 hidden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 hidden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 hidden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 hidden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 hidden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 hidden="1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 hidden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 hidden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 hidden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 hidden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 hidden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 hidden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 hidden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 hidden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 hidden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 hidden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 hidden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 hidden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 hidden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 hidden="1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 hidden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 hidden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 hidden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 hidden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 hidden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 hidden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 hidden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 hidden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 hidden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 hidden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 hidden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 hidden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 hidden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 hidden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 hidden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 hidden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 hidden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 hidden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 hidden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 hidden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 hidden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 hidden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 hidden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 hidden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 hidden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 hidden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 hidden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 hidden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 hidden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 hidden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 hidden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 hidden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 hidden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 hidden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 hidden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 hidden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 hidden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 hidden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 hidden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 hidden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 hidden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 hidden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 hidden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 hidden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 hidden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 hidden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 hidden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 hidden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 hidden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 hidden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 hidden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 hidden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 hidden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 hidden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 hidden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 hidden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 hidden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 hidden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 hidden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 hidden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 hidden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 hidden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 hidden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 hidden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 hidden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 hidden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 hidden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 hidden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 hidden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 hidden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 hidden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 hidden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 hidden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 hidden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 hidden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 hidden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 hidden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 hidden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 hidden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 hidden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 hidden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 hidden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 hidden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 hidden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 hidden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 hidden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 hidden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 hidden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 hidden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 hidden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 hidden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 hidden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 hidden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 hidden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 hidden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 hidden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 hidden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 hidden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 hidden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 hidden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 hidden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 hidden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 hidden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 hidden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 hidden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 hidden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 hidden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 hidden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 hidden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 hidden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 hidden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 hidden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 hidden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 hidden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 hidden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 hidden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 hidden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 hidden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 hidden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 hidden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 hidden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 hidden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 hidden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 hidden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 hidden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 hidden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 hidden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 hidden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 hidden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 hidden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 hidden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 hidden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 hidden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 hidden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 hidden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 hidden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 hidden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 hidden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 hidden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 hidden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 hidden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 hidden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 hidden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 hidden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 hidden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 hidden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 hidden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 hidden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 hidden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 hidden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 hidden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 hidden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 hidden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 hidden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 hidden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 hidden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 hidden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 hidden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 hidden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 hidden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 hidden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 hidden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 hidden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 hidden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 hidden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 hidden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 hidden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 hidden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 hidden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 hidden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 hidden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 hidden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 hidden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 hidden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 hidden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 hidden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 hidden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 hidden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 hidden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 hidden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 hidden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 hidden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 hidden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 hidden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 hidden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 hidden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 hidden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 hidden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 hidden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 hidden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 hidden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 hidden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 hidden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 hidden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 hidden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 hidden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 hidden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 hidden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 hidden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 hidden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 hidden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 hidden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 hidden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 hidden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 hidden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 hidden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 hidden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 hidden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 hidden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 hidden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 hidden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 hidden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 hidden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 hidden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 hidden="1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 hidden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 hidden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 hidden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 hidden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 hidden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 hidden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 hidden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 hidden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 hidden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 hidden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 hidden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 hidden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 hidden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 hidden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 hidden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 hidden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 hidden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 hidden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 hidden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 hidden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 hidden="1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 hidden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 hidden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 hidden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 hidden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 hidden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 hidden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 hidden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 hidden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 hidden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 hidden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 hidden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 hidden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 hidden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 hidden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 hidden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 hidden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 hidden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 hidden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 hidden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 hidden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 hidden="1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 hidden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 hidden="1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 hidden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 hidden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 hidden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 hidden="1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 hidden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 hidden="1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 hidden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 hidden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 hidden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 hidden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 hidden="1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 hidden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 hidden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 hidden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 hidden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 hidden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 hidden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 hidden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 hidden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 hidden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 hidden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 hidden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 hidden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 hidden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 hidden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 hidden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 hidden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 hidden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 hidden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 hidden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 hidden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 hidden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 hidden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 hidden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 hidden="1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 hidden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 hidden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 hidden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 hidden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 hidden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 hidden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 hidden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 hidden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31235349.725769907</v>
      </c>
      <c r="AJ1429" s="19">
        <f t="shared" si="430"/>
        <v>3679116.8520923899</v>
      </c>
      <c r="AK1429" s="20">
        <f t="shared" si="431"/>
        <v>0.11778695882687784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 hidden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31235349.725769907</v>
      </c>
      <c r="AJ1430" s="19">
        <f t="shared" si="430"/>
        <v>3679116.8520923899</v>
      </c>
      <c r="AK1430" s="20">
        <f t="shared" si="431"/>
        <v>0.11778695882687784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 hidden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 hidden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 hidden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 hidden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31235349.725769907</v>
      </c>
      <c r="AJ1434" s="19">
        <f t="shared" si="430"/>
        <v>3679116.8520923899</v>
      </c>
      <c r="AK1434" s="20">
        <f t="shared" si="431"/>
        <v>0.11778695882687784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 hidden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 hidden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 hidden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 hidden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 hidden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 hidden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 hidden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 hidden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 hidden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 hidden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 hidden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 hidden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 hidden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 hidden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 hidden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 hidden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 hidden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 hidden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 hidden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 hidden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 hidden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 hidden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 hidden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 hidden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 hidden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 hidden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 hidden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 hidden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 hidden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 hidden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 hidden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 hidden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 hidden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 hidden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 hidden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 hidden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 hidden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 hidden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 hidden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 hidden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 hidden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 hidden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 hidden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 hidden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 hidden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 hidden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 hidden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 hidden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 hidden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 hidden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 hidden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 hidden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 hidden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 hidden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 hidden="1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 hidden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 hidden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 hidden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 hidden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 hidden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 hidden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 hidden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 hidden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 hidden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 hidden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 hidden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 hidden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 hidden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 hidden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 hidden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 hidden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 hidden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 hidden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 hidden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 hidden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 hidden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 hidden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 hidden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 hidden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 hidden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 hidden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 hidden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 hidden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 hidden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 hidden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 hidden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 hidden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 hidden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 hidden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 hidden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 hidden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 hidden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 hidden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 hidden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 hidden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 hidden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 hidden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 hidden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 hidden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 hidden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 hidden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 hidden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 hidden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 hidden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 hidden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 hidden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 hidden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 hidden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 hidden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 hidden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 hidden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 hidden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 hidden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 hidden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 hidden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 hidden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 hidden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 hidden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 hidden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 hidden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 hidden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 hidden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 hidden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 hidden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 hidden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 hidden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 hidden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 hidden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 hidden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 hidden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 hidden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 hidden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 hidden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 hidden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 hidden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 hidden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 hidden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 hidden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 hidden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 hidden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 hidden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 hidden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 hidden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 hidden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 hidden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 hidden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 hidden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 hidden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 hidden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 hidden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 hidden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 hidden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 hidden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 hidden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 hidden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 hidden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 hidden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 hidden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 hidden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 hidden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 hidden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 hidden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 hidden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 hidden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 hidden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 hidden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 hidden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 hidden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 hidden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 hidden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 hidden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 hidden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 hidden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 hidden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 hidden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 hidden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 hidden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 hidden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 hidden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 hidden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 hidden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 hidden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 hidden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 hidden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 hidden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 hidden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 hidden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 hidden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 hidden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 hidden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 hidden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 hidden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 hidden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 hidden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 hidden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 hidden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 hidden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 hidden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31235349.725769907</v>
      </c>
      <c r="AJ1632" s="19">
        <f t="shared" si="484"/>
        <v>3679116.8520923899</v>
      </c>
      <c r="AK1632" s="20">
        <f t="shared" si="485"/>
        <v>0.11778695882687784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 hidden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 hidden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 hidden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 hidden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 hidden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 hidden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 hidden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 hidden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 hidden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 hidden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 hidden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 hidden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 hidden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 hidden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 hidden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 hidden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 hidden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 hidden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 hidden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 hidden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 hidden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 hidden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 hidden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 hidden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 hidden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 hidden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 hidden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 hidden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 hidden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 hidden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 hidden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 hidden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 hidden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 hidden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 hidden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 hidden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 hidden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 hidden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 hidden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 hidden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 hidden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 hidden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 hidden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 hidden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 hidden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 hidden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 hidden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 hidden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 hidden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 hidden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 hidden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 hidden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 hidden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 hidden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 hidden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 hidden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 hidden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 hidden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 hidden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 hidden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 hidden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 hidden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 hidden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 hidden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 hidden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 hidden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 hidden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 hidden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 hidden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 hidden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 hidden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 hidden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 hidden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 hidden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 hidden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 hidden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 hidden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 hidden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 hidden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 hidden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 hidden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 hidden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 hidden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 hidden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 hidden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 hidden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 hidden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 hidden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 hidden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 hidden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 hidden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 hidden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 hidden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 hidden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 hidden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 hidden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 hidden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 hidden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 hidden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 hidden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 hidden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 hidden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 hidden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 hidden="1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 hidden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 hidden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 hidden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 hidden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 hidden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 hidden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 hidden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 hidden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 hidden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 hidden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 hidden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 hidden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 hidden="1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 hidden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 hidden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 hidden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 hidden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 hidden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 hidden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 hidden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 hidden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 hidden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 hidden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 hidden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 hidden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 hidden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 hidden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 hidden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 hidden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 hidden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 hidden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 hidden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 hidden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 hidden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 hidden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 hidden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 hidden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 hidden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 hidden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 hidden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 hidden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 hidden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 hidden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 hidden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 hidden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 hidden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 hidden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 hidden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 hidden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 hidden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 hidden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 hidden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 hidden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 hidden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 hidden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 hidden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 hidden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 hidden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 hidden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 hidden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 hidden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 hidden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 hidden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 hidden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 hidden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 hidden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 hidden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 hidden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 hidden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 hidden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 hidden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 hidden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 hidden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 hidden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 hidden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 hidden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 hidden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 hidden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 hidden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 hidden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 hidden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 hidden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 hidden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 hidden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 hidden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 hidden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 hidden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 hidden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 hidden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 hidden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 hidden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 hidden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 hidden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 hidden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 hidden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 hidden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 hidden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 hidden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 hidden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 hidden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 hidden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 hidden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 hidden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 hidden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 hidden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 hidden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 hidden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 hidden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 hidden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 hidden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 hidden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 hidden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 hidden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 hidden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 hidden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 hidden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 hidden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 hidden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 hidden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 hidden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 hidden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 hidden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 hidden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 hidden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 hidden="1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 hidden="1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 hidden="1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 hidden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 hidden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 hidden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 hidden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 hidden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 hidden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 hidden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 hidden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 hidden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 hidden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 hidden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 hidden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 hidden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 hidden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 hidden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 hidden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 hidden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 hidden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 hidden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 hidden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 hidden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 hidden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 hidden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 hidden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 hidden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 hidden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 hidden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 hidden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 hidden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 hidden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 hidden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 hidden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 hidden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 hidden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 hidden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 hidden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 hidden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 hidden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 hidden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 hidden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 hidden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 hidden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 hidden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 hidden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 hidden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 hidden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 hidden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 hidden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 hidden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 hidden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 hidden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 hidden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 hidden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 hidden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 hidden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 hidden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 hidden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 hidden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 hidden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 hidden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 hidden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 hidden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 hidden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 hidden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 hidden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 hidden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 hidden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 hidden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 hidden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 hidden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 hidden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 hidden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 hidden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 hidden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 hidden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 hidden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 hidden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 hidden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 hidden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 hidden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 hidden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 hidden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 hidden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 hidden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 hidden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 hidden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 hidden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 hidden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 hidden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 hidden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 hidden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 hidden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 hidden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 hidden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 hidden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 hidden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 hidden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 hidden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 hidden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 hidden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 hidden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 hidden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 hidden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 hidden="1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 hidden="1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 hidden="1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 hidden="1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 hidden="1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 hidden="1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 hidden="1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 hidden="1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 hidden="1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 hidden="1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 hidden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 hidden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 hidden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 hidden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 hidden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 hidden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 hidden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 hidden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 hidden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 hidden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 hidden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 hidden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 hidden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 hidden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 hidden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 hidden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 hidden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 hidden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 hidden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 hidden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 hidden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 hidden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 hidden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 hidden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 hidden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 hidden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 hidden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 hidden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 hidden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 hidden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 hidden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 hidden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 hidden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 hidden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 hidden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 hidden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 hidden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 hidden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 hidden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 hidden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 hidden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 hidden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 hidden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 hidden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 hidden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 hidden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 hidden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 hidden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 hidden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 hidden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 hidden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 hidden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 hidden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 hidden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 hidden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 hidden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 hidden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 hidden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 hidden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 hidden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 hidden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 hidden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 hidden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 hidden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 hidden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 hidden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 hidden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 hidden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 hidden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 hidden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 hidden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 hidden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 hidden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 hidden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 hidden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 hidden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 hidden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 hidden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 hidden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 hidden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 hidden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 hidden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 hidden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 hidden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 hidden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 hidden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 hidden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 hidden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 hidden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 hidden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 hidden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 hidden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 hidden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 hidden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 hidden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 hidden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 hidden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 hidden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 hidden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 hidden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 hidden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 hidden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 hidden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 hidden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 hidden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 hidden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 hidden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 hidden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 hidden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 hidden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 hidden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 hidden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 hidden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 hidden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 hidden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 hidden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 hidden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 hidden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 hidden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 hidden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 hidden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 hidden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 hidden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 hidden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 hidden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 hidden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 hidden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 hidden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 hidden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 hidden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 hidden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 hidden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 hidden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 hidden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 hidden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 hidden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 hidden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 hidden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 hidden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 hidden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 hidden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 hidden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 hidden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 hidden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 hidden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 hidden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 hidden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 hidden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 hidden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 hidden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 hidden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 hidden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 hidden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 hidden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 hidden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 hidden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 hidden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 hidden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 hidden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 hidden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 hidden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 hidden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 hidden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 hidden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 hidden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 hidden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 hidden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 hidden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 hidden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 hidden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 hidden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 hidden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 hidden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 hidden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 hidden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 hidden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 hidden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 hidden="1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 hidden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 hidden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 hidden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 hidden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 hidden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 hidden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 hidden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 hidden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 hidden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 hidden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 hidden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 hidden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 hidden="1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 hidden="1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 hidden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 hidden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 hidden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 hidden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 hidden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 hidden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 hidden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 hidden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 hidden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 hidden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 hidden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 hidden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 hidden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 hidden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 hidden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 hidden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 hidden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 hidden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 hidden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 hidden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 hidden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 hidden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 hidden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 hidden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 hidden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 hidden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 hidden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 hidden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 hidden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 hidden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 hidden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 hidden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 hidden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 hidden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 hidden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 hidden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 hidden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 hidden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 hidden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 hidden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 hidden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 hidden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 hidden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 hidden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 hidden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 hidden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 hidden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 hidden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 hidden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 hidden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 hidden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 hidden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 hidden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 hidden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 hidden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 hidden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 hidden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 hidden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 hidden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 hidden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 hidden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 hidden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 hidden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 hidden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 hidden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 hidden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 hidden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 hidden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 hidden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 hidden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 hidden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 hidden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 hidden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 hidden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 hidden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 hidden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 hidden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 hidden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 hidden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 hidden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 hidden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 hidden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 hidden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 hidden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 hidden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 hidden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 hidden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 hidden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 hidden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 hidden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 hidden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 hidden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 hidden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 hidden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 hidden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 hidden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 hidden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 hidden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 hidden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 hidden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 hidden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 hidden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 hidden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 hidden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 hidden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 hidden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 hidden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 hidden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 hidden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 hidden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 hidden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 hidden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 hidden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 hidden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 hidden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 hidden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 hidden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 hidden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 hidden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 hidden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 hidden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 hidden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 hidden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 hidden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 hidden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 hidden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 hidden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 hidden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 hidden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 hidden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 hidden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52041.599999999999</v>
      </c>
      <c r="AD2299" s="169">
        <v>0.12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22077431.102683008</v>
      </c>
      <c r="AJ2299" s="27">
        <f t="shared" si="669"/>
        <v>2684987.7965789512</v>
      </c>
      <c r="AK2299" s="28">
        <f t="shared" si="670"/>
        <v>0.12161685769014367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 hidden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52041.599999999999</v>
      </c>
      <c r="AD2300" s="169">
        <v>0.12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22077431.102683008</v>
      </c>
      <c r="AJ2300" s="27">
        <f t="shared" si="669"/>
        <v>2684987.7965789512</v>
      </c>
      <c r="AK2300" s="28">
        <f t="shared" si="670"/>
        <v>0.12161685769014367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 hidden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 hidden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 hidden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 hidden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 hidden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 hidden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 hidden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 hidden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 hidden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 hidden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 hidden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 hidden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 hidden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 hidden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 hidden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 hidden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 hidden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 hidden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 hidden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 hidden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 hidden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 hidden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 hidden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 hidden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 hidden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 hidden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 hidden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 hidden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 hidden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 hidden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 hidden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 hidden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 hidden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 hidden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 hidden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 hidden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 hidden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 hidden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 hidden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 hidden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 hidden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 hidden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 hidden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 hidden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 hidden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 hidden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 hidden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 hidden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 hidden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 hidden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 hidden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 hidden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 hidden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 hidden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 hidden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 hidden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 hidden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 hidden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 hidden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 hidden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 hidden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 hidden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 hidden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 hidden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 hidden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 hidden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 hidden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 hidden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 hidden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 hidden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 hidden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 hidden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 hidden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 hidden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 hidden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 hidden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 hidden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 hidden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 hidden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 hidden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 hidden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 hidden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 hidden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 hidden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 hidden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 hidden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 hidden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 hidden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 hidden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 hidden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 hidden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 hidden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 hidden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 hidden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 hidden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 hidden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 hidden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 hidden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 hidden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 hidden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 hidden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 hidden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 hidden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 hidden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 hidden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 hidden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 hidden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 hidden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 hidden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 hidden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 hidden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 hidden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 hidden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 hidden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 hidden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 hidden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 hidden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 hidden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 hidden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 hidden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 hidden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 hidden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 hidden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 hidden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 hidden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 hidden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 hidden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 hidden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 hidden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 hidden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 hidden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 hidden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 hidden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 hidden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 hidden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 hidden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 hidden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 hidden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 hidden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 hidden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 hidden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 hidden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 hidden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 hidden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 hidden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 hidden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 hidden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 hidden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 hidden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 hidden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 hidden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 hidden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 hidden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 hidden="1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 hidden="1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 hidden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 hidden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 hidden="1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 hidden="1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 hidden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 hidden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 hidden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 hidden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 hidden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 hidden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 hidden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 hidden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 hidden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 hidden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 hidden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 hidden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 hidden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 hidden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 hidden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 hidden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 hidden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f t="shared" si="738"/>
        <v>358000</v>
      </c>
      <c r="AA2476" s="22">
        <v>1.1080000000000001</v>
      </c>
      <c r="AB2476" s="197">
        <f t="shared" si="740"/>
        <v>351030.0884955753</v>
      </c>
      <c r="AC2476" s="198">
        <f t="shared" si="728"/>
        <v>58902.848849557537</v>
      </c>
      <c r="AD2476" s="173">
        <v>0.1678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22077431.102683008</v>
      </c>
      <c r="AJ2476" s="200">
        <f t="shared" si="731"/>
        <v>2684987.7965789512</v>
      </c>
      <c r="AK2476" s="201">
        <f t="shared" si="732"/>
        <v>0.12161685769014367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 hidden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 hidden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 hidden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 hidden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 hidden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 hidden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 hidden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 hidden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 hidden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 hidden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 hidden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 hidden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 hidden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 hidden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 hidden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 hidden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 hidden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 hidden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 hidden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 hidden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 hidden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 hidden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 hidden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 hidden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 hidden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 hidden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 hidden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 hidden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 hidden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 hidden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 hidden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 hidden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 hidden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 hidden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 hidden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 hidden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 hidden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 hidden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 hidden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 hidden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 hidden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 hidden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 hidden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 hidden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 hidden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 hidden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 hidden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 hidden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 hidden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 hidden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 hidden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 hidden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 hidden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 hidden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 hidden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 hidden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 hidden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 hidden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 hidden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 hidden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 hidden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 hidden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 hidden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 hidden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 hidden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 hidden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 hidden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 hidden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 hidden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 hidden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 hidden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 hidden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 hidden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 hidden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 hidden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 hidden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 hidden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 hidden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 hidden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 hidden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 hidden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 hidden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 hidden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 hidden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 hidden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 hidden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 hidden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 hidden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 hidden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 hidden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 hidden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 hidden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 hidden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 hidden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 hidden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 hidden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 hidden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 hidden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 hidden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 hidden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 hidden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 hidden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 hidden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 hidden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 hidden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 hidden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 hidden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 hidden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 hidden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 hidden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 hidden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 hidden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 hidden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 hidden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 hidden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 hidden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 hidden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 hidden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 hidden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 hidden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 hidden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 hidden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 hidden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 hidden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 hidden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 hidden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 hidden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 hidden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 hidden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 hidden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 hidden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 hidden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 hidden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 hidden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 hidden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 hidden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31235349.725769907</v>
      </c>
      <c r="AJ2612" s="27">
        <f t="shared" si="768"/>
        <v>3679116.8520923899</v>
      </c>
      <c r="AK2612" s="28">
        <f t="shared" si="769"/>
        <v>0.11778695882687784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 hidden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31235349.725769907</v>
      </c>
      <c r="AJ2613" s="27">
        <f t="shared" si="768"/>
        <v>3679116.8520923899</v>
      </c>
      <c r="AK2613" s="28">
        <f t="shared" si="769"/>
        <v>0.11778695882687784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 hidden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 hidden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 hidden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 hidden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 hidden="1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 hidden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5.5599999999999997E-2</v>
      </c>
      <c r="AB2619" s="21">
        <f t="shared" ref="AB2619:AB2647" si="780">IF(AND(R2619&lt;&gt;"C66",R2619&lt;&gt;""),Z2619/Y2619*AA2619,"")</f>
        <v>494839.99999999994</v>
      </c>
      <c r="AC2619" s="130">
        <f t="shared" si="765"/>
        <v>59380.799999999988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21488094.503362831</v>
      </c>
      <c r="AJ2619" s="19">
        <f t="shared" si="768"/>
        <v>2578571.3404035401</v>
      </c>
      <c r="AK2619" s="20">
        <f t="shared" si="769"/>
        <v>0.12000000000000002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 hidden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 hidden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 hidden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 hidden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 hidden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 hidden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 hidden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 hidden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 hidden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 hidden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 hidden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 hidden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 hidden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 hidden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 hidden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 hidden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 hidden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 hidden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 hidden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 hidden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 hidden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 hidden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 hidden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 hidden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 hidden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 hidden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 hidden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 hidden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 hidden="1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 hidden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 hidden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 hidden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 hidden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 hidden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 hidden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 hidden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 hidden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 hidden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 hidden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 hidden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 hidden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 hidden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 hidden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 hidden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 hidden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 hidden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 hidden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 hidden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 hidden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 hidden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 hidden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 hidden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 hidden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 hidden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 hidden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 hidden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 hidden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 hidden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 hidden="1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 hidden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5.5599999999999997E-2</v>
      </c>
      <c r="AB2679" s="21">
        <f>IF(AND(R2679&lt;&gt;"C66",R2679&lt;&gt;""),Z2679/Y2679*AA2679,"")</f>
        <v>639400</v>
      </c>
      <c r="AC2679" s="130">
        <f t="shared" si="784"/>
        <v>76728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21488094.503362831</v>
      </c>
      <c r="AJ2679" s="19">
        <f t="shared" si="787"/>
        <v>2578571.3404035401</v>
      </c>
      <c r="AK2679" s="20">
        <f t="shared" si="788"/>
        <v>0.12000000000000002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 hidden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5.5599999999999997E-2</v>
      </c>
      <c r="AB2680" s="197">
        <f>IF(AND(R2680&lt;&gt;"C66",R2680&lt;&gt;""),Z2680/Y2680*AA2680,"")</f>
        <v>722800</v>
      </c>
      <c r="AC2680" s="198">
        <f t="shared" si="784"/>
        <v>86736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21488094.503362831</v>
      </c>
      <c r="AJ2680" s="200">
        <f t="shared" si="787"/>
        <v>2578571.3404035401</v>
      </c>
      <c r="AK2680" s="201">
        <f t="shared" si="788"/>
        <v>0.12000000000000002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 hidden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5.5599999999999997E-2</v>
      </c>
      <c r="AB2681" s="197">
        <f>IF(AND(R2681&lt;&gt;"C66",R2681&lt;&gt;""),Z2681/Y2681*AA2681,"")</f>
        <v>722800</v>
      </c>
      <c r="AC2681" s="198">
        <f t="shared" si="784"/>
        <v>86736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21488094.503362831</v>
      </c>
      <c r="AJ2681" s="200">
        <f t="shared" si="787"/>
        <v>2578571.3404035401</v>
      </c>
      <c r="AK2681" s="201">
        <f t="shared" si="788"/>
        <v>0.12000000000000002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 hidden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5.5599999999999997E-2</v>
      </c>
      <c r="AB2682" s="197">
        <f>IF(AND(R2682&lt;&gt;"C66",R2682&lt;&gt;""),Z2682/Y2682*AA2682,"")</f>
        <v>562672</v>
      </c>
      <c r="AC2682" s="198">
        <f t="shared" si="784"/>
        <v>67520.639999999999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21488094.503362831</v>
      </c>
      <c r="AJ2682" s="200">
        <f t="shared" si="787"/>
        <v>2578571.3404035401</v>
      </c>
      <c r="AK2682" s="201">
        <f t="shared" si="788"/>
        <v>0.12000000000000002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 hidden="1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 hidden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 hidden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 hidden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 hidden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 hidden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 hidden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 hidden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 hidden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 hidden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 hidden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 hidden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 hidden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 hidden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 hidden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 hidden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 hidden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 hidden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 hidden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 hidden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 hidden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 hidden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 hidden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 hidden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 hidden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 hidden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 hidden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 hidden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 hidden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 hidden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 hidden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 hidden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 hidden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 hidden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 hidden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 hidden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 hidden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 hidden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3027878.5311884549</v>
      </c>
      <c r="AK2720" s="201">
        <f t="shared" si="810"/>
        <v>0.11942391061910851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 hidden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 hidden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 hidden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 hidden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 hidden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 hidden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 hidden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 hidden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 hidden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 hidden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 hidden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 hidden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 hidden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 hidden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 hidden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 hidden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 hidden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 hidden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 hidden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3027878.5311884549</v>
      </c>
      <c r="AK2739" s="28">
        <f t="shared" si="810"/>
        <v>0.11942391061910851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 hidden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3027878.5311884549</v>
      </c>
      <c r="AK2740" s="28">
        <f t="shared" si="810"/>
        <v>0.11942391061910851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 hidden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3027878.5311884549</v>
      </c>
      <c r="AK2741" s="28">
        <f t="shared" si="810"/>
        <v>0.11942391061910851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 hidden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 hidden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 hidden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 hidden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 hidden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 hidden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 hidden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3027878.5311884549</v>
      </c>
      <c r="AK2748" s="28">
        <f t="shared" si="810"/>
        <v>0.11942391061910851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 hidden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3027878.5311884549</v>
      </c>
      <c r="AK2749" s="28">
        <f t="shared" si="810"/>
        <v>0.11942391061910851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 hidden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3027878.5311884549</v>
      </c>
      <c r="AK2750" s="28">
        <f t="shared" si="810"/>
        <v>0.11942391061910851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 hidden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3027878.5311884549</v>
      </c>
      <c r="AK2751" s="28">
        <f t="shared" si="810"/>
        <v>0.11942391061910851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 hidden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 hidden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 hidden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 hidden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 hidden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 hidden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 hidden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 hidden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 hidden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 hidden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 hidden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 hidden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 hidden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 hidden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 hidden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 hidden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 hidden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 hidden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 hidden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 hidden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 hidden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 hidden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 hidden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 hidden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 hidden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 hidden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 hidden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 hidden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 hidden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 hidden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 hidden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 hidden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 hidden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 hidden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 hidden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 hidden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 hidden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 hidden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 hidden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3027878.5311884549</v>
      </c>
      <c r="AK2790" s="28">
        <f t="shared" si="827"/>
        <v>0.11942391061910851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 hidden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11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1.1080000000000001</v>
      </c>
      <c r="AB2791" s="21">
        <f t="shared" si="819"/>
        <v>588318.58407079661</v>
      </c>
      <c r="AC2791" s="25">
        <f t="shared" si="823"/>
        <v>70598.230088495591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33779002.872991152</v>
      </c>
      <c r="AJ2791" s="27">
        <f t="shared" si="826"/>
        <v>3891027.4438739824</v>
      </c>
      <c r="AK2791" s="28">
        <f t="shared" si="827"/>
        <v>0.11519071354782799</v>
      </c>
      <c r="AL2791" s="24"/>
      <c r="AM2791" s="24"/>
      <c r="AN2791" s="24"/>
      <c r="AO2791" s="24"/>
      <c r="AP2791" s="28" t="str">
        <f t="shared" si="828"/>
        <v>202411</v>
      </c>
      <c r="AQ2791" s="28" t="str">
        <f t="shared" si="829"/>
        <v>202411RMB</v>
      </c>
      <c r="AR2791" s="206" t="str">
        <f t="shared" si="830"/>
        <v>YAMAHA_Mounter</v>
      </c>
      <c r="AS2791" s="22">
        <f t="shared" si="831"/>
        <v>10</v>
      </c>
      <c r="AT2791" s="24" t="str">
        <f t="shared" si="832"/>
        <v>&gt; 6 months</v>
      </c>
    </row>
    <row r="2792" spans="1:46" s="12" customFormat="1" hidden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 hidden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 hidden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 hidden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 hidden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 hidden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 hidden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 hidden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 hidden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 hidden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 hidden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 hidden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 hidden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 hidden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 hidden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 hidden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 hidden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 hidden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 hidden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 hidden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 hidden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 hidden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 hidden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 hidden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 hidden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 hidden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 hidden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 hidden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 hidden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 hidden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 hidden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 hidden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 hidden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 hidden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 hidden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 hidden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 hidden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 hidden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 hidden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 hidden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 hidden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 hidden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 hidden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 hidden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 hidden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 hidden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 hidden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 hidden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 hidden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 hidden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3027878.5311884549</v>
      </c>
      <c r="AK2841" s="28">
        <f t="shared" si="845"/>
        <v>0.11942391061910851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 hidden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3027878.5311884549</v>
      </c>
      <c r="AK2842" s="201">
        <f t="shared" si="845"/>
        <v>0.11942391061910851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 hidden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3027878.5311884549</v>
      </c>
      <c r="AK2843" s="28">
        <f t="shared" si="845"/>
        <v>0.11942391061910851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 hidden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3027878.5311884549</v>
      </c>
      <c r="AK2844" s="28">
        <f t="shared" si="845"/>
        <v>0.11942391061910851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 hidden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3027878.5311884549</v>
      </c>
      <c r="AK2845" s="28">
        <f t="shared" si="845"/>
        <v>0.11942391061910851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 hidden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1.1080000000000001</v>
      </c>
      <c r="AB2846" s="21">
        <f t="shared" si="837"/>
        <v>519681.41592920362</v>
      </c>
      <c r="AC2846" s="25">
        <f t="shared" si="841"/>
        <v>62361.769911504431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21488094.503362831</v>
      </c>
      <c r="AJ2846" s="27">
        <f t="shared" si="844"/>
        <v>2578571.3404035401</v>
      </c>
      <c r="AK2846" s="28">
        <f t="shared" si="845"/>
        <v>0.12000000000000002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 hidden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1.1080000000000001</v>
      </c>
      <c r="AB2847" s="21">
        <f t="shared" si="837"/>
        <v>833451.3274336285</v>
      </c>
      <c r="AC2847" s="25">
        <f t="shared" si="841"/>
        <v>100014.15929203542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21488094.503362831</v>
      </c>
      <c r="AJ2847" s="27">
        <f t="shared" si="844"/>
        <v>2578571.3404035401</v>
      </c>
      <c r="AK2847" s="28">
        <f t="shared" si="845"/>
        <v>0.12000000000000002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 hidden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3027878.5311884549</v>
      </c>
      <c r="AK2848" s="28">
        <f t="shared" si="845"/>
        <v>0.11942391061910851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 hidden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3027878.5311884549</v>
      </c>
      <c r="AK2849" s="28">
        <f t="shared" si="845"/>
        <v>0.11942391061910851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 hidden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56712</v>
      </c>
      <c r="AD2850" s="169">
        <v>0.12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22077431.102683008</v>
      </c>
      <c r="AJ2850" s="200">
        <f t="shared" si="844"/>
        <v>2684987.7965789512</v>
      </c>
      <c r="AK2850" s="201">
        <f t="shared" si="845"/>
        <v>0.12161685769014367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 hidden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 hidden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 hidden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 hidden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 hidden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 hidden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 hidden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 hidden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 hidden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 hidden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 hidden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 hidden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 hidden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 hidden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 hidden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 hidden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 hidden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 hidden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 hidden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 hidden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 hidden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3027878.5311884549</v>
      </c>
      <c r="AK2871" s="28">
        <f t="shared" si="845"/>
        <v>0.11942391061910851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 hidden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3027878.5311884549</v>
      </c>
      <c r="AK2872" s="201">
        <f t="shared" si="845"/>
        <v>0.11942391061910851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 hidden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 hidden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 hidden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 hidden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 hidden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 hidden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 hidden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 hidden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 hidden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 hidden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 hidden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 hidden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 hidden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 hidden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 hidden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 hidden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 hidden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 hidden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 hidden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 hidden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 hidden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 hidden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 hidden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 hidden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 hidden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 hidden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56712</v>
      </c>
      <c r="AD2898" s="169">
        <v>0.12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22077431.102683008</v>
      </c>
      <c r="AJ2898" s="200">
        <f t="shared" si="865"/>
        <v>2684987.7965789512</v>
      </c>
      <c r="AK2898" s="201">
        <f t="shared" si="866"/>
        <v>0.12161685769014367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 hidden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 hidden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 hidden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 hidden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 hidden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 hidden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 hidden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 hidden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 hidden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 hidden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 hidden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 hidden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 hidden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 hidden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 hidden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 hidden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 hidden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 hidden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 hidden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 hidden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 hidden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 hidden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 hidden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 hidden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 hidden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 hidden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 hidden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 hidden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 hidden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 hidden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 hidden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 hidden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 hidden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 hidden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 hidden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 hidden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 hidden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 hidden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 hidden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 hidden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 hidden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 hidden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 hidden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 hidden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 hidden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 hidden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 hidden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 hidden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 hidden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 hidden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 hidden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 hidden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 hidden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 hidden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 hidden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 hidden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 hidden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 hidden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 hidden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 hidden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 hidden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 hidden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 hidden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 hidden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 hidden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 hidden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 hidden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 hidden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 hidden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 hidden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 hidden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 hidden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 hidden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 hidden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 hidden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 hidden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 hidden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 hidden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 hidden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 hidden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 hidden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 hidden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 hidden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 hidden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 hidden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 hidden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 hidden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 hidden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 hidden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 hidden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 hidden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 hidden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 hidden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 hidden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 hidden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 hidden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 hidden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 hidden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 hidden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 hidden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 hidden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 hidden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 hidden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3027878.5311884549</v>
      </c>
      <c r="AK3001" s="201">
        <f t="shared" si="886"/>
        <v>0.11942391061910851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 hidden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3027878.5311884549</v>
      </c>
      <c r="AK3002" s="201">
        <f t="shared" si="886"/>
        <v>0.11942391061910851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 hidden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3027878.5311884549</v>
      </c>
      <c r="AK3003" s="201">
        <f t="shared" si="886"/>
        <v>0.11942391061910851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 hidden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 hidden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 hidden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 hidden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 hidden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 hidden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 hidden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 hidden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 hidden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 hidden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 hidden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 hidden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 hidden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 hidden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 hidden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 hidden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 hidden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 hidden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 hidden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 hidden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 hidden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 hidden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 hidden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 hidden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 hidden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 hidden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 hidden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 hidden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 hidden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 hidden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 hidden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 hidden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 hidden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 hidden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 hidden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 hidden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 hidden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 hidden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 hidden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 hidden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 hidden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 hidden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 hidden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 hidden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 hidden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 hidden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 hidden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 hidden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 hidden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 hidden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 hidden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 hidden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 hidden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 hidden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 hidden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 hidden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 hidden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 hidden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 hidden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 hidden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 hidden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 hidden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 hidden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 hidden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 hidden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 hidden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 hidden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 hidden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 hidden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 hidden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 hidden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 hidden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 hidden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 hidden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 hidden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 hidden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 hidden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 hidden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 hidden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 hidden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 hidden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 hidden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 hidden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 hidden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3027878.5311884549</v>
      </c>
      <c r="AK3087" s="201">
        <f t="shared" si="922"/>
        <v>0.11942391061910851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 hidden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3027878.5311884549</v>
      </c>
      <c r="AK3088" s="201">
        <f t="shared" si="922"/>
        <v>0.11942391061910851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 hidden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3027878.5311884549</v>
      </c>
      <c r="AK3089" s="201">
        <f t="shared" si="922"/>
        <v>0.11942391061910851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 hidden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3027878.5311884549</v>
      </c>
      <c r="AK3090" s="201">
        <f t="shared" si="922"/>
        <v>0.11942391061910851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 hidden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3027878.5311884549</v>
      </c>
      <c r="AK3091" s="201">
        <f t="shared" si="922"/>
        <v>0.11942391061910851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 hidden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3027878.5311884549</v>
      </c>
      <c r="AK3092" s="201">
        <f t="shared" si="922"/>
        <v>0.11942391061910851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 hidden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 hidden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 hidden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 hidden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 hidden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 hidden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 hidden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 hidden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 hidden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 hidden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 hidden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 hidden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 hidden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 hidden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 hidden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 hidden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 hidden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 hidden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 hidden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 hidden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 hidden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 hidden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 hidden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 hidden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 hidden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 hidden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 hidden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 hidden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 hidden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 hidden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 hidden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 hidden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 hidden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 hidden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 hidden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 hidden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 hidden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 hidden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 hidden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 hidden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 hidden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 hidden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 hidden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 hidden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 hidden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 hidden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 hidden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 hidden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 hidden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 hidden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 hidden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 hidden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 hidden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 hidden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 hidden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3027878.5311884549</v>
      </c>
      <c r="AK3149" s="201">
        <f t="shared" si="941"/>
        <v>0.11942391061910851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 hidden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3027878.5311884549</v>
      </c>
      <c r="AK3150" s="201">
        <f t="shared" si="941"/>
        <v>0.11942391061910851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 hidden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3027878.5311884549</v>
      </c>
      <c r="AK3151" s="201">
        <f t="shared" si="941"/>
        <v>0.11942391061910851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 hidden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3027878.5311884549</v>
      </c>
      <c r="AK3152" s="201">
        <f t="shared" si="941"/>
        <v>0.11942391061910851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 hidden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84400.8</v>
      </c>
      <c r="AD3153" s="169">
        <v>0.12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22077431.102683008</v>
      </c>
      <c r="AJ3153" s="200">
        <f t="shared" si="940"/>
        <v>2684987.7965789512</v>
      </c>
      <c r="AK3153" s="201">
        <f t="shared" si="941"/>
        <v>0.12161685769014367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 hidden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84400.8</v>
      </c>
      <c r="AD3154" s="169">
        <v>0.12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22077431.102683008</v>
      </c>
      <c r="AJ3154" s="200">
        <f t="shared" si="940"/>
        <v>2684987.7965789512</v>
      </c>
      <c r="AK3154" s="201">
        <f t="shared" si="941"/>
        <v>0.12161685769014367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 hidden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3027878.5311884549</v>
      </c>
      <c r="AK3155" s="201">
        <f t="shared" si="941"/>
        <v>0.11942391061910851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 hidden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3027878.5311884549</v>
      </c>
      <c r="AK3156" s="201">
        <f t="shared" si="941"/>
        <v>0.11942391061910851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 hidden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 hidden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 hidden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 hidden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 hidden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31235349.725769907</v>
      </c>
      <c r="AJ3161" s="19">
        <f t="shared" si="940"/>
        <v>3679116.8520923899</v>
      </c>
      <c r="AK3161" s="20">
        <f t="shared" si="941"/>
        <v>0.11778695882687784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 hidden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 hidden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 hidden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 hidden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 hidden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 hidden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 hidden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 hidden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 hidden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 hidden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 hidden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 hidden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 hidden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 hidden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 hidden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 hidden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 hidden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 hidden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 hidden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 hidden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 hidden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 hidden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 hidden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 hidden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 hidden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 hidden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 hidden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3027878.5311884549</v>
      </c>
      <c r="AK3188" s="201">
        <f t="shared" si="941"/>
        <v>0.11942391061910851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 hidden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3027878.5311884549</v>
      </c>
      <c r="AK3189" s="28">
        <f t="shared" si="941"/>
        <v>0.11942391061910851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 hidden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3027878.5311884549</v>
      </c>
      <c r="AK3190" s="28">
        <f t="shared" si="941"/>
        <v>0.11942391061910851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 hidden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3027878.5311884549</v>
      </c>
      <c r="AK3191" s="201">
        <f t="shared" si="941"/>
        <v>0.11942391061910851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 hidden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3027878.5311884549</v>
      </c>
      <c r="AK3192" s="201">
        <f t="shared" si="941"/>
        <v>0.11942391061910851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 hidden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3027878.5311884549</v>
      </c>
      <c r="AK3193" s="201">
        <f t="shared" si="941"/>
        <v>0.11942391061910851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 hidden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5.5599999999999997E-2</v>
      </c>
      <c r="AB3194" s="21">
        <f t="shared" si="933"/>
        <v>426340.8</v>
      </c>
      <c r="AC3194" s="25">
        <f t="shared" si="937"/>
        <v>51160.895999999993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21488094.503362831</v>
      </c>
      <c r="AJ3194" s="27">
        <f t="shared" si="940"/>
        <v>2578571.3404035401</v>
      </c>
      <c r="AK3194" s="28">
        <f t="shared" si="941"/>
        <v>0.12000000000000002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 hidden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5.5599999999999997E-2</v>
      </c>
      <c r="AB3195" s="21">
        <f t="shared" si="933"/>
        <v>426340.8</v>
      </c>
      <c r="AC3195" s="25">
        <f t="shared" si="937"/>
        <v>51160.895999999993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21488094.503362831</v>
      </c>
      <c r="AJ3195" s="27">
        <f t="shared" si="940"/>
        <v>2578571.3404035401</v>
      </c>
      <c r="AK3195" s="28">
        <f t="shared" si="941"/>
        <v>0.12000000000000002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 hidden="1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 hidden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 hidden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 hidden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 hidden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 hidden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 hidden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 hidden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 hidden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 hidden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 hidden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 hidden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 hidden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 hidden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 hidden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 hidden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 hidden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 hidden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 hidden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 hidden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 hidden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 hidden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 hidden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 hidden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 hidden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 hidden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 hidden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 hidden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 hidden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 hidden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 hidden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 hidden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 hidden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 hidden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 hidden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 hidden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 hidden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 hidden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 hidden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 hidden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 hidden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 hidden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 hidden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 hidden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 hidden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 hidden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 hidden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 hidden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 hidden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 hidden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 hidden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 hidden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 hidden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 hidden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 hidden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 hidden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 hidden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 hidden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5.5599999999999997E-2</v>
      </c>
      <c r="AB3253" s="21">
        <f t="shared" si="952"/>
        <v>426340.8</v>
      </c>
      <c r="AC3253" s="25">
        <f t="shared" si="956"/>
        <v>51160.895999999993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21488094.503362831</v>
      </c>
      <c r="AJ3253" s="27">
        <f t="shared" si="959"/>
        <v>2578571.3404035401</v>
      </c>
      <c r="AK3253" s="28">
        <f t="shared" si="960"/>
        <v>0.12000000000000002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 hidden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 hidden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 hidden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 hidden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hidden="1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 hidden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 hidden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 hidden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 hidden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 hidden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 hidden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 hidden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 hidden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 hidden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 hidden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 hidden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 hidden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 hidden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 hidden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 hidden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 hidden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 hidden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 hidden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 hidden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5.5599999999999997E-2</v>
      </c>
      <c r="AB3277" s="21">
        <f t="shared" si="971"/>
        <v>426340.8</v>
      </c>
      <c r="AC3277" s="25">
        <f t="shared" si="976"/>
        <v>51160.895999999993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21488094.503362831</v>
      </c>
      <c r="AJ3277" s="27">
        <f t="shared" si="979"/>
        <v>2578571.3404035401</v>
      </c>
      <c r="AK3277" s="28">
        <f t="shared" si="980"/>
        <v>0.12000000000000002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 hidden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11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1.1080000000000001</v>
      </c>
      <c r="AB3278" s="197">
        <f t="shared" si="971"/>
        <v>411823.00884955761</v>
      </c>
      <c r="AC3278" s="198">
        <f t="shared" si="976"/>
        <v>49418.761061946912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33779002.872991152</v>
      </c>
      <c r="AJ3278" s="200">
        <f t="shared" si="979"/>
        <v>3891027.4438739824</v>
      </c>
      <c r="AK3278" s="201">
        <f t="shared" si="980"/>
        <v>0.11519071354782799</v>
      </c>
      <c r="AL3278" s="22"/>
      <c r="AM3278" s="22"/>
      <c r="AN3278" s="22"/>
      <c r="AO3278" s="22"/>
      <c r="AP3278" s="28" t="str">
        <f t="shared" si="981"/>
        <v>202411</v>
      </c>
      <c r="AQ3278" s="28" t="str">
        <f t="shared" si="982"/>
        <v>202411RMB</v>
      </c>
      <c r="AR3278" s="206" t="str">
        <f t="shared" si="983"/>
        <v>YAMAHA_Mounter</v>
      </c>
      <c r="AS3278" s="22">
        <f t="shared" si="984"/>
        <v>7</v>
      </c>
      <c r="AT3278" s="24" t="str">
        <f t="shared" si="985"/>
        <v>&gt; 6 months</v>
      </c>
    </row>
    <row r="3279" spans="1:46" s="12" customFormat="1" hidden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 hidden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 hidden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 hidden="1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 hidden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 hidden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 hidden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 hidden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 hidden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 hidden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 hidden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 hidden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 hidden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 hidden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 hidden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 hidden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 hidden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 hidden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 hidden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 hidden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 hidden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 hidden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 hidden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 hidden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3027878.5311884549</v>
      </c>
      <c r="AK3302" s="201">
        <f t="shared" si="980"/>
        <v>0.11942391061910851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 hidden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 hidden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 hidden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 hidden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 hidden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 hidden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 hidden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 hidden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 hidden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 hidden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 hidden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 hidden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 hidden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 hidden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 hidden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 hidden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 hidden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 hidden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 hidden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 hidden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 hidden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 hidden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 hidden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 hidden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 hidden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 hidden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 hidden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 hidden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 hidden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 hidden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 hidden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 hidden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 hidden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 hidden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 hidden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 hidden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 hidden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 hidden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 hidden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 hidden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 hidden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11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1.1080000000000001</v>
      </c>
      <c r="AB3343" s="197">
        <f t="shared" si="991"/>
        <v>627539.82300884963</v>
      </c>
      <c r="AC3343" s="198">
        <f t="shared" si="996"/>
        <v>75304.778761061956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33779002.872991152</v>
      </c>
      <c r="AJ3343" s="200">
        <f t="shared" si="999"/>
        <v>3891027.4438739824</v>
      </c>
      <c r="AK3343" s="201">
        <f t="shared" si="1000"/>
        <v>0.11519071354782799</v>
      </c>
      <c r="AL3343" s="24"/>
      <c r="AM3343" s="24"/>
      <c r="AN3343" s="24"/>
      <c r="AO3343" s="24"/>
      <c r="AP3343" s="28" t="str">
        <f t="shared" si="1001"/>
        <v>202411</v>
      </c>
      <c r="AQ3343" s="208" t="str">
        <f t="shared" si="1002"/>
        <v>202411RMB</v>
      </c>
      <c r="AR3343" s="206" t="str">
        <f t="shared" si="1003"/>
        <v>YAMAHA_Mounter</v>
      </c>
      <c r="AS3343" s="22">
        <f t="shared" si="1004"/>
        <v>7</v>
      </c>
      <c r="AT3343" s="24" t="str">
        <f t="shared" si="1005"/>
        <v>&gt; 6 months</v>
      </c>
    </row>
    <row r="3344" spans="1:46" s="12" customFormat="1" hidden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 hidden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 hidden="1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 hidden="1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 hidden="1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 hidden="1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 hidden="1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 hidden="1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 hidden="1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 hidden="1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 hidden="1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 hidden="1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 hidden="1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 hidden="1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 hidden="1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 hidden="1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 hidden="1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 hidden="1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 hidden="1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 hidden="1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 hidden="1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 hidden="1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 hidden="1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 hidden="1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 hidden="1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 hidden="1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 hidden="1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 hidden="1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 hidden="1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 hidden="1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 hidden="1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 hidden="1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 hidden="1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 hidden="1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 hidden="1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 hidden="1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 hidden="1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 hidden="1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 hidden="1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 hidden="1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 hidden="1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 hidden="1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 hidden="1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 hidden="1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 hidden="1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 hidden="1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 hidden="1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 hidden="1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 hidden="1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 hidden="1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 hidden="1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 hidden="1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 hidden="1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 hidden="1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 hidden="1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 hidden="1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 hidden="1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 hidden="1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 hidden="1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 hidden="1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 hidden="1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 hidden="1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 hidden="1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 hidden="1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 hidden="1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 hidden="1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 hidden="1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 hidden="1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 hidden="1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 hidden="1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 hidden="1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 hidden="1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 hidden="1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hidden="1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 hidden="1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 hidden="1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 hidden="1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 hidden="1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 hidden="1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 hidden="1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 hidden="1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 hidden="1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 hidden="1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 hidden="1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 hidden="1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 hidden="1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 hidden="1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 hidden="1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 hidden="1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 hidden="1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 hidden="1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 hidden="1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 hidden="1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 hidden="1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 hidden="1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 hidden="1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 hidden="1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 hidden="1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 hidden="1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 hidden="1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 hidden="1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 hidden="1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 hidden="1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 hidden="1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 hidden="1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 hidden="1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 hidden="1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 hidden="1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 hidden="1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 hidden="1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 hidden="1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 hidden="1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 hidden="1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 hidden="1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 hidden="1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 hidden="1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 hidden="1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 hidden="1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 hidden="1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 hidden="1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 hidden="1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 hidden="1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 hidden="1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 hidden="1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 hidden="1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 hidden="1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 hidden="1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 hidden="1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 hidden="1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 hidden="1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 hidden="1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 hidden="1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 hidden="1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 hidden="1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 hidden="1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 hidden="1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 hidden="1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 hidden="1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 hidden="1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 hidden="1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 hidden="1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 hidden="1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 hidden="1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 hidden="1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 hidden="1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 hidden="1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 hidden="1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 hidden="1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 hidden="1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 hidden="1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 hidden="1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 hidden="1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 hidden="1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 hidden="1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 hidden="1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 hidden="1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 hidden="1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 hidden="1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 hidden="1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 hidden="1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 hidden="1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 hidden="1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 hidden="1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 hidden="1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 hidden="1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 hidden="1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 hidden="1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 hidden="1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 hidden="1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 hidden="1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 hidden="1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 hidden="1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 hidden="1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 hidden="1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 hidden="1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 hidden="1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 hidden="1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 hidden="1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 hidden="1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 hidden="1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 hidden="1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 hidden="1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 hidden="1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 hidden="1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 hidden="1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 hidden="1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 hidden="1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 hidden="1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 hidden="1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 hidden="1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 hidden="1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 hidden="1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 hidden="1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 hidden="1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 hidden="1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 hidden="1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 hidden="1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 hidden="1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 hidden="1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 hidden="1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 hidden="1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 hidden="1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 hidden="1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 hidden="1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 hidden="1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 hidden="1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 hidden="1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 hidden="1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 hidden="1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 hidden="1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 hidden="1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 hidden="1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 hidden="1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 hidden="1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 hidden="1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 hidden="1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 hidden="1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 hidden="1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 hidden="1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57414.329203539841</v>
      </c>
      <c r="AD3562" s="173">
        <v>0.1678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3027878.5311884549</v>
      </c>
      <c r="AK3562" s="201">
        <f t="shared" si="1046"/>
        <v>0.11942391061910851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 hidden="1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3027878.5311884549</v>
      </c>
      <c r="AK3563" s="201">
        <f t="shared" si="1046"/>
        <v>0.11942391061910851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 hidden="1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3027878.5311884549</v>
      </c>
      <c r="AK3564" s="201">
        <f t="shared" si="1046"/>
        <v>0.11942391061910851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 hidden="1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3027878.5311884549</v>
      </c>
      <c r="AK3565" s="201">
        <f t="shared" si="1046"/>
        <v>0.11942391061910851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 hidden="1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11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1.1080000000000001</v>
      </c>
      <c r="AB3566" s="21">
        <f t="shared" si="1055"/>
        <v>49026.607504424785</v>
      </c>
      <c r="AC3566" s="25">
        <f t="shared" si="1042"/>
        <v>5883.1929005309739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33779002.872991152</v>
      </c>
      <c r="AJ3566" s="27">
        <f t="shared" si="1045"/>
        <v>3891027.4438739824</v>
      </c>
      <c r="AK3566" s="28">
        <f t="shared" si="1046"/>
        <v>0.11519071354782799</v>
      </c>
      <c r="AL3566" s="24"/>
      <c r="AM3566" s="24"/>
      <c r="AN3566" s="24"/>
      <c r="AO3566" s="24"/>
      <c r="AP3566" s="95" t="str">
        <f t="shared" si="1047"/>
        <v>202411</v>
      </c>
      <c r="AQ3566" s="203" t="str">
        <f t="shared" si="1048"/>
        <v>202411RMB</v>
      </c>
      <c r="AR3566" s="206" t="str">
        <f t="shared" si="1049"/>
        <v>YAMAHA_Mounter</v>
      </c>
      <c r="AS3566" s="22">
        <f t="shared" si="1050"/>
        <v>8</v>
      </c>
      <c r="AT3566" s="24" t="str">
        <f t="shared" si="1051"/>
        <v>&gt; 6 months</v>
      </c>
    </row>
    <row r="3567" spans="1:46" hidden="1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55511.62364601771</v>
      </c>
      <c r="AD3567" s="169">
        <v>0.12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22077431.102683008</v>
      </c>
      <c r="AJ3567" s="27">
        <f t="shared" si="1045"/>
        <v>2684987.7965789512</v>
      </c>
      <c r="AK3567" s="28">
        <f t="shared" si="1046"/>
        <v>0.12161685769014367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 hidden="1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3027878.5311884549</v>
      </c>
      <c r="AK3568" s="201">
        <f t="shared" si="1046"/>
        <v>0.11942391061910851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 hidden="1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3027878.5311884549</v>
      </c>
      <c r="AK3569" s="201">
        <f t="shared" si="1046"/>
        <v>0.11942391061910851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 hidden="1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11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1.1080000000000001</v>
      </c>
      <c r="AB3570" s="21">
        <f t="shared" ref="AB3570:AB3577" si="1059">IF(AND(R3570&lt;&gt;"C66",R3570&lt;&gt;""),Z3570/Y3570*AA3570,"")</f>
        <v>1376175.2212389384</v>
      </c>
      <c r="AC3570" s="130">
        <f t="shared" si="1042"/>
        <v>165141.02654867261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33779002.872991152</v>
      </c>
      <c r="AJ3570" s="19">
        <f t="shared" si="1045"/>
        <v>3891027.4438739824</v>
      </c>
      <c r="AK3570" s="20">
        <f t="shared" si="1046"/>
        <v>0.11519071354782799</v>
      </c>
      <c r="AL3570" s="17"/>
      <c r="AM3570" s="17"/>
      <c r="AN3570" s="17"/>
      <c r="AO3570" s="17"/>
      <c r="AP3570" s="95" t="str">
        <f t="shared" si="1047"/>
        <v>202411</v>
      </c>
      <c r="AQ3570" s="203" t="str">
        <f t="shared" si="1048"/>
        <v>202411RMB</v>
      </c>
      <c r="AR3570" s="206" t="str">
        <f t="shared" si="1049"/>
        <v>YAMAHA_Mounter</v>
      </c>
      <c r="AS3570" s="22">
        <f t="shared" si="1050"/>
        <v>16</v>
      </c>
      <c r="AT3570" s="24" t="str">
        <f t="shared" si="1051"/>
        <v>&gt; 6 months</v>
      </c>
    </row>
    <row r="3571" spans="1:46" hidden="1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11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1.1080000000000001</v>
      </c>
      <c r="AB3571" s="21">
        <f t="shared" si="1059"/>
        <v>864828.31858407101</v>
      </c>
      <c r="AC3571" s="130">
        <f t="shared" si="1042"/>
        <v>103779.39823008851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33779002.872991152</v>
      </c>
      <c r="AJ3571" s="19">
        <f t="shared" si="1045"/>
        <v>3891027.4438739824</v>
      </c>
      <c r="AK3571" s="20">
        <f t="shared" si="1046"/>
        <v>0.11519071354782799</v>
      </c>
      <c r="AL3571" s="17"/>
      <c r="AM3571" s="17"/>
      <c r="AN3571" s="17"/>
      <c r="AO3571" s="17"/>
      <c r="AP3571" s="95" t="str">
        <f t="shared" si="1047"/>
        <v>202411</v>
      </c>
      <c r="AQ3571" s="203" t="str">
        <f t="shared" si="1048"/>
        <v>202411RMB</v>
      </c>
      <c r="AR3571" s="206" t="str">
        <f t="shared" si="1049"/>
        <v>YAMAHA_Mounter</v>
      </c>
      <c r="AS3571" s="22">
        <f t="shared" si="1050"/>
        <v>16</v>
      </c>
      <c r="AT3571" s="24" t="str">
        <f t="shared" si="1051"/>
        <v>&gt; 6 months</v>
      </c>
    </row>
    <row r="3572" spans="1:46" hidden="1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2024</v>
      </c>
      <c r="G3572" s="23">
        <v>12</v>
      </c>
      <c r="H3572" s="29"/>
      <c r="I3572" s="93" t="str">
        <f t="shared" si="1041"/>
        <v>Q3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5.5599999999999997E-2</v>
      </c>
      <c r="AB3572" s="21">
        <f t="shared" si="1059"/>
        <v>706120</v>
      </c>
      <c r="AC3572" s="25">
        <f t="shared" si="1042"/>
        <v>84734.399999999994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21488094.503362831</v>
      </c>
      <c r="AJ3572" s="27">
        <f t="shared" si="1045"/>
        <v>2578571.3404035401</v>
      </c>
      <c r="AK3572" s="28">
        <f t="shared" si="1046"/>
        <v>0.12000000000000002</v>
      </c>
      <c r="AL3572" s="24"/>
      <c r="AM3572" s="24"/>
      <c r="AN3572" s="24"/>
      <c r="AO3572" s="24"/>
      <c r="AP3572" s="95" t="str">
        <f t="shared" si="1047"/>
        <v>202412</v>
      </c>
      <c r="AQ3572" s="203" t="str">
        <f t="shared" si="1048"/>
        <v>202412JPY</v>
      </c>
      <c r="AR3572" s="206" t="str">
        <f t="shared" si="1049"/>
        <v>YAMAHA_Mounter</v>
      </c>
      <c r="AS3572" s="22">
        <f t="shared" si="1050"/>
        <v>11</v>
      </c>
      <c r="AT3572" s="24" t="str">
        <f t="shared" si="1051"/>
        <v>&gt; 6 months</v>
      </c>
    </row>
    <row r="3573" spans="1:46" hidden="1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2024</v>
      </c>
      <c r="G3573" s="23">
        <v>12</v>
      </c>
      <c r="H3573" s="29"/>
      <c r="I3573" s="93" t="str">
        <f t="shared" si="1041"/>
        <v>Q3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5.5599999999999997E-2</v>
      </c>
      <c r="AB3573" s="21">
        <f t="shared" si="1059"/>
        <v>706120</v>
      </c>
      <c r="AC3573" s="25">
        <f t="shared" si="1042"/>
        <v>84734.399999999994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21488094.503362831</v>
      </c>
      <c r="AJ3573" s="27">
        <f t="shared" si="1045"/>
        <v>2578571.3404035401</v>
      </c>
      <c r="AK3573" s="28">
        <f t="shared" si="1046"/>
        <v>0.12000000000000002</v>
      </c>
      <c r="AL3573" s="24"/>
      <c r="AM3573" s="24"/>
      <c r="AN3573" s="24"/>
      <c r="AO3573" s="24"/>
      <c r="AP3573" s="95" t="str">
        <f t="shared" si="1047"/>
        <v>202412</v>
      </c>
      <c r="AQ3573" s="203" t="str">
        <f t="shared" si="1048"/>
        <v>202412JPY</v>
      </c>
      <c r="AR3573" s="206" t="str">
        <f t="shared" si="1049"/>
        <v>YAMAHA_Mounter</v>
      </c>
      <c r="AS3573" s="22">
        <f t="shared" si="1050"/>
        <v>11</v>
      </c>
      <c r="AT3573" s="24" t="str">
        <f t="shared" si="1051"/>
        <v>&gt; 6 months</v>
      </c>
    </row>
    <row r="3574" spans="1:46" hidden="1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2024</v>
      </c>
      <c r="G3574" s="23">
        <v>12</v>
      </c>
      <c r="H3574" s="29"/>
      <c r="I3574" s="93" t="str">
        <f t="shared" si="1041"/>
        <v>Q3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5.5599999999999997E-2</v>
      </c>
      <c r="AB3574" s="21">
        <f t="shared" si="1059"/>
        <v>444800</v>
      </c>
      <c r="AC3574" s="25">
        <f t="shared" si="1042"/>
        <v>53376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21488094.503362831</v>
      </c>
      <c r="AJ3574" s="27">
        <f t="shared" si="1045"/>
        <v>2578571.3404035401</v>
      </c>
      <c r="AK3574" s="28">
        <f t="shared" si="1046"/>
        <v>0.12000000000000002</v>
      </c>
      <c r="AL3574" s="24"/>
      <c r="AM3574" s="24"/>
      <c r="AN3574" s="24"/>
      <c r="AO3574" s="24"/>
      <c r="AP3574" s="95" t="str">
        <f t="shared" si="1047"/>
        <v>202412</v>
      </c>
      <c r="AQ3574" s="203" t="str">
        <f t="shared" si="1048"/>
        <v>202412JPY</v>
      </c>
      <c r="AR3574" s="206" t="str">
        <f t="shared" si="1049"/>
        <v>YAMAHA_Mounter</v>
      </c>
      <c r="AS3574" s="22">
        <f t="shared" si="1050"/>
        <v>11</v>
      </c>
      <c r="AT3574" s="24" t="str">
        <f t="shared" si="1051"/>
        <v>&gt; 6 months</v>
      </c>
    </row>
    <row r="3575" spans="1:46" hidden="1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2024</v>
      </c>
      <c r="G3575" s="23">
        <v>12</v>
      </c>
      <c r="H3575" s="29"/>
      <c r="I3575" s="93" t="str">
        <f t="shared" si="1041"/>
        <v>Q3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5.5599999999999997E-2</v>
      </c>
      <c r="AB3575" s="21">
        <f t="shared" si="1059"/>
        <v>444800</v>
      </c>
      <c r="AC3575" s="25">
        <f t="shared" si="1042"/>
        <v>53376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21488094.503362831</v>
      </c>
      <c r="AJ3575" s="27">
        <f t="shared" si="1045"/>
        <v>2578571.3404035401</v>
      </c>
      <c r="AK3575" s="28">
        <f t="shared" si="1046"/>
        <v>0.12000000000000002</v>
      </c>
      <c r="AL3575" s="24"/>
      <c r="AM3575" s="24"/>
      <c r="AN3575" s="24"/>
      <c r="AO3575" s="24"/>
      <c r="AP3575" s="95" t="str">
        <f t="shared" si="1047"/>
        <v>202412</v>
      </c>
      <c r="AQ3575" s="203" t="str">
        <f t="shared" si="1048"/>
        <v>202412JPY</v>
      </c>
      <c r="AR3575" s="206" t="str">
        <f t="shared" si="1049"/>
        <v>YAMAHA_Mounter</v>
      </c>
      <c r="AS3575" s="22">
        <f t="shared" si="1050"/>
        <v>11</v>
      </c>
      <c r="AT3575" s="24" t="str">
        <f t="shared" si="1051"/>
        <v>&gt; 6 months</v>
      </c>
    </row>
    <row r="3576" spans="1:46" hidden="1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23">
        <v>11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5.5599999999999997E-2</v>
      </c>
      <c r="AB3576" s="197">
        <f t="shared" si="1059"/>
        <v>661640</v>
      </c>
      <c r="AC3576" s="198">
        <f t="shared" si="1042"/>
        <v>79396.800000000003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33779002.872991152</v>
      </c>
      <c r="AJ3576" s="200">
        <f t="shared" si="1045"/>
        <v>3891027.4438739824</v>
      </c>
      <c r="AK3576" s="201">
        <f t="shared" si="1046"/>
        <v>0.11519071354782799</v>
      </c>
      <c r="AL3576" s="24"/>
      <c r="AM3576" s="24"/>
      <c r="AN3576" s="24"/>
      <c r="AO3576" s="24"/>
      <c r="AP3576" s="95" t="str">
        <f t="shared" si="1047"/>
        <v>202411</v>
      </c>
      <c r="AQ3576" s="203" t="str">
        <f t="shared" si="1048"/>
        <v>202411JPY</v>
      </c>
      <c r="AR3576" s="206" t="str">
        <f t="shared" si="1049"/>
        <v>YAMAHA_Mounter</v>
      </c>
      <c r="AS3576" s="22">
        <f t="shared" si="1050"/>
        <v>7</v>
      </c>
      <c r="AT3576" s="24" t="str">
        <f t="shared" si="1051"/>
        <v>&gt; 6 months</v>
      </c>
    </row>
    <row r="3577" spans="1:46" hidden="1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23">
        <v>11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5.5599999999999997E-2</v>
      </c>
      <c r="AB3577" s="197">
        <f t="shared" si="1059"/>
        <v>389200</v>
      </c>
      <c r="AC3577" s="198">
        <f t="shared" si="1042"/>
        <v>46704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33779002.872991152</v>
      </c>
      <c r="AJ3577" s="200">
        <f t="shared" si="1045"/>
        <v>3891027.4438739824</v>
      </c>
      <c r="AK3577" s="201">
        <f t="shared" si="1046"/>
        <v>0.11519071354782799</v>
      </c>
      <c r="AL3577" s="22"/>
      <c r="AM3577" s="22"/>
      <c r="AN3577" s="22"/>
      <c r="AO3577" s="22"/>
      <c r="AP3577" s="95" t="str">
        <f t="shared" si="1047"/>
        <v>202411</v>
      </c>
      <c r="AQ3577" s="203" t="str">
        <f t="shared" si="1048"/>
        <v>202411JPY</v>
      </c>
      <c r="AR3577" s="206" t="str">
        <f t="shared" si="1049"/>
        <v>YAMAHA_Mounter</v>
      </c>
      <c r="AS3577" s="22">
        <f t="shared" si="1050"/>
        <v>7</v>
      </c>
      <c r="AT3577" s="24" t="str">
        <f t="shared" si="1051"/>
        <v>&gt; 6 months</v>
      </c>
    </row>
    <row r="3578" spans="1:46" ht="39.6" hidden="1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3027878.5311884549</v>
      </c>
      <c r="AK3578" s="201">
        <f t="shared" si="1046"/>
        <v>0.11942391061910851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 hidden="1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5.5599999999999997E-2</v>
      </c>
      <c r="AB3579" s="21">
        <f t="shared" ref="AB3579:AB3590" si="1062">IF(AND(R3579&lt;&gt;"C66",R3579&lt;&gt;""),Z3579/Y3579*AA3579,"")</f>
        <v>667200</v>
      </c>
      <c r="AC3579" s="25">
        <f t="shared" si="1042"/>
        <v>80064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21488094.503362831</v>
      </c>
      <c r="AJ3579" s="27">
        <f t="shared" si="1045"/>
        <v>2578571.3404035401</v>
      </c>
      <c r="AK3579" s="28">
        <f t="shared" si="1046"/>
        <v>0.12000000000000002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 hidden="1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5.5599999999999997E-2</v>
      </c>
      <c r="AB3580" s="21">
        <f t="shared" si="1062"/>
        <v>667200</v>
      </c>
      <c r="AC3580" s="25">
        <f t="shared" si="1042"/>
        <v>80064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21488094.503362831</v>
      </c>
      <c r="AJ3580" s="27">
        <f t="shared" si="1045"/>
        <v>2578571.3404035401</v>
      </c>
      <c r="AK3580" s="28">
        <f t="shared" si="1046"/>
        <v>0.12000000000000002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 hidden="1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5.5599999999999997E-2</v>
      </c>
      <c r="AB3581" s="21">
        <f t="shared" si="1062"/>
        <v>667200</v>
      </c>
      <c r="AC3581" s="25">
        <f t="shared" si="1042"/>
        <v>80064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21488094.503362831</v>
      </c>
      <c r="AJ3581" s="27">
        <f t="shared" si="1045"/>
        <v>2578571.3404035401</v>
      </c>
      <c r="AK3581" s="28">
        <f t="shared" si="1046"/>
        <v>0.12000000000000002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 hidden="1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5.5599999999999997E-2</v>
      </c>
      <c r="AB3582" s="21">
        <f t="shared" si="1062"/>
        <v>667200</v>
      </c>
      <c r="AC3582" s="25">
        <f t="shared" si="1042"/>
        <v>80064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21488094.503362831</v>
      </c>
      <c r="AJ3582" s="27">
        <f t="shared" si="1045"/>
        <v>2578571.3404035401</v>
      </c>
      <c r="AK3582" s="28">
        <f t="shared" si="1046"/>
        <v>0.12000000000000002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 hidden="1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5.5599999999999997E-2</v>
      </c>
      <c r="AB3583" s="21">
        <f t="shared" si="1062"/>
        <v>426340.8</v>
      </c>
      <c r="AC3583" s="25">
        <f t="shared" si="1042"/>
        <v>51160.895999999993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21488094.503362831</v>
      </c>
      <c r="AJ3583" s="27">
        <f t="shared" si="1045"/>
        <v>2578571.3404035401</v>
      </c>
      <c r="AK3583" s="28">
        <f t="shared" si="1046"/>
        <v>0.12000000000000002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 hidden="1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5.5599999999999997E-2</v>
      </c>
      <c r="AB3584" s="21">
        <f t="shared" si="1062"/>
        <v>426340.8</v>
      </c>
      <c r="AC3584" s="25">
        <f t="shared" si="1042"/>
        <v>51160.895999999993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21488094.503362831</v>
      </c>
      <c r="AJ3584" s="27">
        <f t="shared" si="1045"/>
        <v>2578571.3404035401</v>
      </c>
      <c r="AK3584" s="28">
        <f t="shared" si="1046"/>
        <v>0.12000000000000002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 hidden="1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5.5599999999999997E-2</v>
      </c>
      <c r="AB3585" s="21">
        <f t="shared" si="1062"/>
        <v>611600</v>
      </c>
      <c r="AC3585" s="25">
        <f t="shared" si="1042"/>
        <v>73392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21488094.503362831</v>
      </c>
      <c r="AJ3585" s="27">
        <f t="shared" si="1045"/>
        <v>2578571.3404035401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 hidden="1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5.5599999999999997E-2</v>
      </c>
      <c r="AB3586" s="21">
        <f t="shared" si="1062"/>
        <v>611600</v>
      </c>
      <c r="AC3586" s="25">
        <f t="shared" si="1042"/>
        <v>73392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21488094.503362831</v>
      </c>
      <c r="AJ3586" s="27">
        <f t="shared" si="1045"/>
        <v>2578571.3404035401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 hidden="1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5.5599999999999997E-2</v>
      </c>
      <c r="AB3587" s="21">
        <f t="shared" si="1062"/>
        <v>611600</v>
      </c>
      <c r="AC3587" s="25">
        <f t="shared" si="1042"/>
        <v>73392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21488094.503362831</v>
      </c>
      <c r="AJ3587" s="27">
        <f t="shared" si="1045"/>
        <v>2578571.3404035401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 hidden="1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5.5599999999999997E-2</v>
      </c>
      <c r="AB3588" s="21">
        <f t="shared" si="1062"/>
        <v>611600</v>
      </c>
      <c r="AC3588" s="25">
        <f t="shared" si="1042"/>
        <v>73392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21488094.503362831</v>
      </c>
      <c r="AJ3588" s="27">
        <f t="shared" si="1045"/>
        <v>2578571.3404035401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 hidden="1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5.5599999999999997E-2</v>
      </c>
      <c r="AB3589" s="21">
        <f t="shared" si="1062"/>
        <v>611600</v>
      </c>
      <c r="AC3589" s="25">
        <f t="shared" si="1042"/>
        <v>73392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21488094.503362831</v>
      </c>
      <c r="AJ3589" s="27">
        <f t="shared" si="1045"/>
        <v>2578571.3404035401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 hidden="1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5.5599999999999997E-2</v>
      </c>
      <c r="AB3590" s="21">
        <f t="shared" si="1062"/>
        <v>611600</v>
      </c>
      <c r="AC3590" s="25">
        <f t="shared" ref="AC3590:AC3653" si="1065">IF(R3590&lt;&gt;"",AB3590*AD3590,"")</f>
        <v>73392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21488094.503362831</v>
      </c>
      <c r="AJ3590" s="27">
        <f t="shared" ref="AJ3590:AJ3653" si="1068">IF(P3590="C66 SERVICE","",SUMIFS(AC:AC,F:F,F3590,G:G,G3590,E:E,E3590))</f>
        <v>2578571.3404035401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 hidden="1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3027878.5311884549</v>
      </c>
      <c r="AK3591" s="201">
        <f t="shared" si="1069"/>
        <v>0.11942391061910851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 hidden="1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3027878.5311884549</v>
      </c>
      <c r="AK3592" s="201">
        <f t="shared" si="1069"/>
        <v>0.11942391061910851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 hidden="1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5.5599999999999997E-2</v>
      </c>
      <c r="AB3593" s="21">
        <f t="shared" ref="AB3593:AB3624" si="1075">IF(AND(R3593&lt;&gt;"C66",R3593&lt;&gt;""),Z3593/Y3593*AA3593,"")</f>
        <v>536701.24</v>
      </c>
      <c r="AC3593" s="25">
        <f t="shared" si="1065"/>
        <v>64404.148799999995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21488094.503362831</v>
      </c>
      <c r="AJ3593" s="27">
        <f t="shared" si="1068"/>
        <v>2578571.3404035401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 hidden="1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5.5599999999999997E-2</v>
      </c>
      <c r="AB3594" s="21">
        <f t="shared" si="1075"/>
        <v>536701.24</v>
      </c>
      <c r="AC3594" s="25">
        <f t="shared" si="1065"/>
        <v>64404.148799999995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21488094.503362831</v>
      </c>
      <c r="AJ3594" s="27">
        <f t="shared" si="1068"/>
        <v>2578571.3404035401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 hidden="1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5.5599999999999997E-2</v>
      </c>
      <c r="AB3595" s="21">
        <f t="shared" si="1075"/>
        <v>536701.24</v>
      </c>
      <c r="AC3595" s="25">
        <f t="shared" si="1065"/>
        <v>64404.148799999995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21488094.503362831</v>
      </c>
      <c r="AJ3595" s="27">
        <f t="shared" si="1068"/>
        <v>2578571.3404035401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 hidden="1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5.5599999999999997E-2</v>
      </c>
      <c r="AB3596" s="21">
        <f t="shared" si="1075"/>
        <v>536701.24</v>
      </c>
      <c r="AC3596" s="25">
        <f t="shared" si="1065"/>
        <v>64404.148799999995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21488094.503362831</v>
      </c>
      <c r="AJ3596" s="27">
        <f t="shared" si="1068"/>
        <v>2578571.3404035401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 hidden="1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4346699.6584161064</v>
      </c>
      <c r="AK3597" s="201">
        <f t="shared" si="1069"/>
        <v>0.12097322771769156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 hidden="1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4346699.6584161064</v>
      </c>
      <c r="AK3598" s="201">
        <f t="shared" si="1069"/>
        <v>0.12097322771769156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 hidden="1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4346699.6584161064</v>
      </c>
      <c r="AK3599" s="201">
        <f t="shared" si="1069"/>
        <v>0.12097322771769156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 hidden="1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4346699.6584161064</v>
      </c>
      <c r="AK3600" s="201">
        <f t="shared" si="1069"/>
        <v>0.12097322771769156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 hidden="1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4346699.6584161064</v>
      </c>
      <c r="AK3601" s="201">
        <f t="shared" si="1069"/>
        <v>0.12097322771769156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 hidden="1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11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1.1080000000000001</v>
      </c>
      <c r="AB3602" s="21">
        <f t="shared" si="1075"/>
        <v>755008.84955752222</v>
      </c>
      <c r="AC3602" s="25">
        <f t="shared" si="1065"/>
        <v>90601.061946902657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33779002.872991152</v>
      </c>
      <c r="AJ3602" s="27">
        <f t="shared" si="1068"/>
        <v>3891027.4438739824</v>
      </c>
      <c r="AK3602" s="28">
        <f t="shared" si="1069"/>
        <v>0.11519071354782799</v>
      </c>
      <c r="AL3602" s="24"/>
      <c r="AM3602" s="24"/>
      <c r="AN3602" s="24"/>
      <c r="AO3602" s="24"/>
      <c r="AP3602" s="95" t="str">
        <f t="shared" si="1070"/>
        <v>202411</v>
      </c>
      <c r="AQ3602" s="203" t="str">
        <f t="shared" si="1071"/>
        <v>202411RMB</v>
      </c>
      <c r="AR3602" s="206" t="str">
        <f t="shared" si="1072"/>
        <v>YAMAHA_Mounter</v>
      </c>
      <c r="AS3602" s="22">
        <f t="shared" si="1073"/>
        <v>10</v>
      </c>
      <c r="AT3602" s="24" t="str">
        <f t="shared" si="1074"/>
        <v>&gt; 6 months</v>
      </c>
    </row>
    <row r="3603" spans="1:46" hidden="1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4346699.6584161064</v>
      </c>
      <c r="AK3603" s="201">
        <f t="shared" si="1069"/>
        <v>0.12097322771769156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 hidden="1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4346699.6584161064</v>
      </c>
      <c r="AK3604" s="201">
        <f t="shared" si="1069"/>
        <v>0.12097322771769156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 hidden="1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88303.92</v>
      </c>
      <c r="AD3605" s="169">
        <v>0.12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22077431.102683008</v>
      </c>
      <c r="AJ3605" s="200">
        <f t="shared" si="1068"/>
        <v>2684987.7965789512</v>
      </c>
      <c r="AK3605" s="201">
        <f t="shared" si="1069"/>
        <v>0.12161685769014367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 hidden="1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23">
        <v>11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5.5599999999999997E-2</v>
      </c>
      <c r="AB3606" s="197">
        <f t="shared" si="1075"/>
        <v>764500</v>
      </c>
      <c r="AC3606" s="198">
        <f t="shared" si="1065"/>
        <v>91740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33779002.872991152</v>
      </c>
      <c r="AJ3606" s="200">
        <f t="shared" si="1068"/>
        <v>3891027.4438739824</v>
      </c>
      <c r="AK3606" s="201">
        <f t="shared" si="1069"/>
        <v>0.11519071354782799</v>
      </c>
      <c r="AL3606" s="24"/>
      <c r="AM3606" s="24"/>
      <c r="AN3606" s="24"/>
      <c r="AO3606" s="24"/>
      <c r="AP3606" s="165" t="str">
        <f t="shared" si="1070"/>
        <v>202411</v>
      </c>
      <c r="AQ3606" s="203" t="str">
        <f t="shared" si="1071"/>
        <v>202411JPY</v>
      </c>
      <c r="AR3606" s="206" t="str">
        <f t="shared" si="1072"/>
        <v>YAMAHA_Mounter</v>
      </c>
      <c r="AS3606" s="22">
        <f t="shared" si="1073"/>
        <v>6</v>
      </c>
      <c r="AT3606" s="24" t="str">
        <f t="shared" si="1074"/>
        <v>4-6 months</v>
      </c>
    </row>
    <row r="3607" spans="1:46" hidden="1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23">
        <v>11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5.5599999999999997E-2</v>
      </c>
      <c r="AB3607" s="197">
        <f t="shared" si="1075"/>
        <v>764500</v>
      </c>
      <c r="AC3607" s="198">
        <f t="shared" si="1065"/>
        <v>91740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33779002.872991152</v>
      </c>
      <c r="AJ3607" s="200">
        <f t="shared" si="1068"/>
        <v>3891027.4438739824</v>
      </c>
      <c r="AK3607" s="201">
        <f t="shared" si="1069"/>
        <v>0.11519071354782799</v>
      </c>
      <c r="AL3607" s="24"/>
      <c r="AM3607" s="24"/>
      <c r="AN3607" s="24"/>
      <c r="AO3607" s="24"/>
      <c r="AP3607" s="165" t="str">
        <f t="shared" si="1070"/>
        <v>202411</v>
      </c>
      <c r="AQ3607" s="203" t="str">
        <f t="shared" si="1071"/>
        <v>202411JPY</v>
      </c>
      <c r="AR3607" s="206" t="str">
        <f t="shared" si="1072"/>
        <v>YAMAHA_Mounter</v>
      </c>
      <c r="AS3607" s="22">
        <f t="shared" si="1073"/>
        <v>6</v>
      </c>
      <c r="AT3607" s="24" t="str">
        <f t="shared" si="1074"/>
        <v>4-6 months</v>
      </c>
    </row>
    <row r="3608" spans="1:46" hidden="1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4346699.6584161064</v>
      </c>
      <c r="AK3608" s="201">
        <f t="shared" si="1069"/>
        <v>0.12097322771769156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 hidden="1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4346699.6584161064</v>
      </c>
      <c r="AK3609" s="201">
        <f t="shared" si="1069"/>
        <v>0.12097322771769156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 hidden="1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4346699.6584161064</v>
      </c>
      <c r="AK3610" s="201">
        <f t="shared" si="1069"/>
        <v>0.12097322771769156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 hidden="1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4346699.6584161064</v>
      </c>
      <c r="AK3611" s="201">
        <f t="shared" si="1069"/>
        <v>0.12097322771769156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 hidden="1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4346699.6584161064</v>
      </c>
      <c r="AK3612" s="201">
        <f t="shared" si="1069"/>
        <v>0.12097322771769156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 hidden="1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4346699.6584161064</v>
      </c>
      <c r="AK3613" s="201">
        <f t="shared" si="1069"/>
        <v>0.12097322771769156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 hidden="1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4346699.6584161064</v>
      </c>
      <c r="AK3614" s="201">
        <f t="shared" si="1069"/>
        <v>0.12097322771769156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 hidden="1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4346699.6584161064</v>
      </c>
      <c r="AK3615" s="201">
        <f t="shared" si="1069"/>
        <v>0.12097322771769156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 hidden="1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4346699.6584161064</v>
      </c>
      <c r="AK3616" s="201">
        <f t="shared" si="1069"/>
        <v>0.12097322771769156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 hidden="1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4346699.6584161064</v>
      </c>
      <c r="AK3617" s="201">
        <f t="shared" si="1069"/>
        <v>0.12097322771769156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 hidden="1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4346699.6584161064</v>
      </c>
      <c r="AK3618" s="201">
        <f t="shared" si="1069"/>
        <v>0.12097322771769156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 hidden="1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4346699.6584161064</v>
      </c>
      <c r="AK3619" s="201">
        <f t="shared" si="1069"/>
        <v>0.12097322771769156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 hidden="1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4346699.6584161064</v>
      </c>
      <c r="AK3620" s="201">
        <f t="shared" si="1069"/>
        <v>0.12097322771769156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 hidden="1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23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33779002.872991152</v>
      </c>
      <c r="AJ3621" s="200">
        <f t="shared" si="1068"/>
        <v>3891027.4438739824</v>
      </c>
      <c r="AK3621" s="201">
        <f t="shared" si="1069"/>
        <v>0.11519071354782799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 hidden="1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4346699.6584161064</v>
      </c>
      <c r="AK3622" s="201">
        <f t="shared" si="1069"/>
        <v>0.12097322771769156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 hidden="1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4346699.6584161064</v>
      </c>
      <c r="AK3623" s="20">
        <f t="shared" si="1069"/>
        <v>0.12097322771769156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 hidden="1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4346699.6584161064</v>
      </c>
      <c r="AK3624" s="201">
        <f t="shared" si="1069"/>
        <v>0.12097322771769156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 hidden="1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4346699.6584161064</v>
      </c>
      <c r="AK3625" s="201">
        <f t="shared" si="1069"/>
        <v>0.12097322771769156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 hidden="1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4346699.6584161064</v>
      </c>
      <c r="AK3626" s="201">
        <f t="shared" si="1069"/>
        <v>0.12097322771769156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 hidden="1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2024</v>
      </c>
      <c r="G3627" s="23">
        <v>12</v>
      </c>
      <c r="H3627" s="29"/>
      <c r="I3627" s="204" t="str">
        <f t="shared" si="1064"/>
        <v>Q3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5.5599999999999997E-2</v>
      </c>
      <c r="AB3627" s="197">
        <f t="shared" si="1080"/>
        <v>683880</v>
      </c>
      <c r="AC3627" s="198">
        <f t="shared" si="1065"/>
        <v>82065.599999999991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21488094.503362831</v>
      </c>
      <c r="AJ3627" s="200">
        <f t="shared" si="1068"/>
        <v>2578571.3404035401</v>
      </c>
      <c r="AK3627" s="201">
        <f t="shared" si="1069"/>
        <v>0.12000000000000002</v>
      </c>
      <c r="AL3627" s="24"/>
      <c r="AM3627" s="24"/>
      <c r="AN3627" s="24"/>
      <c r="AO3627" s="24"/>
      <c r="AP3627" s="165" t="str">
        <f t="shared" si="1070"/>
        <v>202412</v>
      </c>
      <c r="AQ3627" s="203" t="str">
        <f t="shared" si="1071"/>
        <v>202412JPY</v>
      </c>
      <c r="AR3627" s="206" t="str">
        <f t="shared" si="1072"/>
        <v>YAMAHA_Mounter</v>
      </c>
      <c r="AS3627" s="22">
        <f t="shared" si="1073"/>
        <v>5</v>
      </c>
      <c r="AT3627" s="24" t="str">
        <f t="shared" si="1074"/>
        <v>4-6 months</v>
      </c>
    </row>
    <row r="3628" spans="1:46" hidden="1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2024</v>
      </c>
      <c r="G3628" s="23">
        <v>12</v>
      </c>
      <c r="H3628" s="29"/>
      <c r="I3628" s="204" t="str">
        <f t="shared" si="1064"/>
        <v>Q3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5.5599999999999997E-2</v>
      </c>
      <c r="AB3628" s="197">
        <f t="shared" si="1080"/>
        <v>683880</v>
      </c>
      <c r="AC3628" s="198">
        <f t="shared" si="1065"/>
        <v>82065.599999999991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21488094.503362831</v>
      </c>
      <c r="AJ3628" s="200">
        <f t="shared" si="1068"/>
        <v>2578571.3404035401</v>
      </c>
      <c r="AK3628" s="201">
        <f t="shared" si="1069"/>
        <v>0.12000000000000002</v>
      </c>
      <c r="AL3628" s="24"/>
      <c r="AM3628" s="24"/>
      <c r="AN3628" s="24"/>
      <c r="AO3628" s="24"/>
      <c r="AP3628" s="165" t="str">
        <f t="shared" si="1070"/>
        <v>202412</v>
      </c>
      <c r="AQ3628" s="203" t="str">
        <f t="shared" si="1071"/>
        <v>202412JPY</v>
      </c>
      <c r="AR3628" s="206" t="str">
        <f t="shared" si="1072"/>
        <v>YAMAHA_Mounter</v>
      </c>
      <c r="AS3628" s="22">
        <f t="shared" si="1073"/>
        <v>5</v>
      </c>
      <c r="AT3628" s="24" t="str">
        <f t="shared" si="1074"/>
        <v>4-6 months</v>
      </c>
    </row>
    <row r="3629" spans="1:46" hidden="1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2024</v>
      </c>
      <c r="G3629" s="23">
        <v>12</v>
      </c>
      <c r="H3629" s="29"/>
      <c r="I3629" s="204" t="str">
        <f t="shared" si="1064"/>
        <v>Q3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5.5599999999999997E-2</v>
      </c>
      <c r="AB3629" s="197">
        <f t="shared" si="1080"/>
        <v>683880</v>
      </c>
      <c r="AC3629" s="198">
        <f t="shared" si="1065"/>
        <v>82065.599999999991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21488094.503362831</v>
      </c>
      <c r="AJ3629" s="200">
        <f t="shared" si="1068"/>
        <v>2578571.3404035401</v>
      </c>
      <c r="AK3629" s="201">
        <f t="shared" si="1069"/>
        <v>0.12000000000000002</v>
      </c>
      <c r="AL3629" s="24"/>
      <c r="AM3629" s="24"/>
      <c r="AN3629" s="24"/>
      <c r="AO3629" s="24"/>
      <c r="AP3629" s="165" t="str">
        <f t="shared" si="1070"/>
        <v>202412</v>
      </c>
      <c r="AQ3629" s="203" t="str">
        <f t="shared" si="1071"/>
        <v>202412JPY</v>
      </c>
      <c r="AR3629" s="206" t="str">
        <f t="shared" si="1072"/>
        <v>YAMAHA_Mounter</v>
      </c>
      <c r="AS3629" s="22">
        <f t="shared" si="1073"/>
        <v>5</v>
      </c>
      <c r="AT3629" s="24" t="str">
        <f t="shared" si="1074"/>
        <v>4-6 months</v>
      </c>
    </row>
    <row r="3630" spans="1:46" hidden="1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2024</v>
      </c>
      <c r="G3630" s="23">
        <v>12</v>
      </c>
      <c r="H3630" s="29"/>
      <c r="I3630" s="204" t="str">
        <f t="shared" si="1064"/>
        <v>Q3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5.5599999999999997E-2</v>
      </c>
      <c r="AB3630" s="197">
        <f t="shared" si="1080"/>
        <v>683880</v>
      </c>
      <c r="AC3630" s="198">
        <f t="shared" si="1065"/>
        <v>82065.599999999991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21488094.503362831</v>
      </c>
      <c r="AJ3630" s="200">
        <f t="shared" si="1068"/>
        <v>2578571.3404035401</v>
      </c>
      <c r="AK3630" s="201">
        <f t="shared" si="1069"/>
        <v>0.12000000000000002</v>
      </c>
      <c r="AL3630" s="24"/>
      <c r="AM3630" s="24"/>
      <c r="AN3630" s="24"/>
      <c r="AO3630" s="24"/>
      <c r="AP3630" s="165" t="str">
        <f t="shared" si="1070"/>
        <v>202412</v>
      </c>
      <c r="AQ3630" s="203" t="str">
        <f t="shared" si="1071"/>
        <v>202412JPY</v>
      </c>
      <c r="AR3630" s="206" t="str">
        <f t="shared" si="1072"/>
        <v>YAMAHA_Mounter</v>
      </c>
      <c r="AS3630" s="22">
        <f t="shared" si="1073"/>
        <v>5</v>
      </c>
      <c r="AT3630" s="24" t="str">
        <f t="shared" si="1074"/>
        <v>4-6 months</v>
      </c>
    </row>
    <row r="3631" spans="1:46" hidden="1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23">
        <v>11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1.1080000000000001</v>
      </c>
      <c r="AB3631" s="197">
        <f t="shared" si="1080"/>
        <v>446141.59292035404</v>
      </c>
      <c r="AC3631" s="198">
        <f t="shared" si="1065"/>
        <v>53536.991150442482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33779002.872991152</v>
      </c>
      <c r="AJ3631" s="200">
        <f t="shared" si="1068"/>
        <v>3891027.4438739824</v>
      </c>
      <c r="AK3631" s="201">
        <f t="shared" si="1069"/>
        <v>0.11519071354782799</v>
      </c>
      <c r="AL3631" s="24"/>
      <c r="AM3631" s="24"/>
      <c r="AN3631" s="24"/>
      <c r="AO3631" s="24"/>
      <c r="AP3631" s="165" t="str">
        <f t="shared" si="1070"/>
        <v>202411</v>
      </c>
      <c r="AQ3631" s="203" t="str">
        <f t="shared" si="1071"/>
        <v>202411RMB</v>
      </c>
      <c r="AR3631" s="206" t="str">
        <f t="shared" si="1072"/>
        <v>YAMAHA_Mounter</v>
      </c>
      <c r="AS3631" s="22">
        <f t="shared" si="1073"/>
        <v>4</v>
      </c>
      <c r="AT3631" s="24" t="str">
        <f t="shared" si="1074"/>
        <v>4-6 months</v>
      </c>
    </row>
    <row r="3632" spans="1:46" hidden="1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23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33779002.872991152</v>
      </c>
      <c r="AJ3632" s="200">
        <f t="shared" si="1068"/>
        <v>3891027.4438739824</v>
      </c>
      <c r="AK3632" s="201">
        <f t="shared" si="1069"/>
        <v>0.11519071354782799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 hidden="1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4346699.6584161064</v>
      </c>
      <c r="AK3633" s="201">
        <f t="shared" si="1069"/>
        <v>0.12097322771769156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 hidden="1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1.0980000000000001</v>
      </c>
      <c r="AB3634" s="197">
        <f t="shared" si="1080"/>
        <v>420737.08141592931</v>
      </c>
      <c r="AC3634" s="198">
        <f t="shared" si="1065"/>
        <v>35846.799336637174</v>
      </c>
      <c r="AD3634" s="170">
        <v>8.5199999999999998E-2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22077431.102683008</v>
      </c>
      <c r="AJ3634" s="200">
        <f t="shared" si="1068"/>
        <v>2684987.7965789512</v>
      </c>
      <c r="AK3634" s="201">
        <f t="shared" si="1069"/>
        <v>0.12161685769014367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 hidden="1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1.1080000000000001</v>
      </c>
      <c r="AB3635" s="197">
        <f t="shared" si="1080"/>
        <v>588318.58407079661</v>
      </c>
      <c r="AC3635" s="198">
        <f t="shared" si="1065"/>
        <v>70598.230088495591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33779002.872991152</v>
      </c>
      <c r="AJ3635" s="200">
        <f t="shared" si="1068"/>
        <v>3891027.4438739824</v>
      </c>
      <c r="AK3635" s="201">
        <f t="shared" si="1069"/>
        <v>0.11519071354782799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 hidden="1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1.1080000000000001</v>
      </c>
      <c r="AB3636" s="197">
        <f t="shared" si="1080"/>
        <v>588318.58407079661</v>
      </c>
      <c r="AC3636" s="198">
        <f t="shared" si="1065"/>
        <v>70598.230088495591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33779002.872991152</v>
      </c>
      <c r="AJ3636" s="200">
        <f t="shared" si="1068"/>
        <v>3891027.4438739824</v>
      </c>
      <c r="AK3636" s="201">
        <f t="shared" si="1069"/>
        <v>0.11519071354782799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 hidden="1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4346699.6584161064</v>
      </c>
      <c r="AK3637" s="201">
        <f t="shared" si="1069"/>
        <v>0.12097322771769156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 hidden="1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4346699.6584161064</v>
      </c>
      <c r="AK3638" s="201">
        <f t="shared" si="1069"/>
        <v>0.12097322771769156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 hidden="1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52560.382300884965</v>
      </c>
      <c r="AD3639" s="169">
        <v>0.12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22077431.102683008</v>
      </c>
      <c r="AJ3639" s="200">
        <f t="shared" si="1068"/>
        <v>2684987.7965789512</v>
      </c>
      <c r="AK3639" s="201">
        <f t="shared" si="1069"/>
        <v>0.12161685769014367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 hidden="1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52560.382300884965</v>
      </c>
      <c r="AD3640" s="169">
        <v>0.12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22077431.102683008</v>
      </c>
      <c r="AJ3640" s="200">
        <f t="shared" si="1068"/>
        <v>2684987.7965789512</v>
      </c>
      <c r="AK3640" s="201">
        <f t="shared" si="1069"/>
        <v>0.12161685769014367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 hidden="1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4346699.6584161064</v>
      </c>
      <c r="AK3641" s="201">
        <f t="shared" si="1069"/>
        <v>0.12097322771769156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 hidden="1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4346699.6584161064</v>
      </c>
      <c r="AK3642" s="201">
        <f t="shared" si="1069"/>
        <v>0.12097322771769156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 hidden="1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4346699.6584161064</v>
      </c>
      <c r="AK3643" s="201">
        <f t="shared" si="1069"/>
        <v>0.12097322771769156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 hidden="1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4346699.6584161064</v>
      </c>
      <c r="AK3644" s="201">
        <f t="shared" si="1069"/>
        <v>0.12097322771769156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33779002.872991152</v>
      </c>
      <c r="AJ3645" s="200">
        <f t="shared" si="1068"/>
        <v>3891027.4438739824</v>
      </c>
      <c r="AK3645" s="201">
        <f t="shared" si="1069"/>
        <v>0.11519071354782799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3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33779002.872991152</v>
      </c>
      <c r="AJ3646" s="200">
        <f t="shared" si="1068"/>
        <v>3891027.4438739824</v>
      </c>
      <c r="AK3646" s="201">
        <f t="shared" si="1069"/>
        <v>0.11519071354782799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3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33779002.872991152</v>
      </c>
      <c r="AJ3647" s="200">
        <f t="shared" si="1068"/>
        <v>3891027.4438739824</v>
      </c>
      <c r="AK3647" s="201">
        <f t="shared" si="1069"/>
        <v>0.11519071354782799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3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33779002.872991152</v>
      </c>
      <c r="AJ3648" s="200">
        <f t="shared" si="1068"/>
        <v>3891027.4438739824</v>
      </c>
      <c r="AK3648" s="201">
        <f t="shared" si="1069"/>
        <v>0.11519071354782799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3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33779002.872991152</v>
      </c>
      <c r="AJ3649" s="200">
        <f t="shared" si="1068"/>
        <v>3891027.4438739824</v>
      </c>
      <c r="AK3649" s="201">
        <f t="shared" si="1069"/>
        <v>0.11519071354782799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3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33779002.872991152</v>
      </c>
      <c r="AJ3650" s="200">
        <f t="shared" si="1068"/>
        <v>3891027.4438739824</v>
      </c>
      <c r="AK3650" s="201">
        <f t="shared" si="1069"/>
        <v>0.11519071354782799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3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33779002.872991152</v>
      </c>
      <c r="AJ3651" s="200">
        <f t="shared" si="1068"/>
        <v>3891027.4438739824</v>
      </c>
      <c r="AK3651" s="201">
        <f t="shared" si="1069"/>
        <v>0.11519071354782799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3</v>
      </c>
      <c r="AT3651" s="24" t="str">
        <f t="shared" si="1074"/>
        <v>0-3 months</v>
      </c>
    </row>
    <row r="3652" spans="1:46" hidden="1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23">
        <v>11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5.5599999999999997E-2</v>
      </c>
      <c r="AB3652" s="197">
        <f t="shared" si="1080"/>
        <v>722800</v>
      </c>
      <c r="AC3652" s="198">
        <f t="shared" si="1065"/>
        <v>86736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33779002.872991152</v>
      </c>
      <c r="AJ3652" s="200">
        <f t="shared" si="1068"/>
        <v>3891027.4438739824</v>
      </c>
      <c r="AK3652" s="201">
        <f t="shared" si="1069"/>
        <v>0.11519071354782799</v>
      </c>
      <c r="AL3652" s="24"/>
      <c r="AM3652" s="24"/>
      <c r="AN3652" s="24"/>
      <c r="AO3652" s="24"/>
      <c r="AP3652" s="165" t="str">
        <f t="shared" si="1070"/>
        <v>202411</v>
      </c>
      <c r="AQ3652" s="203" t="str">
        <f t="shared" si="1071"/>
        <v>202411JPY</v>
      </c>
      <c r="AR3652" s="206" t="str">
        <f t="shared" si="1072"/>
        <v>YAMAHA_Mounter</v>
      </c>
      <c r="AS3652" s="22">
        <f t="shared" si="1073"/>
        <v>3</v>
      </c>
      <c r="AT3652" s="24" t="str">
        <f t="shared" si="1074"/>
        <v>0-3 months</v>
      </c>
    </row>
    <row r="3653" spans="1:46" hidden="1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5.5599999999999997E-2</v>
      </c>
      <c r="AB3653" s="197">
        <f t="shared" si="1080"/>
        <v>889600</v>
      </c>
      <c r="AC3653" s="198">
        <f t="shared" si="1065"/>
        <v>106752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33779002.872991152</v>
      </c>
      <c r="AJ3653" s="200">
        <f t="shared" si="1068"/>
        <v>3891027.4438739824</v>
      </c>
      <c r="AK3653" s="201">
        <f t="shared" si="1069"/>
        <v>0.11519071354782799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 hidden="1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5.5599999999999997E-2</v>
      </c>
      <c r="AB3654" s="197">
        <f t="shared" si="1080"/>
        <v>889600</v>
      </c>
      <c r="AC3654" s="198">
        <f t="shared" ref="AC3654:AC3717" si="1087">IF(R3654&lt;&gt;"",AB3654*AD3654,"")</f>
        <v>106752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33779002.872991152</v>
      </c>
      <c r="AJ3654" s="200">
        <f t="shared" ref="AJ3654:AJ3717" si="1090">IF(P3654="C66 SERVICE","",SUMIFS(AC:AC,F:F,F3654,G:G,G3654,E:E,E3654))</f>
        <v>3891027.4438739824</v>
      </c>
      <c r="AK3654" s="201">
        <f t="shared" ref="AK3654:AK3717" si="1091">IF(AJ3654&gt;0,AJ3654/AI3654,"")</f>
        <v>0.11519071354782799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 hidden="1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5.5599999999999997E-2</v>
      </c>
      <c r="AB3655" s="197">
        <f t="shared" si="1080"/>
        <v>889600</v>
      </c>
      <c r="AC3655" s="198">
        <f t="shared" si="1087"/>
        <v>106752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33779002.872991152</v>
      </c>
      <c r="AJ3655" s="200">
        <f t="shared" si="1090"/>
        <v>3891027.4438739824</v>
      </c>
      <c r="AK3655" s="201">
        <f t="shared" si="1091"/>
        <v>0.11519071354782799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 hidden="1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5.5599999999999997E-2</v>
      </c>
      <c r="AB3656" s="197">
        <f t="shared" si="1080"/>
        <v>597700</v>
      </c>
      <c r="AC3656" s="198">
        <f t="shared" si="1087"/>
        <v>71724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33779002.872991152</v>
      </c>
      <c r="AJ3656" s="200">
        <f t="shared" si="1090"/>
        <v>3891027.4438739824</v>
      </c>
      <c r="AK3656" s="201">
        <f t="shared" si="1091"/>
        <v>0.11519071354782799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 hidden="1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5.5599999999999997E-2</v>
      </c>
      <c r="AB3657" s="197">
        <f t="shared" ref="AB3657:AB3688" si="1098">IF(AND(R3657&lt;&gt;"C66",R3657&lt;&gt;""),Z3657/Y3657*AA3657,"")</f>
        <v>597700</v>
      </c>
      <c r="AC3657" s="198">
        <f t="shared" si="1087"/>
        <v>71724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33779002.872991152</v>
      </c>
      <c r="AJ3657" s="200">
        <f t="shared" si="1090"/>
        <v>3891027.4438739824</v>
      </c>
      <c r="AK3657" s="201">
        <f t="shared" si="1091"/>
        <v>0.11519071354782799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 hidden="1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5.5599999999999997E-2</v>
      </c>
      <c r="AB3658" s="197">
        <f t="shared" si="1098"/>
        <v>597700</v>
      </c>
      <c r="AC3658" s="198">
        <f t="shared" si="1087"/>
        <v>71724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33779002.872991152</v>
      </c>
      <c r="AJ3658" s="200">
        <f t="shared" si="1090"/>
        <v>3891027.4438739824</v>
      </c>
      <c r="AK3658" s="201">
        <f t="shared" si="1091"/>
        <v>0.11519071354782799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 hidden="1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5.5599999999999997E-2</v>
      </c>
      <c r="AB3659" s="197">
        <f t="shared" si="1098"/>
        <v>597700</v>
      </c>
      <c r="AC3659" s="198">
        <f t="shared" si="1087"/>
        <v>71724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33779002.872991152</v>
      </c>
      <c r="AJ3659" s="200">
        <f t="shared" si="1090"/>
        <v>3891027.4438739824</v>
      </c>
      <c r="AK3659" s="201">
        <f t="shared" si="1091"/>
        <v>0.11519071354782799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 hidden="1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90072</v>
      </c>
      <c r="AD3660" s="169">
        <v>0.12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22077431.102683008</v>
      </c>
      <c r="AJ3660" s="200">
        <f t="shared" si="1090"/>
        <v>2684987.7965789512</v>
      </c>
      <c r="AK3660" s="201">
        <f t="shared" si="1091"/>
        <v>0.12161685769014367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 hidden="1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23">
        <v>11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1.1080000000000001</v>
      </c>
      <c r="AB3661" s="197">
        <f t="shared" si="1098"/>
        <v>519681.41592920362</v>
      </c>
      <c r="AC3661" s="198">
        <f t="shared" si="1087"/>
        <v>62361.769911504431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33779002.872991152</v>
      </c>
      <c r="AJ3661" s="200">
        <f t="shared" si="1090"/>
        <v>3891027.4438739824</v>
      </c>
      <c r="AK3661" s="201">
        <f t="shared" si="1091"/>
        <v>0.11519071354782799</v>
      </c>
      <c r="AL3661" s="24"/>
      <c r="AM3661" s="24"/>
      <c r="AN3661" s="24"/>
      <c r="AO3661" s="24"/>
      <c r="AP3661" s="165" t="str">
        <f t="shared" si="1092"/>
        <v>202411</v>
      </c>
      <c r="AQ3661" s="203" t="str">
        <f t="shared" si="1093"/>
        <v>202411RMB</v>
      </c>
      <c r="AR3661" s="206" t="str">
        <f t="shared" si="1094"/>
        <v>YAMAHA_Mounter</v>
      </c>
      <c r="AS3661" s="22">
        <f t="shared" si="1095"/>
        <v>3</v>
      </c>
      <c r="AT3661" s="24" t="str">
        <f t="shared" si="1096"/>
        <v>0-3 months</v>
      </c>
    </row>
    <row r="3662" spans="1:46" hidden="1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10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1.1080000000000001</v>
      </c>
      <c r="AB3662" s="197">
        <f t="shared" si="1098"/>
        <v>607929.20353982318</v>
      </c>
      <c r="AC3662" s="198">
        <f t="shared" si="1087"/>
        <v>72951.504424778774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22077431.102683008</v>
      </c>
      <c r="AJ3662" s="200">
        <f t="shared" si="1090"/>
        <v>2684987.7965789512</v>
      </c>
      <c r="AK3662" s="201">
        <f t="shared" si="1091"/>
        <v>0.12161685769014367</v>
      </c>
      <c r="AL3662" s="24"/>
      <c r="AM3662" s="24"/>
      <c r="AN3662" s="24"/>
      <c r="AO3662" s="24"/>
      <c r="AP3662" s="165" t="str">
        <f t="shared" si="1092"/>
        <v>202410</v>
      </c>
      <c r="AQ3662" s="203" t="str">
        <f t="shared" si="1093"/>
        <v>202410RMB</v>
      </c>
      <c r="AR3662" s="206" t="str">
        <f t="shared" si="1094"/>
        <v>YAMAHA_Mounter</v>
      </c>
      <c r="AS3662" s="22">
        <f t="shared" si="1095"/>
        <v>2</v>
      </c>
      <c r="AT3662" s="24" t="str">
        <f t="shared" si="1096"/>
        <v>0-3 months</v>
      </c>
    </row>
    <row r="3663" spans="1:46" hidden="1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23">
        <v>11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1.1080000000000001</v>
      </c>
      <c r="AB3663" s="197">
        <f t="shared" si="1098"/>
        <v>833451.3274336285</v>
      </c>
      <c r="AC3663" s="198">
        <f t="shared" si="1087"/>
        <v>100014.15929203542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33779002.872991152</v>
      </c>
      <c r="AJ3663" s="200">
        <f t="shared" si="1090"/>
        <v>3891027.4438739824</v>
      </c>
      <c r="AK3663" s="201">
        <f t="shared" si="1091"/>
        <v>0.11519071354782799</v>
      </c>
      <c r="AL3663" s="24"/>
      <c r="AM3663" s="24"/>
      <c r="AN3663" s="24"/>
      <c r="AO3663" s="24"/>
      <c r="AP3663" s="165" t="str">
        <f t="shared" si="1092"/>
        <v>202411</v>
      </c>
      <c r="AQ3663" s="203" t="str">
        <f t="shared" si="1093"/>
        <v>202411RMB</v>
      </c>
      <c r="AR3663" s="206" t="str">
        <f t="shared" si="1094"/>
        <v>YAMAHA_Mounter</v>
      </c>
      <c r="AS3663" s="22">
        <f t="shared" si="1095"/>
        <v>3</v>
      </c>
      <c r="AT3663" s="24" t="str">
        <f t="shared" si="1096"/>
        <v>0-3 months</v>
      </c>
    </row>
    <row r="3664" spans="1:46" hidden="1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4346699.6584161064</v>
      </c>
      <c r="AK3664" s="201">
        <f t="shared" si="1091"/>
        <v>0.12097322771769156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 hidden="1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4346699.6584161064</v>
      </c>
      <c r="AK3665" s="201">
        <f t="shared" si="1091"/>
        <v>0.12097322771769156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 hidden="1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4346699.6584161064</v>
      </c>
      <c r="AK3666" s="201">
        <f t="shared" si="1091"/>
        <v>0.12097322771769156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 hidden="1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11</v>
      </c>
      <c r="H3667" s="29"/>
      <c r="I3667" s="204" t="str">
        <f t="shared" si="1086"/>
        <v>Q3</v>
      </c>
      <c r="J3667" s="188" t="s">
        <v>3568</v>
      </c>
      <c r="K3667" s="29" t="s">
        <v>3569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1.1080000000000001</v>
      </c>
      <c r="AB3667" s="197">
        <f t="shared" si="1098"/>
        <v>642247.78761061956</v>
      </c>
      <c r="AC3667" s="198">
        <f t="shared" si="1087"/>
        <v>77069.73451327435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33779002.872991152</v>
      </c>
      <c r="AJ3667" s="200">
        <f t="shared" si="1090"/>
        <v>3891027.4438739824</v>
      </c>
      <c r="AK3667" s="201">
        <f t="shared" si="1091"/>
        <v>0.11519071354782799</v>
      </c>
      <c r="AL3667" s="24"/>
      <c r="AM3667" s="24"/>
      <c r="AN3667" s="24"/>
      <c r="AO3667" s="24" t="s">
        <v>3570</v>
      </c>
      <c r="AP3667" s="165" t="str">
        <f t="shared" si="1092"/>
        <v>202411</v>
      </c>
      <c r="AQ3667" s="203" t="str">
        <f t="shared" si="1093"/>
        <v>202411RMB</v>
      </c>
      <c r="AR3667" s="206" t="str">
        <f t="shared" si="1094"/>
        <v>YAMAHA_Mounter</v>
      </c>
      <c r="AS3667" s="22">
        <f t="shared" si="1095"/>
        <v>2</v>
      </c>
      <c r="AT3667" s="24" t="str">
        <f t="shared" si="1096"/>
        <v>0-3 months</v>
      </c>
    </row>
    <row r="3668" spans="1:46" hidden="1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4346699.6584161064</v>
      </c>
      <c r="AK3668" s="201">
        <f t="shared" si="1091"/>
        <v>0.12097322771769156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 hidden="1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4346699.6584161064</v>
      </c>
      <c r="AK3669" s="201">
        <f t="shared" si="1091"/>
        <v>0.12097322771769156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 hidden="1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4346699.6584161064</v>
      </c>
      <c r="AK3670" s="201">
        <f t="shared" si="1091"/>
        <v>0.12097322771769156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 hidden="1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35846.799336637174</v>
      </c>
      <c r="AD3671" s="170">
        <v>8.5199999999999998E-2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4346699.6584161064</v>
      </c>
      <c r="AK3671" s="201">
        <f t="shared" si="1091"/>
        <v>0.12097322771769156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 hidden="1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46830.159292035401</v>
      </c>
      <c r="AD3672" s="169">
        <v>0.12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22077431.102683008</v>
      </c>
      <c r="AJ3672" s="200">
        <f t="shared" si="1090"/>
        <v>2684987.7965789512</v>
      </c>
      <c r="AK3672" s="201">
        <f t="shared" si="1091"/>
        <v>0.12161685769014367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 hidden="1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4346699.6584161064</v>
      </c>
      <c r="AK3673" s="201">
        <f t="shared" si="1091"/>
        <v>0.12097322771769156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 hidden="1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4346699.6584161064</v>
      </c>
      <c r="AK3674" s="201">
        <f t="shared" si="1091"/>
        <v>0.12097322771769156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 hidden="1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f t="shared" si="1082"/>
        <v>358000</v>
      </c>
      <c r="AA3675" s="22">
        <v>1.1080000000000001</v>
      </c>
      <c r="AB3675" s="197">
        <f t="shared" si="1098"/>
        <v>351030.0884955753</v>
      </c>
      <c r="AC3675" s="198">
        <f t="shared" si="1087"/>
        <v>58902.848849557537</v>
      </c>
      <c r="AD3675" s="170">
        <v>0.1678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22077431.102683008</v>
      </c>
      <c r="AJ3675" s="200">
        <f t="shared" si="1090"/>
        <v>2684987.7965789512</v>
      </c>
      <c r="AK3675" s="201">
        <f t="shared" si="1091"/>
        <v>0.12161685769014367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 hidden="1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f t="shared" si="1082"/>
        <v>358000</v>
      </c>
      <c r="AA3676" s="22">
        <v>1.1080000000000001</v>
      </c>
      <c r="AB3676" s="197">
        <f t="shared" si="1098"/>
        <v>351030.0884955753</v>
      </c>
      <c r="AC3676" s="198">
        <f t="shared" si="1087"/>
        <v>58902.848849557537</v>
      </c>
      <c r="AD3676" s="170">
        <v>0.1678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22077431.102683008</v>
      </c>
      <c r="AJ3676" s="200">
        <f t="shared" si="1090"/>
        <v>2684987.7965789512</v>
      </c>
      <c r="AK3676" s="201">
        <f t="shared" si="1091"/>
        <v>0.12161685769014367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 hidden="1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4346699.6584161064</v>
      </c>
      <c r="AK3677" s="201">
        <f t="shared" si="1091"/>
        <v>0.12097322771769156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 hidden="1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4346699.6584161064</v>
      </c>
      <c r="AK3678" s="201">
        <f t="shared" si="1091"/>
        <v>0.12097322771769156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 hidden="1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4346699.6584161064</v>
      </c>
      <c r="AK3679" s="201">
        <f t="shared" si="1091"/>
        <v>0.12097322771769156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 hidden="1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4346699.6584161064</v>
      </c>
      <c r="AK3680" s="201">
        <f t="shared" si="1091"/>
        <v>0.12097322771769156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 hidden="1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4346699.6584161064</v>
      </c>
      <c r="AK3681" s="201">
        <f t="shared" si="1091"/>
        <v>0.12097322771769156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 hidden="1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5.5599999999999997E-2</v>
      </c>
      <c r="AB3682" s="197">
        <f t="shared" si="1098"/>
        <v>678320</v>
      </c>
      <c r="AC3682" s="198">
        <f t="shared" si="1087"/>
        <v>81398.399999999994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33779002.872991152</v>
      </c>
      <c r="AJ3682" s="200">
        <f t="shared" si="1090"/>
        <v>3891027.4438739824</v>
      </c>
      <c r="AK3682" s="201">
        <f t="shared" si="1091"/>
        <v>0.11519071354782799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 hidden="1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5.5599999999999997E-2</v>
      </c>
      <c r="AB3683" s="197">
        <f t="shared" si="1098"/>
        <v>678320</v>
      </c>
      <c r="AC3683" s="198">
        <f t="shared" si="1087"/>
        <v>81398.399999999994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33779002.872991152</v>
      </c>
      <c r="AJ3683" s="200">
        <f t="shared" si="1090"/>
        <v>3891027.4438739824</v>
      </c>
      <c r="AK3683" s="201">
        <f t="shared" si="1091"/>
        <v>0.11519071354782799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 hidden="1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5.5599999999999997E-2</v>
      </c>
      <c r="AB3684" s="197">
        <f t="shared" si="1098"/>
        <v>678320</v>
      </c>
      <c r="AC3684" s="198">
        <f t="shared" si="1087"/>
        <v>81398.399999999994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33779002.872991152</v>
      </c>
      <c r="AJ3684" s="200">
        <f t="shared" si="1090"/>
        <v>3891027.4438739824</v>
      </c>
      <c r="AK3684" s="201">
        <f t="shared" si="1091"/>
        <v>0.11519071354782799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 hidden="1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5.5599999999999997E-2</v>
      </c>
      <c r="AB3685" s="197">
        <f t="shared" si="1098"/>
        <v>400320</v>
      </c>
      <c r="AC3685" s="198">
        <f t="shared" si="1087"/>
        <v>48038.400000000001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33779002.872991152</v>
      </c>
      <c r="AJ3685" s="200">
        <f t="shared" si="1090"/>
        <v>3891027.4438739824</v>
      </c>
      <c r="AK3685" s="201">
        <f t="shared" si="1091"/>
        <v>0.11519071354782799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 hidden="1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5.5599999999999997E-2</v>
      </c>
      <c r="AB3686" s="197">
        <f t="shared" si="1098"/>
        <v>400320</v>
      </c>
      <c r="AC3686" s="198">
        <f t="shared" si="1087"/>
        <v>48038.400000000001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33779002.872991152</v>
      </c>
      <c r="AJ3686" s="200">
        <f t="shared" si="1090"/>
        <v>3891027.4438739824</v>
      </c>
      <c r="AK3686" s="201">
        <f t="shared" si="1091"/>
        <v>0.11519071354782799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 hidden="1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11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5.5599999999999997E-2</v>
      </c>
      <c r="AB3687" s="197">
        <f t="shared" si="1098"/>
        <v>863468</v>
      </c>
      <c r="AC3687" s="198">
        <f t="shared" si="1087"/>
        <v>103616.15999999999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33779002.872991152</v>
      </c>
      <c r="AJ3687" s="200">
        <f t="shared" si="1090"/>
        <v>3891027.4438739824</v>
      </c>
      <c r="AK3687" s="201">
        <f t="shared" si="1091"/>
        <v>0.11519071354782799</v>
      </c>
      <c r="AL3687" s="24"/>
      <c r="AM3687" s="24"/>
      <c r="AN3687" s="24"/>
      <c r="AO3687" s="24"/>
      <c r="AP3687" s="165" t="str">
        <f t="shared" si="1092"/>
        <v>202411</v>
      </c>
      <c r="AQ3687" s="203" t="str">
        <f t="shared" si="1093"/>
        <v>202411JPY</v>
      </c>
      <c r="AR3687" s="206" t="str">
        <f t="shared" si="1094"/>
        <v>YAMAHA_Mounter</v>
      </c>
      <c r="AS3687" s="22">
        <f t="shared" si="1095"/>
        <v>3</v>
      </c>
      <c r="AT3687" s="24" t="str">
        <f t="shared" si="1096"/>
        <v>0-3 months</v>
      </c>
    </row>
    <row r="3688" spans="1:46" hidden="1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11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5.5599999999999997E-2</v>
      </c>
      <c r="AB3688" s="197">
        <f t="shared" si="1098"/>
        <v>454252</v>
      </c>
      <c r="AC3688" s="198">
        <f t="shared" si="1087"/>
        <v>54510.239999999998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33779002.872991152</v>
      </c>
      <c r="AJ3688" s="200">
        <f t="shared" si="1090"/>
        <v>3891027.4438739824</v>
      </c>
      <c r="AK3688" s="201">
        <f t="shared" si="1091"/>
        <v>0.11519071354782799</v>
      </c>
      <c r="AL3688" s="24"/>
      <c r="AM3688" s="24"/>
      <c r="AN3688" s="24"/>
      <c r="AO3688" s="24"/>
      <c r="AP3688" s="165" t="str">
        <f t="shared" si="1092"/>
        <v>202411</v>
      </c>
      <c r="AQ3688" s="203" t="str">
        <f t="shared" si="1093"/>
        <v>202411JPY</v>
      </c>
      <c r="AR3688" s="206" t="str">
        <f t="shared" si="1094"/>
        <v>YAMAHA_Mounter</v>
      </c>
      <c r="AS3688" s="22">
        <f t="shared" si="1095"/>
        <v>3</v>
      </c>
      <c r="AT3688" s="24" t="str">
        <f t="shared" si="1096"/>
        <v>0-3 months</v>
      </c>
    </row>
    <row r="3689" spans="1:46" hidden="1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4346699.6584161064</v>
      </c>
      <c r="AK3689" s="201">
        <f t="shared" si="1091"/>
        <v>0.12097322771769156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 hidden="1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4346699.6584161064</v>
      </c>
      <c r="AK3690" s="201">
        <f t="shared" si="1091"/>
        <v>0.12097322771769156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 hidden="1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4346699.6584161064</v>
      </c>
      <c r="AK3691" s="28">
        <f t="shared" si="1091"/>
        <v>0.12097322771769156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 hidden="1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4346699.6584161064</v>
      </c>
      <c r="AK3692" s="201">
        <f t="shared" si="1091"/>
        <v>0.12097322771769156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 hidden="1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12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5.5599999999999997E-2</v>
      </c>
      <c r="AB3693" s="197">
        <f t="shared" si="1102"/>
        <v>911840</v>
      </c>
      <c r="AC3693" s="198">
        <f t="shared" si="1087"/>
        <v>109420.8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21488094.503362831</v>
      </c>
      <c r="AJ3693" s="200">
        <f t="shared" si="1090"/>
        <v>2578571.3404035401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202412</v>
      </c>
      <c r="AQ3693" s="203" t="str">
        <f t="shared" si="1093"/>
        <v>202412JPY</v>
      </c>
      <c r="AR3693" s="206" t="str">
        <f t="shared" si="1094"/>
        <v>YAMAHA_Mounter</v>
      </c>
      <c r="AS3693" s="22">
        <f t="shared" si="1095"/>
        <v>3</v>
      </c>
      <c r="AT3693" s="24" t="str">
        <f t="shared" si="1096"/>
        <v>0-3 months</v>
      </c>
    </row>
    <row r="3694" spans="1:46" hidden="1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109427.25663716816</v>
      </c>
      <c r="AD3694" s="169">
        <v>0.12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22077431.102683008</v>
      </c>
      <c r="AJ3694" s="200">
        <f t="shared" si="1090"/>
        <v>2684987.7965789512</v>
      </c>
      <c r="AK3694" s="201">
        <f t="shared" si="1091"/>
        <v>0.12161685769014367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 hidden="1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4346699.6584161064</v>
      </c>
      <c r="AK3695" s="201">
        <f t="shared" si="1091"/>
        <v>0.12097322771769156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 hidden="1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49418.761061946912</v>
      </c>
      <c r="AD3696" s="169">
        <v>0.12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22077431.102683008</v>
      </c>
      <c r="AJ3696" s="200">
        <f t="shared" si="1090"/>
        <v>2684987.7965789512</v>
      </c>
      <c r="AK3696" s="201">
        <f t="shared" si="1091"/>
        <v>0.12161685769014367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 hidden="1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49418.761061946912</v>
      </c>
      <c r="AD3697" s="169">
        <v>0.12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22077431.102683008</v>
      </c>
      <c r="AJ3697" s="200">
        <f t="shared" si="1090"/>
        <v>2684987.7965789512</v>
      </c>
      <c r="AK3697" s="201">
        <f t="shared" si="1091"/>
        <v>0.12161685769014367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 hidden="1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33779002.872991152</v>
      </c>
      <c r="AJ3698" s="200">
        <f t="shared" si="1090"/>
        <v>3891027.4438739824</v>
      </c>
      <c r="AK3698" s="201">
        <f t="shared" si="1091"/>
        <v>0.11519071354782799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 hidden="1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33779002.872991152</v>
      </c>
      <c r="AJ3699" s="200">
        <f t="shared" si="1090"/>
        <v>3891027.4438739824</v>
      </c>
      <c r="AK3699" s="201">
        <f t="shared" si="1091"/>
        <v>0.11519071354782799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 hidden="1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44123.893805309744</v>
      </c>
      <c r="AD3700" s="169">
        <v>0.12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22077431.102683008</v>
      </c>
      <c r="AJ3700" s="200">
        <f t="shared" si="1090"/>
        <v>2684987.7965789512</v>
      </c>
      <c r="AK3700" s="201">
        <f t="shared" si="1091"/>
        <v>0.12161685769014367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 hidden="1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44123.893805309744</v>
      </c>
      <c r="AD3701" s="169">
        <v>0.12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22077431.102683008</v>
      </c>
      <c r="AJ3701" s="200">
        <f t="shared" si="1090"/>
        <v>2684987.7965789512</v>
      </c>
      <c r="AK3701" s="201">
        <f t="shared" si="1091"/>
        <v>0.12161685769014367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 hidden="1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87071.150442854414</v>
      </c>
      <c r="AD3702" s="169">
        <v>0.12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22077431.102683008</v>
      </c>
      <c r="AJ3702" s="200">
        <f t="shared" si="1090"/>
        <v>2684987.7965789512</v>
      </c>
      <c r="AK3702" s="201">
        <f t="shared" si="1091"/>
        <v>0.12161685769014367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 hidden="1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87071.150442854414</v>
      </c>
      <c r="AD3703" s="169">
        <v>0.12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22077431.102683008</v>
      </c>
      <c r="AJ3703" s="200">
        <f t="shared" si="1090"/>
        <v>2684987.7965789512</v>
      </c>
      <c r="AK3703" s="201">
        <f t="shared" si="1091"/>
        <v>0.12161685769014367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 hidden="1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61185.1327446336</v>
      </c>
      <c r="AD3704" s="169">
        <v>0.12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22077431.102683008</v>
      </c>
      <c r="AJ3704" s="200">
        <f t="shared" si="1090"/>
        <v>2684987.7965789512</v>
      </c>
      <c r="AK3704" s="201">
        <f t="shared" si="1091"/>
        <v>0.12161685769014367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 hidden="1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61185.1327446336</v>
      </c>
      <c r="AD3705" s="169">
        <v>0.12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22077431.102683008</v>
      </c>
      <c r="AJ3705" s="200">
        <f t="shared" si="1090"/>
        <v>2684987.7965789512</v>
      </c>
      <c r="AK3705" s="201">
        <f t="shared" si="1091"/>
        <v>0.12161685769014367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 hidden="1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51183.716814240484</v>
      </c>
      <c r="AD3706" s="169">
        <v>0.12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22077431.102683008</v>
      </c>
      <c r="AJ3706" s="200">
        <f t="shared" si="1090"/>
        <v>2684987.7965789512</v>
      </c>
      <c r="AK3706" s="201">
        <f t="shared" si="1091"/>
        <v>0.12161685769014367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 hidden="1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1.1080000000000001</v>
      </c>
      <c r="AB3707" s="197">
        <f t="shared" si="1102"/>
        <v>504973.45132743369</v>
      </c>
      <c r="AC3707" s="198">
        <f t="shared" si="1087"/>
        <v>60596.814159292044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33779002.872991152</v>
      </c>
      <c r="AJ3707" s="200">
        <f t="shared" si="1090"/>
        <v>3891027.4438739824</v>
      </c>
      <c r="AK3707" s="201">
        <f t="shared" si="1091"/>
        <v>0.11519071354782799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 hidden="1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1.1080000000000001</v>
      </c>
      <c r="AB3708" s="197">
        <f t="shared" si="1102"/>
        <v>784424.77876106207</v>
      </c>
      <c r="AC3708" s="198">
        <f t="shared" si="1087"/>
        <v>94130.973451327445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33779002.872991152</v>
      </c>
      <c r="AJ3708" s="200">
        <f t="shared" si="1090"/>
        <v>3891027.4438739824</v>
      </c>
      <c r="AK3708" s="201">
        <f t="shared" si="1091"/>
        <v>0.11519071354782799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 hidden="1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1.1080000000000001</v>
      </c>
      <c r="AB3709" s="197">
        <f t="shared" si="1102"/>
        <v>784424.77876106207</v>
      </c>
      <c r="AC3709" s="198">
        <f t="shared" si="1087"/>
        <v>94130.973451327445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33779002.872991152</v>
      </c>
      <c r="AJ3709" s="200">
        <f t="shared" si="1090"/>
        <v>3891027.4438739824</v>
      </c>
      <c r="AK3709" s="201">
        <f t="shared" si="1091"/>
        <v>0.11519071354782799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 hidden="1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1.1080000000000001</v>
      </c>
      <c r="AB3710" s="197">
        <f t="shared" si="1102"/>
        <v>529486.7256637169</v>
      </c>
      <c r="AC3710" s="198">
        <f t="shared" si="1087"/>
        <v>63538.407079646029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33779002.872991152</v>
      </c>
      <c r="AJ3710" s="200">
        <f t="shared" si="1090"/>
        <v>3891027.4438739824</v>
      </c>
      <c r="AK3710" s="201">
        <f t="shared" si="1091"/>
        <v>0.11519071354782799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 hidden="1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1.1080000000000001</v>
      </c>
      <c r="AB3711" s="197">
        <f t="shared" si="1102"/>
        <v>529486.7256637169</v>
      </c>
      <c r="AC3711" s="198">
        <f t="shared" si="1087"/>
        <v>63538.407079646029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33779002.872991152</v>
      </c>
      <c r="AJ3711" s="200">
        <f t="shared" si="1090"/>
        <v>3891027.4438739824</v>
      </c>
      <c r="AK3711" s="201">
        <f t="shared" si="1091"/>
        <v>0.11519071354782799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 hidden="1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1.1080000000000001</v>
      </c>
      <c r="AB3712" s="197">
        <f t="shared" si="1102"/>
        <v>343185.84070796461</v>
      </c>
      <c r="AC3712" s="198">
        <f t="shared" si="1087"/>
        <v>41182.300884955752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33779002.872991152</v>
      </c>
      <c r="AJ3712" s="200">
        <f t="shared" si="1090"/>
        <v>3891027.4438739824</v>
      </c>
      <c r="AK3712" s="201">
        <f t="shared" si="1091"/>
        <v>0.11519071354782799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 hidden="1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1.1080000000000001</v>
      </c>
      <c r="AB3713" s="197">
        <f t="shared" si="1102"/>
        <v>343185.84070796461</v>
      </c>
      <c r="AC3713" s="198">
        <f t="shared" si="1087"/>
        <v>41182.300884955752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33779002.872991152</v>
      </c>
      <c r="AJ3713" s="200">
        <f t="shared" si="1090"/>
        <v>3891027.4438739824</v>
      </c>
      <c r="AK3713" s="201">
        <f t="shared" si="1091"/>
        <v>0.11519071354782799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 hidden="1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 hidden="1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80632.356530973469</v>
      </c>
      <c r="AD3715" s="169">
        <v>0.12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22077431.102683008</v>
      </c>
      <c r="AJ3715" s="200">
        <f t="shared" si="1090"/>
        <v>2684987.7965789512</v>
      </c>
      <c r="AK3715" s="201">
        <f t="shared" si="1091"/>
        <v>0.12161685769014367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 hidden="1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80632.356530973469</v>
      </c>
      <c r="AD3716" s="169">
        <v>0.12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22077431.102683008</v>
      </c>
      <c r="AJ3716" s="200">
        <f t="shared" si="1090"/>
        <v>2684987.7965789512</v>
      </c>
      <c r="AK3716" s="201">
        <f t="shared" si="1091"/>
        <v>0.12161685769014367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 hidden="1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3566</v>
      </c>
      <c r="K3717" s="29" t="s">
        <v>3597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3567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1.1080000000000001</v>
      </c>
      <c r="AB3717" s="197">
        <f t="shared" si="1102"/>
        <v>804035.39823008876</v>
      </c>
      <c r="AC3717" s="198">
        <f t="shared" si="1087"/>
        <v>96484.247787610642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33779002.872991152</v>
      </c>
      <c r="AJ3717" s="200">
        <f t="shared" si="1090"/>
        <v>3891027.4438739824</v>
      </c>
      <c r="AK3717" s="201">
        <f t="shared" si="1091"/>
        <v>0.11519071354782799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 hidden="1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3597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3567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1.1080000000000001</v>
      </c>
      <c r="AB3718" s="197">
        <f t="shared" si="1102"/>
        <v>709276.88495575229</v>
      </c>
      <c r="AC3718" s="198">
        <f t="shared" ref="AC3718:AC3724" si="1109">IF(R3718&lt;&gt;"",AB3718*AD3718,"")</f>
        <v>85113.226194690273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33779002.872991152</v>
      </c>
      <c r="AJ3718" s="200">
        <f t="shared" ref="AJ3718:AJ3724" si="1112">IF(P3718="C66 SERVICE","",SUMIFS(AC:AC,F:F,F3718,G:G,G3718,E:E,E3718))</f>
        <v>3891027.4438739824</v>
      </c>
      <c r="AK3718" s="201">
        <f t="shared" ref="AK3718:AK3724" si="1113">IF(AJ3718&gt;0,AJ3718/AI3718,"")</f>
        <v>0.11519071354782799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 hidden="1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3571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75893.097345132745</v>
      </c>
      <c r="AD3719" s="169">
        <v>0.12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22077431.102683008</v>
      </c>
      <c r="AJ3719" s="200">
        <f t="shared" si="1112"/>
        <v>2684987.7965789512</v>
      </c>
      <c r="AK3719" s="201">
        <f t="shared" si="1113"/>
        <v>0.12161685769014367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 hidden="1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3571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75893.097345132745</v>
      </c>
      <c r="AD3720" s="169">
        <v>0.12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22077431.102683008</v>
      </c>
      <c r="AJ3720" s="200">
        <f t="shared" si="1112"/>
        <v>2684987.7965789512</v>
      </c>
      <c r="AK3720" s="201">
        <f t="shared" si="1113"/>
        <v>0.12161685769014367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 hidden="1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4346699.6584161064</v>
      </c>
      <c r="AK3721" s="201">
        <f t="shared" si="1113"/>
        <v>0.12097322771769156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 hidden="1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4346699.6584161064</v>
      </c>
      <c r="AK3722" s="201">
        <f t="shared" si="1113"/>
        <v>0.12097322771769156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 hidden="1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4346699.6584161064</v>
      </c>
      <c r="AK3723" s="201">
        <f t="shared" si="1113"/>
        <v>0.12097322771769156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 hidden="1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4346699.6584161064</v>
      </c>
      <c r="AK3724" s="201">
        <f t="shared" si="1113"/>
        <v>0.12097322771769156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 hidden="1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11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3572</v>
      </c>
      <c r="K3725" s="29" t="s">
        <v>3573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3576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33779002.872991152</v>
      </c>
      <c r="AJ3725" s="200">
        <f t="shared" ref="AJ3725:AJ3777" si="1131">IF(P3725="C66 SERVICE","",SUMIFS(AC:AC,F:F,F3725,G:G,G3725,E:E,E3725))</f>
        <v>3891027.4438739824</v>
      </c>
      <c r="AK3725" s="201">
        <f t="shared" ref="AK3725:AK3743" si="1132">IF(AJ3725&gt;0,AJ3725/AI3725,"")</f>
        <v>0.11519071354782799</v>
      </c>
      <c r="AL3725" s="24"/>
      <c r="AM3725" s="24"/>
      <c r="AN3725" s="24"/>
      <c r="AO3725" s="24"/>
      <c r="AP3725" s="165" t="str">
        <f t="shared" ref="AP3725:AP3743" si="1133">IF(F3725="","",F3725&amp;G3725)</f>
        <v>202411</v>
      </c>
      <c r="AQ3725" s="203" t="str">
        <f t="shared" ref="AQ3725:AQ3743" si="1134">IF(W3725="","",F3725&amp;G3725&amp;W3725)</f>
        <v>202411RMB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1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 hidden="1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TBA</v>
      </c>
      <c r="F3726" s="23" t="s">
        <v>2585</v>
      </c>
      <c r="G3726" s="23" t="s">
        <v>2585</v>
      </c>
      <c r="H3726" s="29"/>
      <c r="I3726" s="204" t="str">
        <f t="shared" si="1123"/>
        <v>TBA</v>
      </c>
      <c r="J3726" s="188" t="s">
        <v>3574</v>
      </c>
      <c r="K3726" s="29" t="s">
        <v>3575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31235349.725769907</v>
      </c>
      <c r="AJ3726" s="200">
        <f t="shared" si="1131"/>
        <v>3679116.8520923899</v>
      </c>
      <c r="AK3726" s="201">
        <f t="shared" si="1132"/>
        <v>0.11778695882687784</v>
      </c>
      <c r="AL3726" s="24"/>
      <c r="AM3726" s="24"/>
      <c r="AN3726" s="24"/>
      <c r="AO3726" s="24"/>
      <c r="AP3726" s="165" t="str">
        <f t="shared" si="1133"/>
        <v>TBATBA</v>
      </c>
      <c r="AQ3726" s="203" t="str">
        <f t="shared" si="1134"/>
        <v>TBATBARMB</v>
      </c>
      <c r="AR3726" s="206" t="str">
        <f t="shared" si="1135"/>
        <v>YAMAHA_Mounter</v>
      </c>
      <c r="AS3726" s="22" t="str">
        <f t="shared" si="1136"/>
        <v/>
      </c>
      <c r="AT3726" s="24" t="str">
        <f t="shared" si="1137"/>
        <v/>
      </c>
    </row>
    <row r="3727" spans="1:46" hidden="1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TBA</v>
      </c>
      <c r="F3727" s="23" t="s">
        <v>2585</v>
      </c>
      <c r="G3727" s="23" t="s">
        <v>2585</v>
      </c>
      <c r="H3727" s="29"/>
      <c r="I3727" s="204" t="str">
        <f t="shared" si="1123"/>
        <v>TBA</v>
      </c>
      <c r="J3727" s="188" t="s">
        <v>3577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1.1080000000000001</v>
      </c>
      <c r="AB3727" s="197">
        <f t="shared" si="1127"/>
        <v>745201.57876106212</v>
      </c>
      <c r="AC3727" s="198">
        <f t="shared" si="1128"/>
        <v>89424.189451327446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31235349.725769907</v>
      </c>
      <c r="AJ3727" s="200">
        <f t="shared" si="1131"/>
        <v>3679116.8520923899</v>
      </c>
      <c r="AK3727" s="201">
        <f t="shared" si="1132"/>
        <v>0.11778695882687784</v>
      </c>
      <c r="AL3727" s="24"/>
      <c r="AM3727" s="24"/>
      <c r="AN3727" s="24"/>
      <c r="AO3727" s="24"/>
      <c r="AP3727" s="165" t="str">
        <f t="shared" si="1133"/>
        <v>TBATBA</v>
      </c>
      <c r="AQ3727" s="203" t="str">
        <f t="shared" si="1134"/>
        <v>TBATBARMB</v>
      </c>
      <c r="AR3727" s="206" t="str">
        <f t="shared" si="1135"/>
        <v>YAMAHA_Mounter</v>
      </c>
      <c r="AS3727" s="22" t="str">
        <f t="shared" si="1136"/>
        <v/>
      </c>
      <c r="AT3727" s="24" t="str">
        <f t="shared" si="1137"/>
        <v/>
      </c>
    </row>
    <row r="3728" spans="1:46" hidden="1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TBA</v>
      </c>
      <c r="F3728" s="23" t="s">
        <v>2585</v>
      </c>
      <c r="G3728" s="23" t="s">
        <v>2585</v>
      </c>
      <c r="H3728" s="29"/>
      <c r="I3728" s="204" t="str">
        <f t="shared" si="1123"/>
        <v>TBA</v>
      </c>
      <c r="J3728" s="188" t="s">
        <v>3578</v>
      </c>
      <c r="K3728" s="29" t="s">
        <v>3581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1.1080000000000001</v>
      </c>
      <c r="AB3728" s="197">
        <f t="shared" si="1127"/>
        <v>362796.46017699124</v>
      </c>
      <c r="AC3728" s="198">
        <f t="shared" si="1128"/>
        <v>43535.575221238949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31235349.725769907</v>
      </c>
      <c r="AJ3728" s="200">
        <f t="shared" si="1131"/>
        <v>3679116.8520923899</v>
      </c>
      <c r="AK3728" s="201">
        <f t="shared" si="1132"/>
        <v>0.11778695882687784</v>
      </c>
      <c r="AL3728" s="24"/>
      <c r="AM3728" s="24"/>
      <c r="AN3728" s="24"/>
      <c r="AO3728" s="24"/>
      <c r="AP3728" s="165" t="str">
        <f t="shared" si="1133"/>
        <v>TBATBA</v>
      </c>
      <c r="AQ3728" s="203" t="str">
        <f t="shared" si="1134"/>
        <v>TBATBARMB</v>
      </c>
      <c r="AR3728" s="206" t="str">
        <f t="shared" si="1135"/>
        <v>YAMAHA_Non_Mounter</v>
      </c>
      <c r="AS3728" s="22" t="str">
        <f t="shared" si="1136"/>
        <v/>
      </c>
      <c r="AT3728" s="24" t="str">
        <f t="shared" si="1137"/>
        <v/>
      </c>
    </row>
    <row r="3729" spans="1:46" hidden="1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TBA</v>
      </c>
      <c r="F3729" s="23" t="s">
        <v>2585</v>
      </c>
      <c r="G3729" s="23" t="s">
        <v>2585</v>
      </c>
      <c r="H3729" s="29"/>
      <c r="I3729" s="204" t="str">
        <f t="shared" si="1123"/>
        <v>TBA</v>
      </c>
      <c r="J3729" s="188" t="s">
        <v>3579</v>
      </c>
      <c r="K3729" s="29" t="s">
        <v>3582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1.1080000000000001</v>
      </c>
      <c r="AB3729" s="197">
        <f t="shared" si="1127"/>
        <v>360835.39823008853</v>
      </c>
      <c r="AC3729" s="198">
        <f t="shared" si="1128"/>
        <v>43300.24778761062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31235349.725769907</v>
      </c>
      <c r="AJ3729" s="200">
        <f t="shared" si="1131"/>
        <v>3679116.8520923899</v>
      </c>
      <c r="AK3729" s="201">
        <f t="shared" si="1132"/>
        <v>0.11778695882687784</v>
      </c>
      <c r="AL3729" s="24"/>
      <c r="AM3729" s="24"/>
      <c r="AN3729" s="24"/>
      <c r="AO3729" s="24"/>
      <c r="AP3729" s="165" t="str">
        <f t="shared" si="1133"/>
        <v>TBATBA</v>
      </c>
      <c r="AQ3729" s="203" t="str">
        <f t="shared" si="1134"/>
        <v>TBATBARMB</v>
      </c>
      <c r="AR3729" s="206" t="str">
        <f t="shared" si="1135"/>
        <v>YAMAHA_Non_Mounter</v>
      </c>
      <c r="AS3729" s="22" t="str">
        <f t="shared" si="1136"/>
        <v/>
      </c>
      <c r="AT3729" s="24" t="str">
        <f t="shared" si="1137"/>
        <v/>
      </c>
    </row>
    <row r="3730" spans="1:46" hidden="1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3580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1.1080000000000001</v>
      </c>
      <c r="AB3730" s="197">
        <f t="shared" ref="AB3730:AB3793" si="1138">IF(AND(R3730&lt;&gt;"C66",R3730&lt;&gt;""),Z3730/Y3730*AA3730,"")</f>
        <v>340244.24778761069</v>
      </c>
      <c r="AC3730" s="198">
        <f t="shared" si="1128"/>
        <v>40829.309734513277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33779002.872991152</v>
      </c>
      <c r="AJ3730" s="200">
        <f t="shared" si="1131"/>
        <v>3891027.4438739824</v>
      </c>
      <c r="AK3730" s="201">
        <f t="shared" si="1132"/>
        <v>0.11519071354782799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 hidden="1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TBA</v>
      </c>
      <c r="F3731" s="23" t="s">
        <v>2585</v>
      </c>
      <c r="G3731" s="23" t="s">
        <v>2585</v>
      </c>
      <c r="H3731" s="29"/>
      <c r="I3731" s="204" t="str">
        <f t="shared" si="1123"/>
        <v>TBA</v>
      </c>
      <c r="J3731" s="188" t="s">
        <v>3583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31235349.725769907</v>
      </c>
      <c r="AJ3731" s="200">
        <f t="shared" si="1131"/>
        <v>3679116.8520923899</v>
      </c>
      <c r="AK3731" s="201">
        <f t="shared" si="1132"/>
        <v>0.11778695882687784</v>
      </c>
      <c r="AL3731" s="24"/>
      <c r="AM3731" s="24"/>
      <c r="AN3731" s="24"/>
      <c r="AO3731" s="24"/>
      <c r="AP3731" s="165" t="str">
        <f t="shared" si="1133"/>
        <v>TBATBA</v>
      </c>
      <c r="AQ3731" s="203" t="str">
        <f t="shared" si="1134"/>
        <v>TBATBARMB</v>
      </c>
      <c r="AR3731" s="206" t="str">
        <f t="shared" si="1135"/>
        <v>YAMAHA_Mounter</v>
      </c>
      <c r="AS3731" s="22" t="str">
        <f t="shared" si="1136"/>
        <v/>
      </c>
      <c r="AT3731" s="24" t="str">
        <f t="shared" si="1137"/>
        <v/>
      </c>
    </row>
    <row r="3732" spans="1:46" hidden="1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TBA</v>
      </c>
      <c r="F3732" s="23" t="s">
        <v>2585</v>
      </c>
      <c r="G3732" s="23" t="s">
        <v>2585</v>
      </c>
      <c r="H3732" s="29"/>
      <c r="I3732" s="204" t="str">
        <f t="shared" si="1123"/>
        <v>TBA</v>
      </c>
      <c r="J3732" s="188" t="s">
        <v>3584</v>
      </c>
      <c r="K3732" s="29" t="s">
        <v>3585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31235349.725769907</v>
      </c>
      <c r="AJ3732" s="200">
        <f t="shared" si="1131"/>
        <v>3679116.8520923899</v>
      </c>
      <c r="AK3732" s="201">
        <f t="shared" si="1132"/>
        <v>0.11778695882687784</v>
      </c>
      <c r="AL3732" s="24"/>
      <c r="AM3732" s="24"/>
      <c r="AN3732" s="24"/>
      <c r="AO3732" s="24"/>
      <c r="AP3732" s="165" t="str">
        <f t="shared" si="1133"/>
        <v>TBATBA</v>
      </c>
      <c r="AQ3732" s="203" t="str">
        <f t="shared" si="1134"/>
        <v>TBATBAJPY</v>
      </c>
      <c r="AR3732" s="206" t="str">
        <f t="shared" si="1135"/>
        <v>YAMAHA_Mounter</v>
      </c>
      <c r="AS3732" s="22" t="str">
        <f t="shared" si="1136"/>
        <v/>
      </c>
      <c r="AT3732" s="24" t="str">
        <f t="shared" si="1137"/>
        <v/>
      </c>
    </row>
    <row r="3733" spans="1:46" hidden="1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TBA</v>
      </c>
      <c r="F3733" s="23" t="s">
        <v>2585</v>
      </c>
      <c r="G3733" s="23" t="s">
        <v>2585</v>
      </c>
      <c r="H3733" s="29"/>
      <c r="I3733" s="204" t="str">
        <f t="shared" si="1123"/>
        <v>TBA</v>
      </c>
      <c r="J3733" s="188" t="s">
        <v>3584</v>
      </c>
      <c r="K3733" s="29" t="s">
        <v>3585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31235349.725769907</v>
      </c>
      <c r="AJ3733" s="200">
        <f t="shared" si="1131"/>
        <v>3679116.8520923899</v>
      </c>
      <c r="AK3733" s="201">
        <f t="shared" si="1132"/>
        <v>0.11778695882687784</v>
      </c>
      <c r="AL3733" s="24"/>
      <c r="AM3733" s="24"/>
      <c r="AN3733" s="24"/>
      <c r="AO3733" s="24"/>
      <c r="AP3733" s="165" t="str">
        <f t="shared" si="1133"/>
        <v>TBATBA</v>
      </c>
      <c r="AQ3733" s="203" t="str">
        <f t="shared" si="1134"/>
        <v>TBATBAJPY</v>
      </c>
      <c r="AR3733" s="206" t="str">
        <f t="shared" si="1135"/>
        <v>YAMAHA_Mounter</v>
      </c>
      <c r="AS3733" s="22" t="str">
        <f t="shared" si="1136"/>
        <v/>
      </c>
      <c r="AT3733" s="24" t="str">
        <f t="shared" si="1137"/>
        <v/>
      </c>
    </row>
    <row r="3734" spans="1:46" hidden="1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TBA</v>
      </c>
      <c r="F3734" s="23" t="s">
        <v>2585</v>
      </c>
      <c r="G3734" s="23" t="s">
        <v>2585</v>
      </c>
      <c r="H3734" s="29"/>
      <c r="I3734" s="204" t="str">
        <f t="shared" si="1123"/>
        <v>TBA</v>
      </c>
      <c r="J3734" s="188" t="s">
        <v>3586</v>
      </c>
      <c r="K3734" s="29" t="s">
        <v>3587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31235349.725769907</v>
      </c>
      <c r="AJ3734" s="200">
        <f t="shared" si="1131"/>
        <v>3679116.8520923899</v>
      </c>
      <c r="AK3734" s="201">
        <f t="shared" si="1132"/>
        <v>0.11778695882687784</v>
      </c>
      <c r="AL3734" s="24"/>
      <c r="AM3734" s="24"/>
      <c r="AN3734" s="24"/>
      <c r="AO3734" s="24"/>
      <c r="AP3734" s="165" t="str">
        <f t="shared" si="1133"/>
        <v>TBATBA</v>
      </c>
      <c r="AQ3734" s="203" t="str">
        <f t="shared" si="1134"/>
        <v>TBATBARMB</v>
      </c>
      <c r="AR3734" s="206" t="str">
        <f t="shared" si="1135"/>
        <v>YAMAHA_Mounter</v>
      </c>
      <c r="AS3734" s="22" t="str">
        <f t="shared" si="1136"/>
        <v/>
      </c>
      <c r="AT3734" s="24" t="str">
        <f t="shared" si="1137"/>
        <v/>
      </c>
    </row>
    <row r="3735" spans="1:46" hidden="1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TBA</v>
      </c>
      <c r="F3735" s="23" t="s">
        <v>2585</v>
      </c>
      <c r="G3735" s="23" t="s">
        <v>2585</v>
      </c>
      <c r="H3735" s="29"/>
      <c r="I3735" s="204" t="str">
        <f t="shared" si="1123"/>
        <v>TBA</v>
      </c>
      <c r="J3735" s="188" t="s">
        <v>3588</v>
      </c>
      <c r="K3735" s="29" t="s">
        <v>3589</v>
      </c>
      <c r="L3735" s="24" t="s">
        <v>3590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460000</v>
      </c>
      <c r="Y3735" s="195" t="str">
        <f t="shared" si="1125"/>
        <v>1.13</v>
      </c>
      <c r="Z3735" s="196">
        <f t="shared" si="1126"/>
        <v>460000</v>
      </c>
      <c r="AA3735" s="22">
        <v>1.1080000000000001</v>
      </c>
      <c r="AB3735" s="197">
        <f t="shared" si="1138"/>
        <v>451044.24778761069</v>
      </c>
      <c r="AC3735" s="198">
        <f t="shared" si="1128"/>
        <v>54125.309734513277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31235349.725769907</v>
      </c>
      <c r="AJ3735" s="200">
        <f t="shared" si="1131"/>
        <v>3679116.8520923899</v>
      </c>
      <c r="AK3735" s="201">
        <f t="shared" si="1132"/>
        <v>0.11778695882687784</v>
      </c>
      <c r="AL3735" s="24"/>
      <c r="AM3735" s="24"/>
      <c r="AN3735" s="24"/>
      <c r="AO3735" s="24"/>
      <c r="AP3735" s="165" t="str">
        <f t="shared" si="1133"/>
        <v>TBATBA</v>
      </c>
      <c r="AQ3735" s="203" t="str">
        <f t="shared" si="1134"/>
        <v>TBATBARMB</v>
      </c>
      <c r="AR3735" s="206" t="str">
        <f t="shared" si="1135"/>
        <v>HELLER</v>
      </c>
      <c r="AS3735" s="22" t="str">
        <f t="shared" si="1136"/>
        <v/>
      </c>
      <c r="AT3735" s="24" t="str">
        <f t="shared" si="1137"/>
        <v/>
      </c>
    </row>
    <row r="3736" spans="1:46" hidden="1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3591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95743.2</v>
      </c>
      <c r="AD3736" s="169">
        <v>0.12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22077431.102683008</v>
      </c>
      <c r="AJ3736" s="200">
        <f t="shared" si="1131"/>
        <v>2684987.7965789512</v>
      </c>
      <c r="AK3736" s="201">
        <f t="shared" si="1132"/>
        <v>0.12161685769014367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 hidden="1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TBA</v>
      </c>
      <c r="F3737" s="23" t="s">
        <v>2585</v>
      </c>
      <c r="G3737" s="23" t="s">
        <v>2585</v>
      </c>
      <c r="H3737" s="29"/>
      <c r="I3737" s="204" t="str">
        <f t="shared" si="1123"/>
        <v>TBA</v>
      </c>
      <c r="J3737" s="188" t="s">
        <v>3592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31235349.725769907</v>
      </c>
      <c r="AJ3737" s="200">
        <f t="shared" si="1131"/>
        <v>3679116.8520923899</v>
      </c>
      <c r="AK3737" s="201">
        <f t="shared" si="1132"/>
        <v>0.11778695882687784</v>
      </c>
      <c r="AL3737" s="24"/>
      <c r="AM3737" s="24"/>
      <c r="AN3737" s="24"/>
      <c r="AO3737" s="24"/>
      <c r="AP3737" s="165" t="str">
        <f t="shared" si="1133"/>
        <v>TBATBA</v>
      </c>
      <c r="AQ3737" s="203" t="str">
        <f t="shared" si="1134"/>
        <v>TBATBARMB</v>
      </c>
      <c r="AR3737" s="206" t="str">
        <f t="shared" si="1135"/>
        <v>YAMAHA_Non_Mounter</v>
      </c>
      <c r="AS3737" s="22" t="str">
        <f t="shared" si="1136"/>
        <v/>
      </c>
      <c r="AT3737" s="24" t="str">
        <f t="shared" si="1137"/>
        <v/>
      </c>
    </row>
    <row r="3738" spans="1:46" hidden="1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3593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22077431.102683008</v>
      </c>
      <c r="AJ3738" s="200">
        <f t="shared" si="1131"/>
        <v>2684987.7965789512</v>
      </c>
      <c r="AK3738" s="201">
        <f t="shared" si="1132"/>
        <v>0.12161685769014367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 hidden="1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3593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22077431.102683008</v>
      </c>
      <c r="AJ3739" s="200">
        <f t="shared" si="1131"/>
        <v>2684987.7965789512</v>
      </c>
      <c r="AK3739" s="201">
        <f t="shared" si="1132"/>
        <v>0.12161685769014367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 hidden="1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3593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22077431.102683008</v>
      </c>
      <c r="AJ3740" s="200">
        <f t="shared" si="1131"/>
        <v>2684987.7965789512</v>
      </c>
      <c r="AK3740" s="201">
        <f t="shared" si="1132"/>
        <v>0.12161685769014367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 hidden="1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3593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22077431.102683008</v>
      </c>
      <c r="AJ3741" s="200">
        <f t="shared" si="1131"/>
        <v>2684987.7965789512</v>
      </c>
      <c r="AK3741" s="201">
        <f t="shared" si="1132"/>
        <v>0.12161685769014367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 hidden="1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3593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22077431.102683008</v>
      </c>
      <c r="AJ3742" s="200">
        <f t="shared" si="1131"/>
        <v>2684987.7965789512</v>
      </c>
      <c r="AK3742" s="201">
        <f t="shared" si="1132"/>
        <v>0.12161685769014367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 hidden="1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3593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22077431.102683008</v>
      </c>
      <c r="AJ3743" s="200">
        <f t="shared" si="1131"/>
        <v>2684987.7965789512</v>
      </c>
      <c r="AK3743" s="201">
        <f t="shared" si="1132"/>
        <v>0.12161685769014367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 hidden="1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TBA</v>
      </c>
      <c r="F3744" s="23" t="s">
        <v>2585</v>
      </c>
      <c r="G3744" s="23" t="s">
        <v>2585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TBA</v>
      </c>
      <c r="J3744" s="188" t="s">
        <v>3594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1.1080000000000001</v>
      </c>
      <c r="AB3744" s="197">
        <f t="shared" si="1138"/>
        <v>367699.11504424788</v>
      </c>
      <c r="AC3744" s="198">
        <f t="shared" ref="AC3744:AC3807" si="1142">IF(R3744&lt;&gt;"",AB3744*AD3744,"")</f>
        <v>44123.893805309744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31235349.725769907</v>
      </c>
      <c r="AJ3744" s="200">
        <f t="shared" si="1131"/>
        <v>3679116.8520923899</v>
      </c>
      <c r="AK3744" s="201">
        <f t="shared" ref="AK3744:AK3807" si="1144">IF(AJ3744&gt;0,AJ3744/AI3744,"")</f>
        <v>0.11778695882687784</v>
      </c>
      <c r="AL3744" s="24"/>
      <c r="AM3744" s="24"/>
      <c r="AN3744" s="24"/>
      <c r="AO3744" s="24"/>
      <c r="AP3744" s="165" t="str">
        <f t="shared" ref="AP3744:AP3807" si="1145">IF(F3744="","",F3744&amp;G3744)</f>
        <v>TBATBA</v>
      </c>
      <c r="AQ3744" s="203" t="str">
        <f t="shared" ref="AQ3744:AQ3807" si="1146">IF(W3744="","",F3744&amp;G3744&amp;W3744)</f>
        <v>TBATBARMB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 t="str">
        <f t="shared" ref="AS3744:AS3807" si="1148">IFERROR(IF(OR(G3744="TBA", G3744=""), "", DATEDIF(DATE(B3744, C3744, 1), DATE(F3744, G3744, 1), "M")),"")</f>
        <v/>
      </c>
      <c r="AT3744" s="24" t="str">
        <f t="shared" ref="AT3744:AT3807" si="1149">IF(ISNUMBER(AS3744), IF(AS3744&gt;=0, IF(AS3744&lt;=3, "0-3 months", IF(AS3744&lt;=6, "4-6 months", "&gt; 6 months"))), "")</f>
        <v/>
      </c>
    </row>
    <row r="3745" spans="1:46" hidden="1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TBA</v>
      </c>
      <c r="F3745" s="23" t="s">
        <v>2585</v>
      </c>
      <c r="G3745" s="23" t="s">
        <v>2585</v>
      </c>
      <c r="H3745" s="29"/>
      <c r="I3745" s="204" t="str">
        <f t="shared" si="1141"/>
        <v>TBA</v>
      </c>
      <c r="J3745" s="188" t="s">
        <v>3594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1.1080000000000001</v>
      </c>
      <c r="AB3745" s="197">
        <f t="shared" si="1138"/>
        <v>367699.11504424788</v>
      </c>
      <c r="AC3745" s="198">
        <f t="shared" si="1142"/>
        <v>44123.893805309744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31235349.725769907</v>
      </c>
      <c r="AJ3745" s="200">
        <f t="shared" si="1131"/>
        <v>3679116.8520923899</v>
      </c>
      <c r="AK3745" s="201">
        <f t="shared" si="1144"/>
        <v>0.11778695882687784</v>
      </c>
      <c r="AL3745" s="24"/>
      <c r="AM3745" s="24"/>
      <c r="AN3745" s="24"/>
      <c r="AO3745" s="24"/>
      <c r="AP3745" s="165" t="str">
        <f t="shared" si="1145"/>
        <v>TBATBA</v>
      </c>
      <c r="AQ3745" s="203" t="str">
        <f t="shared" si="1146"/>
        <v>TBATBARMB</v>
      </c>
      <c r="AR3745" s="206" t="str">
        <f t="shared" si="1147"/>
        <v>YAMAHA_Non_Mounter</v>
      </c>
      <c r="AS3745" s="22" t="str">
        <f t="shared" si="1148"/>
        <v/>
      </c>
      <c r="AT3745" s="24" t="str">
        <f t="shared" si="1149"/>
        <v/>
      </c>
    </row>
    <row r="3746" spans="1:46" hidden="1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TBA</v>
      </c>
      <c r="F3746" s="23" t="s">
        <v>2585</v>
      </c>
      <c r="G3746" s="23" t="s">
        <v>2585</v>
      </c>
      <c r="H3746" s="29"/>
      <c r="I3746" s="204" t="str">
        <f t="shared" si="1141"/>
        <v>TBA</v>
      </c>
      <c r="J3746" s="188" t="s">
        <v>3594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1.1080000000000001</v>
      </c>
      <c r="AB3746" s="197">
        <f t="shared" si="1138"/>
        <v>367699.11504424788</v>
      </c>
      <c r="AC3746" s="198">
        <f t="shared" si="1142"/>
        <v>44123.893805309744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31235349.725769907</v>
      </c>
      <c r="AJ3746" s="200">
        <f t="shared" si="1131"/>
        <v>3679116.8520923899</v>
      </c>
      <c r="AK3746" s="201">
        <f t="shared" si="1144"/>
        <v>0.11778695882687784</v>
      </c>
      <c r="AL3746" s="24"/>
      <c r="AM3746" s="24"/>
      <c r="AN3746" s="24"/>
      <c r="AO3746" s="24"/>
      <c r="AP3746" s="165" t="str">
        <f t="shared" si="1145"/>
        <v>TBATBA</v>
      </c>
      <c r="AQ3746" s="203" t="str">
        <f t="shared" si="1146"/>
        <v>TBATBARMB</v>
      </c>
      <c r="AR3746" s="206" t="str">
        <f t="shared" si="1147"/>
        <v>YAMAHA_Non_Mounter</v>
      </c>
      <c r="AS3746" s="22" t="str">
        <f t="shared" si="1148"/>
        <v/>
      </c>
      <c r="AT3746" s="24" t="str">
        <f t="shared" si="1149"/>
        <v/>
      </c>
    </row>
    <row r="3747" spans="1:46" hidden="1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TBA</v>
      </c>
      <c r="F3747" s="23" t="s">
        <v>2585</v>
      </c>
      <c r="G3747" s="23" t="s">
        <v>2585</v>
      </c>
      <c r="H3747" s="29"/>
      <c r="I3747" s="204" t="str">
        <f t="shared" si="1141"/>
        <v>TBA</v>
      </c>
      <c r="J3747" s="188" t="s">
        <v>3595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1.1080000000000001</v>
      </c>
      <c r="AB3747" s="197">
        <f t="shared" si="1138"/>
        <v>367699.11504424788</v>
      </c>
      <c r="AC3747" s="198">
        <f t="shared" si="1142"/>
        <v>44123.893805309744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31235349.725769907</v>
      </c>
      <c r="AJ3747" s="200">
        <f t="shared" si="1131"/>
        <v>3679116.8520923899</v>
      </c>
      <c r="AK3747" s="201">
        <f t="shared" si="1144"/>
        <v>0.11778695882687784</v>
      </c>
      <c r="AL3747" s="24"/>
      <c r="AM3747" s="24"/>
      <c r="AN3747" s="24"/>
      <c r="AO3747" s="24"/>
      <c r="AP3747" s="165" t="str">
        <f t="shared" si="1145"/>
        <v>TBATBA</v>
      </c>
      <c r="AQ3747" s="203" t="str">
        <f t="shared" si="1146"/>
        <v>TBATBARMB</v>
      </c>
      <c r="AR3747" s="206" t="str">
        <f t="shared" si="1147"/>
        <v>YAMAHA_Non_Mounter</v>
      </c>
      <c r="AS3747" s="22" t="str">
        <f t="shared" si="1148"/>
        <v/>
      </c>
      <c r="AT3747" s="24" t="str">
        <f t="shared" si="1149"/>
        <v/>
      </c>
    </row>
    <row r="3748" spans="1:46" hidden="1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TBA</v>
      </c>
      <c r="F3748" s="23" t="s">
        <v>2585</v>
      </c>
      <c r="G3748" s="23" t="s">
        <v>2585</v>
      </c>
      <c r="H3748" s="29"/>
      <c r="I3748" s="204" t="str">
        <f t="shared" si="1141"/>
        <v>TBA</v>
      </c>
      <c r="J3748" s="188" t="s">
        <v>3595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1.1080000000000001</v>
      </c>
      <c r="AB3748" s="197">
        <f t="shared" si="1138"/>
        <v>367699.11504424788</v>
      </c>
      <c r="AC3748" s="198">
        <f t="shared" si="1142"/>
        <v>44123.893805309744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31235349.725769907</v>
      </c>
      <c r="AJ3748" s="200">
        <f t="shared" si="1131"/>
        <v>3679116.8520923899</v>
      </c>
      <c r="AK3748" s="201">
        <f t="shared" si="1144"/>
        <v>0.11778695882687784</v>
      </c>
      <c r="AL3748" s="24"/>
      <c r="AM3748" s="24"/>
      <c r="AN3748" s="24"/>
      <c r="AO3748" s="24"/>
      <c r="AP3748" s="165" t="str">
        <f t="shared" si="1145"/>
        <v>TBATBA</v>
      </c>
      <c r="AQ3748" s="203" t="str">
        <f t="shared" si="1146"/>
        <v>TBATBARMB</v>
      </c>
      <c r="AR3748" s="206" t="str">
        <f t="shared" si="1147"/>
        <v>YAMAHA_Non_Mounter</v>
      </c>
      <c r="AS3748" s="22" t="str">
        <f t="shared" si="1148"/>
        <v/>
      </c>
      <c r="AT3748" s="24" t="str">
        <f t="shared" si="1149"/>
        <v/>
      </c>
    </row>
    <row r="3749" spans="1:46" hidden="1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TBA</v>
      </c>
      <c r="F3749" s="23" t="s">
        <v>2585</v>
      </c>
      <c r="G3749" s="23" t="s">
        <v>2585</v>
      </c>
      <c r="H3749" s="29"/>
      <c r="I3749" s="204" t="str">
        <f t="shared" si="1141"/>
        <v>TBA</v>
      </c>
      <c r="J3749" s="188" t="s">
        <v>3595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1.1080000000000001</v>
      </c>
      <c r="AB3749" s="197">
        <f t="shared" si="1138"/>
        <v>367699.11504424788</v>
      </c>
      <c r="AC3749" s="198">
        <f t="shared" si="1142"/>
        <v>44123.893805309744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31235349.725769907</v>
      </c>
      <c r="AJ3749" s="200">
        <f t="shared" si="1131"/>
        <v>3679116.8520923899</v>
      </c>
      <c r="AK3749" s="201">
        <f t="shared" si="1144"/>
        <v>0.11778695882687784</v>
      </c>
      <c r="AL3749" s="24"/>
      <c r="AM3749" s="24"/>
      <c r="AN3749" s="24"/>
      <c r="AO3749" s="24"/>
      <c r="AP3749" s="165" t="str">
        <f t="shared" si="1145"/>
        <v>TBATBA</v>
      </c>
      <c r="AQ3749" s="203" t="str">
        <f t="shared" si="1146"/>
        <v>TBATBARMB</v>
      </c>
      <c r="AR3749" s="206" t="str">
        <f t="shared" si="1147"/>
        <v>YAMAHA_Non_Mounter</v>
      </c>
      <c r="AS3749" s="22" t="str">
        <f t="shared" si="1148"/>
        <v/>
      </c>
      <c r="AT3749" s="24" t="str">
        <f t="shared" si="1149"/>
        <v/>
      </c>
    </row>
    <row r="3750" spans="1:46" hidden="1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TBA</v>
      </c>
      <c r="F3750" s="23" t="s">
        <v>2585</v>
      </c>
      <c r="G3750" s="23" t="s">
        <v>2585</v>
      </c>
      <c r="H3750" s="29"/>
      <c r="I3750" s="204" t="str">
        <f t="shared" si="1141"/>
        <v>TBA</v>
      </c>
      <c r="J3750" s="188" t="s">
        <v>3596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31235349.725769907</v>
      </c>
      <c r="AJ3750" s="200">
        <f t="shared" si="1131"/>
        <v>3679116.8520923899</v>
      </c>
      <c r="AK3750" s="201">
        <f t="shared" si="1144"/>
        <v>0.11778695882687784</v>
      </c>
      <c r="AL3750" s="24"/>
      <c r="AM3750" s="24"/>
      <c r="AN3750" s="24"/>
      <c r="AO3750" s="24"/>
      <c r="AP3750" s="165" t="str">
        <f t="shared" si="1145"/>
        <v>TBATBA</v>
      </c>
      <c r="AQ3750" s="203" t="str">
        <f t="shared" si="1146"/>
        <v>TBATBAJPY</v>
      </c>
      <c r="AR3750" s="206" t="str">
        <f t="shared" si="1147"/>
        <v>YAMAHA_Mounter</v>
      </c>
      <c r="AS3750" s="22" t="str">
        <f t="shared" si="1148"/>
        <v/>
      </c>
      <c r="AT3750" s="24" t="str">
        <f t="shared" si="1149"/>
        <v/>
      </c>
    </row>
    <row r="3751" spans="1:46" hidden="1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TBA</v>
      </c>
      <c r="F3751" s="23" t="s">
        <v>2585</v>
      </c>
      <c r="G3751" s="23" t="s">
        <v>2585</v>
      </c>
      <c r="H3751" s="29"/>
      <c r="I3751" s="204" t="str">
        <f t="shared" si="1141"/>
        <v>TBA</v>
      </c>
      <c r="J3751" s="188" t="s">
        <v>3596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31235349.725769907</v>
      </c>
      <c r="AJ3751" s="200">
        <f t="shared" si="1131"/>
        <v>3679116.8520923899</v>
      </c>
      <c r="AK3751" s="201">
        <f t="shared" si="1144"/>
        <v>0.11778695882687784</v>
      </c>
      <c r="AL3751" s="24"/>
      <c r="AM3751" s="24"/>
      <c r="AN3751" s="24"/>
      <c r="AO3751" s="24"/>
      <c r="AP3751" s="165" t="str">
        <f t="shared" si="1145"/>
        <v>TBATBA</v>
      </c>
      <c r="AQ3751" s="203" t="str">
        <f t="shared" si="1146"/>
        <v>TBATBAJPY</v>
      </c>
      <c r="AR3751" s="206" t="str">
        <f t="shared" si="1147"/>
        <v>YAMAHA_Mounter</v>
      </c>
      <c r="AS3751" s="22" t="str">
        <f t="shared" si="1148"/>
        <v/>
      </c>
      <c r="AT3751" s="24" t="str">
        <f t="shared" si="1149"/>
        <v/>
      </c>
    </row>
    <row r="3752" spans="1:46" hidden="1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TBA</v>
      </c>
      <c r="F3752" s="23" t="s">
        <v>2585</v>
      </c>
      <c r="G3752" s="23" t="s">
        <v>2585</v>
      </c>
      <c r="H3752" s="29"/>
      <c r="I3752" s="204" t="str">
        <f t="shared" si="1141"/>
        <v>TBA</v>
      </c>
      <c r="J3752" s="188" t="s">
        <v>3596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31235349.725769907</v>
      </c>
      <c r="AJ3752" s="200">
        <f t="shared" si="1131"/>
        <v>3679116.8520923899</v>
      </c>
      <c r="AK3752" s="201">
        <f t="shared" si="1144"/>
        <v>0.11778695882687784</v>
      </c>
      <c r="AL3752" s="24"/>
      <c r="AM3752" s="24"/>
      <c r="AN3752" s="24"/>
      <c r="AO3752" s="24"/>
      <c r="AP3752" s="165" t="str">
        <f t="shared" si="1145"/>
        <v>TBATBA</v>
      </c>
      <c r="AQ3752" s="203" t="str">
        <f t="shared" si="1146"/>
        <v>TBATBAJPY</v>
      </c>
      <c r="AR3752" s="206" t="str">
        <f t="shared" si="1147"/>
        <v>YAMAHA_Mounter</v>
      </c>
      <c r="AS3752" s="22" t="str">
        <f t="shared" si="1148"/>
        <v/>
      </c>
      <c r="AT3752" s="24" t="str">
        <f t="shared" si="1149"/>
        <v/>
      </c>
    </row>
    <row r="3753" spans="1:46" hidden="1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TBA</v>
      </c>
      <c r="F3753" s="23" t="s">
        <v>2585</v>
      </c>
      <c r="G3753" s="23" t="s">
        <v>2585</v>
      </c>
      <c r="H3753" s="29"/>
      <c r="I3753" s="204" t="str">
        <f t="shared" si="1141"/>
        <v>TBA</v>
      </c>
      <c r="J3753" s="188" t="s">
        <v>3596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31235349.725769907</v>
      </c>
      <c r="AJ3753" s="200">
        <f t="shared" si="1131"/>
        <v>3679116.8520923899</v>
      </c>
      <c r="AK3753" s="201">
        <f t="shared" si="1144"/>
        <v>0.11778695882687784</v>
      </c>
      <c r="AL3753" s="24"/>
      <c r="AM3753" s="24"/>
      <c r="AN3753" s="24"/>
      <c r="AO3753" s="24"/>
      <c r="AP3753" s="165" t="str">
        <f t="shared" si="1145"/>
        <v>TBATBA</v>
      </c>
      <c r="AQ3753" s="203" t="str">
        <f t="shared" si="1146"/>
        <v>TBATBAJPY</v>
      </c>
      <c r="AR3753" s="206" t="str">
        <f t="shared" si="1147"/>
        <v>YAMAHA_Mounter</v>
      </c>
      <c r="AS3753" s="22" t="str">
        <f t="shared" si="1148"/>
        <v/>
      </c>
      <c r="AT3753" s="24" t="str">
        <f t="shared" si="1149"/>
        <v/>
      </c>
    </row>
    <row r="3754" spans="1:46" hidden="1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TBA</v>
      </c>
      <c r="F3754" s="23" t="s">
        <v>2585</v>
      </c>
      <c r="G3754" s="23" t="s">
        <v>2585</v>
      </c>
      <c r="H3754" s="29"/>
      <c r="I3754" s="204" t="str">
        <f t="shared" si="1141"/>
        <v>TBA</v>
      </c>
      <c r="J3754" s="188" t="s">
        <v>3598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31235349.725769907</v>
      </c>
      <c r="AJ3754" s="200">
        <f t="shared" si="1131"/>
        <v>3679116.8520923899</v>
      </c>
      <c r="AK3754" s="201">
        <f t="shared" si="1144"/>
        <v>0.11778695882687784</v>
      </c>
      <c r="AL3754" s="24"/>
      <c r="AM3754" s="24"/>
      <c r="AN3754" s="24"/>
      <c r="AO3754" s="24"/>
      <c r="AP3754" s="165" t="str">
        <f t="shared" si="1145"/>
        <v>TBATBA</v>
      </c>
      <c r="AQ3754" s="203" t="str">
        <f t="shared" si="1146"/>
        <v>TBATBAUSD</v>
      </c>
      <c r="AR3754" s="206" t="str">
        <f t="shared" si="1147"/>
        <v>YAMAHA_Mounter</v>
      </c>
      <c r="AS3754" s="22" t="str">
        <f t="shared" si="1148"/>
        <v/>
      </c>
      <c r="AT3754" s="24" t="str">
        <f t="shared" si="1149"/>
        <v/>
      </c>
    </row>
    <row r="3755" spans="1:46" hidden="1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TBA</v>
      </c>
      <c r="F3755" s="23" t="s">
        <v>2585</v>
      </c>
      <c r="G3755" s="23" t="s">
        <v>2585</v>
      </c>
      <c r="H3755" s="29"/>
      <c r="I3755" s="204" t="str">
        <f t="shared" si="1141"/>
        <v>TBA</v>
      </c>
      <c r="J3755" s="188" t="s">
        <v>3598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31235349.725769907</v>
      </c>
      <c r="AJ3755" s="200">
        <f t="shared" si="1131"/>
        <v>3679116.8520923899</v>
      </c>
      <c r="AK3755" s="201">
        <f t="shared" si="1144"/>
        <v>0.11778695882687784</v>
      </c>
      <c r="AL3755" s="24"/>
      <c r="AM3755" s="24"/>
      <c r="AN3755" s="24"/>
      <c r="AO3755" s="24"/>
      <c r="AP3755" s="165" t="str">
        <f t="shared" si="1145"/>
        <v>TBATBA</v>
      </c>
      <c r="AQ3755" s="203" t="str">
        <f t="shared" si="1146"/>
        <v>TBATBAUSD</v>
      </c>
      <c r="AR3755" s="206" t="str">
        <f t="shared" si="1147"/>
        <v>YAMAHA_Mounter</v>
      </c>
      <c r="AS3755" s="22" t="str">
        <f t="shared" si="1148"/>
        <v/>
      </c>
      <c r="AT3755" s="24" t="str">
        <f t="shared" si="1149"/>
        <v/>
      </c>
    </row>
    <row r="3756" spans="1:46" hidden="1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TBA</v>
      </c>
      <c r="F3756" s="23" t="s">
        <v>2585</v>
      </c>
      <c r="G3756" s="23" t="s">
        <v>2585</v>
      </c>
      <c r="H3756" s="29"/>
      <c r="I3756" s="204" t="str">
        <f t="shared" si="1141"/>
        <v>TBA</v>
      </c>
      <c r="J3756" s="188" t="s">
        <v>3598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31235349.725769907</v>
      </c>
      <c r="AJ3756" s="200">
        <f t="shared" si="1131"/>
        <v>3679116.8520923899</v>
      </c>
      <c r="AK3756" s="201">
        <f t="shared" si="1144"/>
        <v>0.11778695882687784</v>
      </c>
      <c r="AL3756" s="24"/>
      <c r="AM3756" s="24"/>
      <c r="AN3756" s="24"/>
      <c r="AO3756" s="24"/>
      <c r="AP3756" s="165" t="str">
        <f t="shared" si="1145"/>
        <v>TBATBA</v>
      </c>
      <c r="AQ3756" s="203" t="str">
        <f t="shared" si="1146"/>
        <v>TBATBAUSD</v>
      </c>
      <c r="AR3756" s="206" t="str">
        <f t="shared" si="1147"/>
        <v>YAMAHA_Mounter</v>
      </c>
      <c r="AS3756" s="22" t="str">
        <f t="shared" si="1148"/>
        <v/>
      </c>
      <c r="AT3756" s="24" t="str">
        <f t="shared" si="1149"/>
        <v/>
      </c>
    </row>
    <row r="3757" spans="1:46" hidden="1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TBA</v>
      </c>
      <c r="F3757" s="23" t="s">
        <v>2585</v>
      </c>
      <c r="G3757" s="23" t="s">
        <v>2585</v>
      </c>
      <c r="H3757" s="29"/>
      <c r="I3757" s="204" t="str">
        <f t="shared" si="1141"/>
        <v>TBA</v>
      </c>
      <c r="J3757" s="188" t="s">
        <v>3599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3601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31235349.725769907</v>
      </c>
      <c r="AJ3757" s="200">
        <f t="shared" si="1131"/>
        <v>3679116.8520923899</v>
      </c>
      <c r="AK3757" s="201">
        <f t="shared" si="1144"/>
        <v>0.11778695882687784</v>
      </c>
      <c r="AL3757" s="24"/>
      <c r="AM3757" s="24"/>
      <c r="AN3757" s="24"/>
      <c r="AO3757" s="24"/>
      <c r="AP3757" s="165" t="str">
        <f t="shared" si="1145"/>
        <v>TBATBA</v>
      </c>
      <c r="AQ3757" s="203" t="str">
        <f t="shared" si="1146"/>
        <v>TBATBAUSD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 hidden="1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TBA</v>
      </c>
      <c r="F3758" s="23" t="s">
        <v>2585</v>
      </c>
      <c r="G3758" s="23" t="s">
        <v>2585</v>
      </c>
      <c r="H3758" s="29"/>
      <c r="I3758" s="204" t="str">
        <f t="shared" si="1141"/>
        <v>TBA</v>
      </c>
      <c r="J3758" s="188" t="s">
        <v>3600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3601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31235349.725769907</v>
      </c>
      <c r="AJ3758" s="200">
        <f t="shared" si="1131"/>
        <v>3679116.8520923899</v>
      </c>
      <c r="AK3758" s="201">
        <f t="shared" si="1144"/>
        <v>0.11778695882687784</v>
      </c>
      <c r="AL3758" s="24"/>
      <c r="AM3758" s="24"/>
      <c r="AN3758" s="24"/>
      <c r="AO3758" s="24"/>
      <c r="AP3758" s="165" t="str">
        <f t="shared" si="1145"/>
        <v>TBATBA</v>
      </c>
      <c r="AQ3758" s="203" t="str">
        <f t="shared" si="1146"/>
        <v>TBATBAUSD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 hidden="1">
      <c r="A3759" s="33" t="str">
        <f t="shared" si="1140"/>
        <v/>
      </c>
      <c r="B3759" s="23"/>
      <c r="C3759" s="23"/>
      <c r="D3759" s="202" t="str">
        <f t="shared" si="1121"/>
        <v/>
      </c>
      <c r="E3759" s="33" t="str">
        <f t="shared" si="1139"/>
        <v/>
      </c>
      <c r="F3759" s="23"/>
      <c r="G3759" s="23"/>
      <c r="H3759" s="29"/>
      <c r="I3759" s="204" t="str">
        <f t="shared" si="1141"/>
        <v/>
      </c>
      <c r="J3759" s="188"/>
      <c r="K3759" s="29"/>
      <c r="L3759" s="24"/>
      <c r="M3759" s="22"/>
      <c r="N3759" s="22"/>
      <c r="O3759" s="22"/>
      <c r="P3759" s="202" t="str">
        <f t="shared" si="1150"/>
        <v/>
      </c>
      <c r="Q3759" s="22"/>
      <c r="R3759" s="22"/>
      <c r="S3759" s="22"/>
      <c r="T3759" s="22"/>
      <c r="U3759" s="22"/>
      <c r="V3759" s="22"/>
      <c r="W3759" s="22"/>
      <c r="X3759" s="104"/>
      <c r="Y3759" s="195" t="str">
        <f t="shared" si="1125"/>
        <v/>
      </c>
      <c r="Z3759" s="196" t="str">
        <f t="shared" si="1126"/>
        <v/>
      </c>
      <c r="AA3759" s="22"/>
      <c r="AB3759" s="197" t="str">
        <f t="shared" si="1138"/>
        <v/>
      </c>
      <c r="AC3759" s="198" t="str">
        <f t="shared" si="1142"/>
        <v/>
      </c>
      <c r="AD3759" s="162"/>
      <c r="AE3759" s="199" t="str">
        <f t="shared" si="1143"/>
        <v/>
      </c>
      <c r="AF3759" s="199" t="str">
        <f>IF(AND(COUNTIFS($J$18:J3759,J3759)=1,AE3759=1),1,"")</f>
        <v/>
      </c>
      <c r="AG3759" s="199" t="str">
        <f>IF(C3759="","",IF(AND(COUNTIFS($J$18:J3759,J3759)=1,C3759&lt;&gt;""),1,""))</f>
        <v/>
      </c>
      <c r="AH3759" s="199" t="str">
        <f>IF(G3759="","",IF(AND(COUNTIFS($J$18:J3759,J3759)=1,G3759&lt;&gt;""),1,""))</f>
        <v/>
      </c>
      <c r="AI3759" s="200">
        <f t="shared" si="1130"/>
        <v>0</v>
      </c>
      <c r="AJ3759" s="200">
        <f t="shared" si="1131"/>
        <v>0</v>
      </c>
      <c r="AK3759" s="201" t="str">
        <f t="shared" si="1144"/>
        <v/>
      </c>
      <c r="AL3759" s="24"/>
      <c r="AM3759" s="24"/>
      <c r="AN3759" s="24"/>
      <c r="AO3759" s="24"/>
      <c r="AP3759" s="165" t="str">
        <f t="shared" si="1145"/>
        <v/>
      </c>
      <c r="AQ3759" s="203" t="str">
        <f t="shared" si="1146"/>
        <v/>
      </c>
      <c r="AR3759" s="206">
        <f t="shared" si="1147"/>
        <v>0</v>
      </c>
      <c r="AS3759" s="22" t="str">
        <f t="shared" si="1148"/>
        <v/>
      </c>
      <c r="AT3759" s="24" t="str">
        <f t="shared" si="1149"/>
        <v/>
      </c>
    </row>
    <row r="3760" spans="1:46" hidden="1">
      <c r="A3760" s="33" t="str">
        <f t="shared" si="1140"/>
        <v/>
      </c>
      <c r="B3760" s="23"/>
      <c r="C3760" s="23"/>
      <c r="D3760" s="202" t="str">
        <f t="shared" si="1121"/>
        <v/>
      </c>
      <c r="E3760" s="33" t="str">
        <f t="shared" si="1139"/>
        <v/>
      </c>
      <c r="F3760" s="23"/>
      <c r="G3760" s="23"/>
      <c r="H3760" s="29"/>
      <c r="I3760" s="204" t="str">
        <f t="shared" si="1141"/>
        <v/>
      </c>
      <c r="J3760" s="188"/>
      <c r="K3760" s="29"/>
      <c r="L3760" s="24"/>
      <c r="M3760" s="22"/>
      <c r="N3760" s="22"/>
      <c r="O3760" s="22"/>
      <c r="P3760" s="202" t="str">
        <f t="shared" si="1150"/>
        <v/>
      </c>
      <c r="Q3760" s="22"/>
      <c r="R3760" s="22"/>
      <c r="S3760" s="22"/>
      <c r="T3760" s="22"/>
      <c r="U3760" s="22"/>
      <c r="V3760" s="22"/>
      <c r="W3760" s="22"/>
      <c r="X3760" s="104"/>
      <c r="Y3760" s="195" t="str">
        <f t="shared" si="1125"/>
        <v/>
      </c>
      <c r="Z3760" s="196" t="str">
        <f t="shared" si="1126"/>
        <v/>
      </c>
      <c r="AA3760" s="22"/>
      <c r="AB3760" s="197" t="str">
        <f t="shared" si="1138"/>
        <v/>
      </c>
      <c r="AC3760" s="198" t="str">
        <f t="shared" si="1142"/>
        <v/>
      </c>
      <c r="AD3760" s="162"/>
      <c r="AE3760" s="199" t="str">
        <f t="shared" si="1143"/>
        <v/>
      </c>
      <c r="AF3760" s="199" t="str">
        <f>IF(AND(COUNTIFS($J$18:J3760,J3760)=1,AE3760=1),1,"")</f>
        <v/>
      </c>
      <c r="AG3760" s="199" t="str">
        <f>IF(C3760="","",IF(AND(COUNTIFS($J$18:J3760,J3760)=1,C3760&lt;&gt;""),1,""))</f>
        <v/>
      </c>
      <c r="AH3760" s="199" t="str">
        <f>IF(G3760="","",IF(AND(COUNTIFS($J$18:J3760,J3760)=1,G3760&lt;&gt;""),1,""))</f>
        <v/>
      </c>
      <c r="AI3760" s="200">
        <f t="shared" si="1130"/>
        <v>0</v>
      </c>
      <c r="AJ3760" s="200">
        <f t="shared" si="1131"/>
        <v>0</v>
      </c>
      <c r="AK3760" s="201" t="str">
        <f t="shared" si="1144"/>
        <v/>
      </c>
      <c r="AL3760" s="24"/>
      <c r="AM3760" s="24"/>
      <c r="AN3760" s="24"/>
      <c r="AO3760" s="24"/>
      <c r="AP3760" s="165" t="str">
        <f t="shared" si="1145"/>
        <v/>
      </c>
      <c r="AQ3760" s="203" t="str">
        <f t="shared" si="1146"/>
        <v/>
      </c>
      <c r="AR3760" s="206">
        <f t="shared" si="1147"/>
        <v>0</v>
      </c>
      <c r="AS3760" s="22" t="str">
        <f t="shared" si="1148"/>
        <v/>
      </c>
      <c r="AT3760" s="24" t="str">
        <f t="shared" si="1149"/>
        <v/>
      </c>
    </row>
    <row r="3761" spans="1:46" hidden="1">
      <c r="A3761" s="33" t="str">
        <f t="shared" si="1140"/>
        <v/>
      </c>
      <c r="B3761" s="23"/>
      <c r="C3761" s="23"/>
      <c r="D3761" s="202" t="str">
        <f t="shared" si="1121"/>
        <v/>
      </c>
      <c r="E3761" s="33" t="str">
        <f t="shared" si="1139"/>
        <v/>
      </c>
      <c r="F3761" s="23"/>
      <c r="G3761" s="23"/>
      <c r="H3761" s="29"/>
      <c r="I3761" s="204" t="str">
        <f t="shared" si="1141"/>
        <v/>
      </c>
      <c r="J3761" s="188"/>
      <c r="K3761" s="29"/>
      <c r="L3761" s="24"/>
      <c r="M3761" s="22"/>
      <c r="N3761" s="22"/>
      <c r="O3761" s="22"/>
      <c r="P3761" s="202" t="str">
        <f t="shared" si="1150"/>
        <v/>
      </c>
      <c r="Q3761" s="22"/>
      <c r="R3761" s="22"/>
      <c r="S3761" s="22"/>
      <c r="T3761" s="22"/>
      <c r="U3761" s="22"/>
      <c r="V3761" s="22"/>
      <c r="W3761" s="22"/>
      <c r="X3761" s="104"/>
      <c r="Y3761" s="195" t="str">
        <f t="shared" si="1125"/>
        <v/>
      </c>
      <c r="Z3761" s="196" t="str">
        <f t="shared" si="1126"/>
        <v/>
      </c>
      <c r="AA3761" s="22"/>
      <c r="AB3761" s="197" t="str">
        <f t="shared" si="1138"/>
        <v/>
      </c>
      <c r="AC3761" s="198" t="str">
        <f t="shared" si="1142"/>
        <v/>
      </c>
      <c r="AD3761" s="162"/>
      <c r="AE3761" s="199" t="str">
        <f t="shared" si="1143"/>
        <v/>
      </c>
      <c r="AF3761" s="199" t="str">
        <f>IF(AND(COUNTIFS($J$18:J3761,J3761)=1,AE3761=1),1,"")</f>
        <v/>
      </c>
      <c r="AG3761" s="199" t="str">
        <f>IF(C3761="","",IF(AND(COUNTIFS($J$18:J3761,J3761)=1,C3761&lt;&gt;""),1,""))</f>
        <v/>
      </c>
      <c r="AH3761" s="199" t="str">
        <f>IF(G3761="","",IF(AND(COUNTIFS($J$18:J3761,J3761)=1,G3761&lt;&gt;""),1,""))</f>
        <v/>
      </c>
      <c r="AI3761" s="200">
        <f t="shared" si="1130"/>
        <v>0</v>
      </c>
      <c r="AJ3761" s="200">
        <f t="shared" si="1131"/>
        <v>0</v>
      </c>
      <c r="AK3761" s="201" t="str">
        <f t="shared" si="1144"/>
        <v/>
      </c>
      <c r="AL3761" s="24"/>
      <c r="AM3761" s="24"/>
      <c r="AN3761" s="24"/>
      <c r="AO3761" s="24"/>
      <c r="AP3761" s="165" t="str">
        <f t="shared" si="1145"/>
        <v/>
      </c>
      <c r="AQ3761" s="203" t="str">
        <f t="shared" si="1146"/>
        <v/>
      </c>
      <c r="AR3761" s="206">
        <f t="shared" si="1147"/>
        <v>0</v>
      </c>
      <c r="AS3761" s="22" t="str">
        <f t="shared" si="1148"/>
        <v/>
      </c>
      <c r="AT3761" s="24" t="str">
        <f t="shared" si="1149"/>
        <v/>
      </c>
    </row>
    <row r="3762" spans="1:46" hidden="1">
      <c r="A3762" s="33" t="str">
        <f t="shared" si="1140"/>
        <v/>
      </c>
      <c r="B3762" s="23"/>
      <c r="C3762" s="23"/>
      <c r="D3762" s="202" t="str">
        <f t="shared" ref="D3762:D3825" si="1151">IF(B3762="","",IF(AND(C3762&gt;=10,C3762&lt;=12),"Q3",IF(AND(C3762&gt;=1,C3762&lt;=3),"Q4",IF(AND(C3762&gt;=7,C3762&lt;=9),"Q2",IF(AND(C3762&gt;=4,C3762&lt;=6),"Q1")))))</f>
        <v/>
      </c>
      <c r="E3762" s="33" t="str">
        <f t="shared" si="1139"/>
        <v/>
      </c>
      <c r="F3762" s="23"/>
      <c r="G3762" s="23"/>
      <c r="H3762" s="29"/>
      <c r="I3762" s="204" t="str">
        <f t="shared" si="1141"/>
        <v/>
      </c>
      <c r="J3762" s="188"/>
      <c r="K3762" s="29"/>
      <c r="L3762" s="24"/>
      <c r="M3762" s="22"/>
      <c r="N3762" s="22"/>
      <c r="O3762" s="22"/>
      <c r="P3762" s="202" t="str">
        <f t="shared" si="1150"/>
        <v/>
      </c>
      <c r="Q3762" s="22"/>
      <c r="R3762" s="22"/>
      <c r="S3762" s="22"/>
      <c r="T3762" s="22"/>
      <c r="U3762" s="22"/>
      <c r="V3762" s="22"/>
      <c r="W3762" s="22"/>
      <c r="X3762" s="104"/>
      <c r="Y3762" s="195" t="str">
        <f t="shared" si="1125"/>
        <v/>
      </c>
      <c r="Z3762" s="196" t="str">
        <f t="shared" ref="Z3762:Z3825" si="1152">IF(X3762="","",X3762*MAX(O3762,N3762))</f>
        <v/>
      </c>
      <c r="AA3762" s="22"/>
      <c r="AB3762" s="197" t="str">
        <f t="shared" si="1138"/>
        <v/>
      </c>
      <c r="AC3762" s="198" t="str">
        <f t="shared" si="1142"/>
        <v/>
      </c>
      <c r="AD3762" s="162"/>
      <c r="AE3762" s="199" t="str">
        <f t="shared" si="1143"/>
        <v/>
      </c>
      <c r="AF3762" s="199" t="str">
        <f>IF(AND(COUNTIFS($J$18:J3762,J3762)=1,AE3762=1),1,"")</f>
        <v/>
      </c>
      <c r="AG3762" s="199" t="str">
        <f>IF(C3762="","",IF(AND(COUNTIFS($J$18:J3762,J3762)=1,C3762&lt;&gt;""),1,""))</f>
        <v/>
      </c>
      <c r="AH3762" s="199" t="str">
        <f>IF(G3762="","",IF(AND(COUNTIFS($J$18:J3762,J3762)=1,G3762&lt;&gt;""),1,""))</f>
        <v/>
      </c>
      <c r="AI3762" s="200">
        <f t="shared" si="1130"/>
        <v>0</v>
      </c>
      <c r="AJ3762" s="200">
        <f t="shared" si="1131"/>
        <v>0</v>
      </c>
      <c r="AK3762" s="201" t="str">
        <f t="shared" si="1144"/>
        <v/>
      </c>
      <c r="AL3762" s="24"/>
      <c r="AM3762" s="24"/>
      <c r="AN3762" s="24"/>
      <c r="AO3762" s="24"/>
      <c r="AP3762" s="165" t="str">
        <f t="shared" si="1145"/>
        <v/>
      </c>
      <c r="AQ3762" s="203" t="str">
        <f t="shared" si="1146"/>
        <v/>
      </c>
      <c r="AR3762" s="206">
        <f t="shared" si="1147"/>
        <v>0</v>
      </c>
      <c r="AS3762" s="22" t="str">
        <f t="shared" si="1148"/>
        <v/>
      </c>
      <c r="AT3762" s="24" t="str">
        <f t="shared" si="1149"/>
        <v/>
      </c>
    </row>
    <row r="3763" spans="1:46" hidden="1">
      <c r="A3763" s="33" t="str">
        <f t="shared" si="1140"/>
        <v/>
      </c>
      <c r="B3763" s="23"/>
      <c r="C3763" s="23"/>
      <c r="D3763" s="202" t="str">
        <f t="shared" si="1151"/>
        <v/>
      </c>
      <c r="E3763" s="33" t="str">
        <f t="shared" si="1139"/>
        <v/>
      </c>
      <c r="F3763" s="23"/>
      <c r="G3763" s="23"/>
      <c r="H3763" s="29"/>
      <c r="I3763" s="204" t="str">
        <f t="shared" si="1141"/>
        <v/>
      </c>
      <c r="J3763" s="188"/>
      <c r="K3763" s="29"/>
      <c r="L3763" s="24"/>
      <c r="M3763" s="22"/>
      <c r="N3763" s="22"/>
      <c r="O3763" s="22"/>
      <c r="P3763" s="202" t="str">
        <f t="shared" si="1150"/>
        <v/>
      </c>
      <c r="Q3763" s="22"/>
      <c r="R3763" s="22"/>
      <c r="S3763" s="22"/>
      <c r="T3763" s="22"/>
      <c r="U3763" s="22"/>
      <c r="V3763" s="22"/>
      <c r="W3763" s="22"/>
      <c r="X3763" s="104"/>
      <c r="Y3763" s="195" t="str">
        <f t="shared" si="1125"/>
        <v/>
      </c>
      <c r="Z3763" s="196" t="str">
        <f t="shared" si="1152"/>
        <v/>
      </c>
      <c r="AA3763" s="22"/>
      <c r="AB3763" s="197" t="str">
        <f t="shared" si="1138"/>
        <v/>
      </c>
      <c r="AC3763" s="198" t="str">
        <f t="shared" si="1142"/>
        <v/>
      </c>
      <c r="AD3763" s="162"/>
      <c r="AE3763" s="199" t="str">
        <f t="shared" si="1143"/>
        <v/>
      </c>
      <c r="AF3763" s="199" t="str">
        <f>IF(AND(COUNTIFS($J$18:J3763,J3763)=1,AE3763=1),1,"")</f>
        <v/>
      </c>
      <c r="AG3763" s="199" t="str">
        <f>IF(C3763="","",IF(AND(COUNTIFS($J$18:J3763,J3763)=1,C3763&lt;&gt;""),1,""))</f>
        <v/>
      </c>
      <c r="AH3763" s="199" t="str">
        <f>IF(G3763="","",IF(AND(COUNTIFS($J$18:J3763,J3763)=1,G3763&lt;&gt;""),1,""))</f>
        <v/>
      </c>
      <c r="AI3763" s="200">
        <f t="shared" si="1130"/>
        <v>0</v>
      </c>
      <c r="AJ3763" s="200">
        <f t="shared" si="1131"/>
        <v>0</v>
      </c>
      <c r="AK3763" s="201" t="str">
        <f t="shared" si="1144"/>
        <v/>
      </c>
      <c r="AL3763" s="24"/>
      <c r="AM3763" s="24"/>
      <c r="AN3763" s="24"/>
      <c r="AO3763" s="24"/>
      <c r="AP3763" s="165" t="str">
        <f t="shared" si="1145"/>
        <v/>
      </c>
      <c r="AQ3763" s="203" t="str">
        <f t="shared" si="1146"/>
        <v/>
      </c>
      <c r="AR3763" s="206">
        <f t="shared" si="1147"/>
        <v>0</v>
      </c>
      <c r="AS3763" s="22" t="str">
        <f t="shared" si="1148"/>
        <v/>
      </c>
      <c r="AT3763" s="24" t="str">
        <f t="shared" si="1149"/>
        <v/>
      </c>
    </row>
    <row r="3764" spans="1:46" hidden="1">
      <c r="A3764" s="33" t="str">
        <f t="shared" si="1140"/>
        <v/>
      </c>
      <c r="B3764" s="23"/>
      <c r="C3764" s="23"/>
      <c r="D3764" s="202" t="str">
        <f t="shared" si="1151"/>
        <v/>
      </c>
      <c r="E3764" s="33" t="str">
        <f t="shared" si="1139"/>
        <v/>
      </c>
      <c r="F3764" s="23"/>
      <c r="G3764" s="23"/>
      <c r="H3764" s="29"/>
      <c r="I3764" s="204" t="str">
        <f t="shared" si="1141"/>
        <v/>
      </c>
      <c r="J3764" s="188"/>
      <c r="K3764" s="29"/>
      <c r="L3764" s="24"/>
      <c r="M3764" s="22"/>
      <c r="N3764" s="22"/>
      <c r="O3764" s="22"/>
      <c r="P3764" s="202" t="str">
        <f t="shared" si="1150"/>
        <v/>
      </c>
      <c r="Q3764" s="22"/>
      <c r="R3764" s="22"/>
      <c r="S3764" s="22"/>
      <c r="T3764" s="22"/>
      <c r="U3764" s="22"/>
      <c r="V3764" s="22"/>
      <c r="W3764" s="22"/>
      <c r="X3764" s="104"/>
      <c r="Y3764" s="195" t="str">
        <f t="shared" ref="Y3764:Y3827" si="1153">IF(W3764="","",IF(W3764="RMB","1.13", "1"))</f>
        <v/>
      </c>
      <c r="Z3764" s="196" t="str">
        <f t="shared" si="1152"/>
        <v/>
      </c>
      <c r="AA3764" s="22"/>
      <c r="AB3764" s="197" t="str">
        <f t="shared" si="1138"/>
        <v/>
      </c>
      <c r="AC3764" s="198" t="str">
        <f t="shared" si="1142"/>
        <v/>
      </c>
      <c r="AD3764" s="162"/>
      <c r="AE3764" s="199" t="str">
        <f t="shared" si="1143"/>
        <v/>
      </c>
      <c r="AF3764" s="199" t="str">
        <f>IF(AND(COUNTIFS($J$18:J3764,J3764)=1,AE3764=1),1,"")</f>
        <v/>
      </c>
      <c r="AG3764" s="199" t="str">
        <f>IF(C3764="","",IF(AND(COUNTIFS($J$18:J3764,J3764)=1,C3764&lt;&gt;""),1,""))</f>
        <v/>
      </c>
      <c r="AH3764" s="199" t="str">
        <f>IF(G3764="","",IF(AND(COUNTIFS($J$18:J3764,J3764)=1,G3764&lt;&gt;""),1,""))</f>
        <v/>
      </c>
      <c r="AI3764" s="200">
        <f t="shared" si="1130"/>
        <v>0</v>
      </c>
      <c r="AJ3764" s="200">
        <f t="shared" si="1131"/>
        <v>0</v>
      </c>
      <c r="AK3764" s="201" t="str">
        <f t="shared" si="1144"/>
        <v/>
      </c>
      <c r="AL3764" s="24"/>
      <c r="AM3764" s="24"/>
      <c r="AN3764" s="24"/>
      <c r="AO3764" s="24"/>
      <c r="AP3764" s="165" t="str">
        <f t="shared" si="1145"/>
        <v/>
      </c>
      <c r="AQ3764" s="203" t="str">
        <f t="shared" si="1146"/>
        <v/>
      </c>
      <c r="AR3764" s="206">
        <f t="shared" si="1147"/>
        <v>0</v>
      </c>
      <c r="AS3764" s="22" t="str">
        <f t="shared" si="1148"/>
        <v/>
      </c>
      <c r="AT3764" s="24" t="str">
        <f t="shared" si="1149"/>
        <v/>
      </c>
    </row>
    <row r="3765" spans="1:46" hidden="1">
      <c r="A3765" s="33" t="str">
        <f t="shared" si="1140"/>
        <v/>
      </c>
      <c r="B3765" s="23"/>
      <c r="C3765" s="23"/>
      <c r="D3765" s="202" t="str">
        <f t="shared" si="1151"/>
        <v/>
      </c>
      <c r="E3765" s="33" t="str">
        <f t="shared" si="1139"/>
        <v/>
      </c>
      <c r="F3765" s="23"/>
      <c r="G3765" s="23"/>
      <c r="H3765" s="29"/>
      <c r="I3765" s="204" t="str">
        <f t="shared" si="1141"/>
        <v/>
      </c>
      <c r="J3765" s="188"/>
      <c r="K3765" s="29"/>
      <c r="L3765" s="24"/>
      <c r="M3765" s="22"/>
      <c r="N3765" s="22"/>
      <c r="O3765" s="22"/>
      <c r="P3765" s="202" t="str">
        <f t="shared" si="1150"/>
        <v/>
      </c>
      <c r="Q3765" s="22"/>
      <c r="R3765" s="22"/>
      <c r="S3765" s="22"/>
      <c r="T3765" s="22"/>
      <c r="U3765" s="22"/>
      <c r="V3765" s="22"/>
      <c r="W3765" s="22"/>
      <c r="X3765" s="104"/>
      <c r="Y3765" s="195" t="str">
        <f t="shared" si="1153"/>
        <v/>
      </c>
      <c r="Z3765" s="196" t="str">
        <f t="shared" si="1152"/>
        <v/>
      </c>
      <c r="AA3765" s="22"/>
      <c r="AB3765" s="197" t="str">
        <f t="shared" si="1138"/>
        <v/>
      </c>
      <c r="AC3765" s="198" t="str">
        <f t="shared" si="1142"/>
        <v/>
      </c>
      <c r="AD3765" s="162"/>
      <c r="AE3765" s="199" t="str">
        <f t="shared" si="1143"/>
        <v/>
      </c>
      <c r="AF3765" s="199" t="str">
        <f>IF(AND(COUNTIFS($J$18:J3765,J3765)=1,AE3765=1),1,"")</f>
        <v/>
      </c>
      <c r="AG3765" s="199" t="str">
        <f>IF(C3765="","",IF(AND(COUNTIFS($J$18:J3765,J3765)=1,C3765&lt;&gt;""),1,""))</f>
        <v/>
      </c>
      <c r="AH3765" s="199" t="str">
        <f>IF(G3765="","",IF(AND(COUNTIFS($J$18:J3765,J3765)=1,G3765&lt;&gt;""),1,""))</f>
        <v/>
      </c>
      <c r="AI3765" s="200">
        <f t="shared" si="1130"/>
        <v>0</v>
      </c>
      <c r="AJ3765" s="200">
        <f t="shared" si="1131"/>
        <v>0</v>
      </c>
      <c r="AK3765" s="201" t="str">
        <f t="shared" si="1144"/>
        <v/>
      </c>
      <c r="AL3765" s="24"/>
      <c r="AM3765" s="24"/>
      <c r="AN3765" s="24"/>
      <c r="AO3765" s="24"/>
      <c r="AP3765" s="165" t="str">
        <f t="shared" si="1145"/>
        <v/>
      </c>
      <c r="AQ3765" s="203" t="str">
        <f t="shared" si="1146"/>
        <v/>
      </c>
      <c r="AR3765" s="206">
        <f t="shared" si="1147"/>
        <v>0</v>
      </c>
      <c r="AS3765" s="22" t="str">
        <f t="shared" si="1148"/>
        <v/>
      </c>
      <c r="AT3765" s="24" t="str">
        <f t="shared" si="1149"/>
        <v/>
      </c>
    </row>
    <row r="3766" spans="1:46" hidden="1">
      <c r="A3766" s="33" t="str">
        <f t="shared" si="1140"/>
        <v/>
      </c>
      <c r="B3766" s="23"/>
      <c r="C3766" s="23"/>
      <c r="D3766" s="202" t="str">
        <f t="shared" si="1151"/>
        <v/>
      </c>
      <c r="E3766" s="33" t="str">
        <f t="shared" si="1139"/>
        <v/>
      </c>
      <c r="F3766" s="23"/>
      <c r="G3766" s="23"/>
      <c r="H3766" s="29"/>
      <c r="I3766" s="204" t="str">
        <f t="shared" si="1141"/>
        <v/>
      </c>
      <c r="J3766" s="188"/>
      <c r="K3766" s="29"/>
      <c r="L3766" s="24"/>
      <c r="M3766" s="22"/>
      <c r="N3766" s="22"/>
      <c r="O3766" s="22"/>
      <c r="P3766" s="202" t="str">
        <f t="shared" si="1150"/>
        <v/>
      </c>
      <c r="Q3766" s="22"/>
      <c r="R3766" s="22"/>
      <c r="S3766" s="22"/>
      <c r="T3766" s="22"/>
      <c r="U3766" s="22"/>
      <c r="V3766" s="22"/>
      <c r="W3766" s="22"/>
      <c r="X3766" s="104"/>
      <c r="Y3766" s="195" t="str">
        <f t="shared" si="1153"/>
        <v/>
      </c>
      <c r="Z3766" s="196" t="str">
        <f t="shared" si="1152"/>
        <v/>
      </c>
      <c r="AA3766" s="22"/>
      <c r="AB3766" s="197" t="str">
        <f t="shared" si="1138"/>
        <v/>
      </c>
      <c r="AC3766" s="198" t="str">
        <f t="shared" si="1142"/>
        <v/>
      </c>
      <c r="AD3766" s="162"/>
      <c r="AE3766" s="199" t="str">
        <f t="shared" si="1143"/>
        <v/>
      </c>
      <c r="AF3766" s="199" t="str">
        <f>IF(AND(COUNTIFS($J$18:J3766,J3766)=1,AE3766=1),1,"")</f>
        <v/>
      </c>
      <c r="AG3766" s="199" t="str">
        <f>IF(C3766="","",IF(AND(COUNTIFS($J$18:J3766,J3766)=1,C3766&lt;&gt;""),1,""))</f>
        <v/>
      </c>
      <c r="AH3766" s="199" t="str">
        <f>IF(G3766="","",IF(AND(COUNTIFS($J$18:J3766,J3766)=1,G3766&lt;&gt;""),1,""))</f>
        <v/>
      </c>
      <c r="AI3766" s="200">
        <f t="shared" si="1130"/>
        <v>0</v>
      </c>
      <c r="AJ3766" s="200">
        <f t="shared" si="1131"/>
        <v>0</v>
      </c>
      <c r="AK3766" s="201" t="str">
        <f t="shared" si="1144"/>
        <v/>
      </c>
      <c r="AL3766" s="24"/>
      <c r="AM3766" s="24"/>
      <c r="AN3766" s="24"/>
      <c r="AO3766" s="24"/>
      <c r="AP3766" s="165" t="str">
        <f t="shared" si="1145"/>
        <v/>
      </c>
      <c r="AQ3766" s="203" t="str">
        <f t="shared" si="1146"/>
        <v/>
      </c>
      <c r="AR3766" s="206">
        <f t="shared" si="1147"/>
        <v>0</v>
      </c>
      <c r="AS3766" s="22" t="str">
        <f t="shared" si="1148"/>
        <v/>
      </c>
      <c r="AT3766" s="24" t="str">
        <f t="shared" si="1149"/>
        <v/>
      </c>
    </row>
    <row r="3767" spans="1:46" hidden="1">
      <c r="A3767" s="33" t="str">
        <f t="shared" si="1140"/>
        <v/>
      </c>
      <c r="B3767" s="23"/>
      <c r="C3767" s="23"/>
      <c r="D3767" s="202" t="str">
        <f t="shared" si="1151"/>
        <v/>
      </c>
      <c r="E3767" s="33" t="str">
        <f t="shared" si="1139"/>
        <v/>
      </c>
      <c r="F3767" s="23"/>
      <c r="G3767" s="23"/>
      <c r="H3767" s="29"/>
      <c r="I3767" s="204" t="str">
        <f t="shared" si="1141"/>
        <v/>
      </c>
      <c r="J3767" s="188"/>
      <c r="K3767" s="29"/>
      <c r="L3767" s="24"/>
      <c r="M3767" s="22"/>
      <c r="N3767" s="22"/>
      <c r="O3767" s="22"/>
      <c r="P3767" s="202" t="str">
        <f t="shared" si="1150"/>
        <v/>
      </c>
      <c r="Q3767" s="22"/>
      <c r="R3767" s="22"/>
      <c r="S3767" s="22"/>
      <c r="T3767" s="22"/>
      <c r="U3767" s="22"/>
      <c r="V3767" s="22"/>
      <c r="W3767" s="22"/>
      <c r="X3767" s="104"/>
      <c r="Y3767" s="195" t="str">
        <f t="shared" si="1153"/>
        <v/>
      </c>
      <c r="Z3767" s="196" t="str">
        <f t="shared" si="1152"/>
        <v/>
      </c>
      <c r="AA3767" s="22"/>
      <c r="AB3767" s="197" t="str">
        <f t="shared" si="1138"/>
        <v/>
      </c>
      <c r="AC3767" s="198" t="str">
        <f t="shared" si="1142"/>
        <v/>
      </c>
      <c r="AD3767" s="162"/>
      <c r="AE3767" s="199" t="str">
        <f t="shared" si="1143"/>
        <v/>
      </c>
      <c r="AF3767" s="199" t="str">
        <f>IF(AND(COUNTIFS($J$18:J3767,J3767)=1,AE3767=1),1,"")</f>
        <v/>
      </c>
      <c r="AG3767" s="199" t="str">
        <f>IF(C3767="","",IF(AND(COUNTIFS($J$18:J3767,J3767)=1,C3767&lt;&gt;""),1,""))</f>
        <v/>
      </c>
      <c r="AH3767" s="199" t="str">
        <f>IF(G3767="","",IF(AND(COUNTIFS($J$18:J3767,J3767)=1,G3767&lt;&gt;""),1,""))</f>
        <v/>
      </c>
      <c r="AI3767" s="200">
        <f t="shared" si="1130"/>
        <v>0</v>
      </c>
      <c r="AJ3767" s="200">
        <f t="shared" si="1131"/>
        <v>0</v>
      </c>
      <c r="AK3767" s="201" t="str">
        <f t="shared" si="1144"/>
        <v/>
      </c>
      <c r="AL3767" s="24"/>
      <c r="AM3767" s="24"/>
      <c r="AN3767" s="24"/>
      <c r="AO3767" s="24"/>
      <c r="AP3767" s="165" t="str">
        <f t="shared" si="1145"/>
        <v/>
      </c>
      <c r="AQ3767" s="203" t="str">
        <f t="shared" si="1146"/>
        <v/>
      </c>
      <c r="AR3767" s="206">
        <f t="shared" si="1147"/>
        <v>0</v>
      </c>
      <c r="AS3767" s="22" t="str">
        <f t="shared" si="1148"/>
        <v/>
      </c>
      <c r="AT3767" s="24" t="str">
        <f t="shared" si="1149"/>
        <v/>
      </c>
    </row>
    <row r="3768" spans="1:46" hidden="1">
      <c r="A3768" s="33" t="str">
        <f t="shared" si="1140"/>
        <v/>
      </c>
      <c r="B3768" s="23"/>
      <c r="C3768" s="23"/>
      <c r="D3768" s="202" t="str">
        <f t="shared" si="1151"/>
        <v/>
      </c>
      <c r="E3768" s="33" t="str">
        <f t="shared" si="1139"/>
        <v/>
      </c>
      <c r="F3768" s="23"/>
      <c r="G3768" s="23"/>
      <c r="H3768" s="29"/>
      <c r="I3768" s="204" t="str">
        <f t="shared" si="1141"/>
        <v/>
      </c>
      <c r="J3768" s="188"/>
      <c r="K3768" s="29"/>
      <c r="L3768" s="24"/>
      <c r="M3768" s="22"/>
      <c r="N3768" s="22"/>
      <c r="O3768" s="22"/>
      <c r="P3768" s="202" t="str">
        <f t="shared" si="1150"/>
        <v/>
      </c>
      <c r="Q3768" s="22"/>
      <c r="R3768" s="22"/>
      <c r="S3768" s="22"/>
      <c r="T3768" s="22"/>
      <c r="U3768" s="22"/>
      <c r="V3768" s="22"/>
      <c r="W3768" s="22"/>
      <c r="X3768" s="104"/>
      <c r="Y3768" s="195" t="str">
        <f t="shared" si="1153"/>
        <v/>
      </c>
      <c r="Z3768" s="196" t="str">
        <f t="shared" si="1152"/>
        <v/>
      </c>
      <c r="AA3768" s="22"/>
      <c r="AB3768" s="197" t="str">
        <f t="shared" si="1138"/>
        <v/>
      </c>
      <c r="AC3768" s="198" t="str">
        <f t="shared" si="1142"/>
        <v/>
      </c>
      <c r="AD3768" s="162"/>
      <c r="AE3768" s="199" t="str">
        <f t="shared" si="1143"/>
        <v/>
      </c>
      <c r="AF3768" s="199" t="str">
        <f>IF(AND(COUNTIFS($J$18:J3768,J3768)=1,AE3768=1),1,"")</f>
        <v/>
      </c>
      <c r="AG3768" s="199" t="str">
        <f>IF(C3768="","",IF(AND(COUNTIFS($J$18:J3768,J3768)=1,C3768&lt;&gt;""),1,""))</f>
        <v/>
      </c>
      <c r="AH3768" s="199" t="str">
        <f>IF(G3768="","",IF(AND(COUNTIFS($J$18:J3768,J3768)=1,G3768&lt;&gt;""),1,""))</f>
        <v/>
      </c>
      <c r="AI3768" s="200">
        <f t="shared" si="1130"/>
        <v>0</v>
      </c>
      <c r="AJ3768" s="200">
        <f t="shared" si="1131"/>
        <v>0</v>
      </c>
      <c r="AK3768" s="201" t="str">
        <f t="shared" si="1144"/>
        <v/>
      </c>
      <c r="AL3768" s="24"/>
      <c r="AM3768" s="24"/>
      <c r="AN3768" s="24"/>
      <c r="AO3768" s="24"/>
      <c r="AP3768" s="165" t="str">
        <f t="shared" si="1145"/>
        <v/>
      </c>
      <c r="AQ3768" s="203" t="str">
        <f t="shared" si="1146"/>
        <v/>
      </c>
      <c r="AR3768" s="206">
        <f t="shared" si="1147"/>
        <v>0</v>
      </c>
      <c r="AS3768" s="22" t="str">
        <f t="shared" si="1148"/>
        <v/>
      </c>
      <c r="AT3768" s="24" t="str">
        <f t="shared" si="1149"/>
        <v/>
      </c>
    </row>
    <row r="3769" spans="1:46" hidden="1">
      <c r="A3769" s="33" t="str">
        <f t="shared" si="1140"/>
        <v/>
      </c>
      <c r="B3769" s="23"/>
      <c r="C3769" s="23"/>
      <c r="D3769" s="202" t="str">
        <f t="shared" si="1151"/>
        <v/>
      </c>
      <c r="E3769" s="33" t="str">
        <f t="shared" si="1139"/>
        <v/>
      </c>
      <c r="F3769" s="23"/>
      <c r="G3769" s="23"/>
      <c r="H3769" s="29"/>
      <c r="I3769" s="204" t="str">
        <f t="shared" si="1141"/>
        <v/>
      </c>
      <c r="J3769" s="188"/>
      <c r="K3769" s="29"/>
      <c r="L3769" s="24"/>
      <c r="M3769" s="22"/>
      <c r="N3769" s="22"/>
      <c r="O3769" s="22"/>
      <c r="P3769" s="202" t="str">
        <f t="shared" si="1150"/>
        <v/>
      </c>
      <c r="Q3769" s="22"/>
      <c r="R3769" s="22"/>
      <c r="S3769" s="22"/>
      <c r="T3769" s="22"/>
      <c r="U3769" s="22"/>
      <c r="V3769" s="22"/>
      <c r="W3769" s="22"/>
      <c r="X3769" s="104"/>
      <c r="Y3769" s="195" t="str">
        <f t="shared" si="1153"/>
        <v/>
      </c>
      <c r="Z3769" s="196" t="str">
        <f t="shared" si="1152"/>
        <v/>
      </c>
      <c r="AA3769" s="22"/>
      <c r="AB3769" s="197" t="str">
        <f t="shared" si="1138"/>
        <v/>
      </c>
      <c r="AC3769" s="198" t="str">
        <f t="shared" si="1142"/>
        <v/>
      </c>
      <c r="AD3769" s="162"/>
      <c r="AE3769" s="199" t="str">
        <f t="shared" si="1143"/>
        <v/>
      </c>
      <c r="AF3769" s="199" t="str">
        <f>IF(AND(COUNTIFS($J$18:J3769,J3769)=1,AE3769=1),1,"")</f>
        <v/>
      </c>
      <c r="AG3769" s="199" t="str">
        <f>IF(C3769="","",IF(AND(COUNTIFS($J$18:J3769,J3769)=1,C3769&lt;&gt;""),1,""))</f>
        <v/>
      </c>
      <c r="AH3769" s="199" t="str">
        <f>IF(G3769="","",IF(AND(COUNTIFS($J$18:J3769,J3769)=1,G3769&lt;&gt;""),1,""))</f>
        <v/>
      </c>
      <c r="AI3769" s="200">
        <f t="shared" si="1130"/>
        <v>0</v>
      </c>
      <c r="AJ3769" s="200">
        <f t="shared" si="1131"/>
        <v>0</v>
      </c>
      <c r="AK3769" s="201" t="str">
        <f t="shared" si="1144"/>
        <v/>
      </c>
      <c r="AL3769" s="24"/>
      <c r="AM3769" s="24"/>
      <c r="AN3769" s="24"/>
      <c r="AO3769" s="24"/>
      <c r="AP3769" s="165" t="str">
        <f t="shared" si="1145"/>
        <v/>
      </c>
      <c r="AQ3769" s="203" t="str">
        <f t="shared" si="1146"/>
        <v/>
      </c>
      <c r="AR3769" s="206">
        <f t="shared" si="1147"/>
        <v>0</v>
      </c>
      <c r="AS3769" s="22" t="str">
        <f t="shared" si="1148"/>
        <v/>
      </c>
      <c r="AT3769" s="24" t="str">
        <f t="shared" si="1149"/>
        <v/>
      </c>
    </row>
    <row r="3770" spans="1:46" hidden="1">
      <c r="A3770" s="33" t="str">
        <f t="shared" si="1140"/>
        <v/>
      </c>
      <c r="B3770" s="23"/>
      <c r="C3770" s="23"/>
      <c r="D3770" s="202" t="str">
        <f t="shared" si="1151"/>
        <v/>
      </c>
      <c r="E3770" s="33" t="str">
        <f t="shared" si="1139"/>
        <v/>
      </c>
      <c r="F3770" s="23"/>
      <c r="G3770" s="23"/>
      <c r="H3770" s="29"/>
      <c r="I3770" s="204" t="str">
        <f t="shared" si="1141"/>
        <v/>
      </c>
      <c r="J3770" s="188"/>
      <c r="K3770" s="29"/>
      <c r="L3770" s="24"/>
      <c r="M3770" s="22"/>
      <c r="N3770" s="22"/>
      <c r="O3770" s="22"/>
      <c r="P3770" s="202" t="str">
        <f t="shared" si="1150"/>
        <v/>
      </c>
      <c r="Q3770" s="22"/>
      <c r="R3770" s="22"/>
      <c r="S3770" s="22"/>
      <c r="T3770" s="22"/>
      <c r="U3770" s="22"/>
      <c r="V3770" s="22"/>
      <c r="W3770" s="22"/>
      <c r="X3770" s="104"/>
      <c r="Y3770" s="195" t="str">
        <f t="shared" si="1153"/>
        <v/>
      </c>
      <c r="Z3770" s="196" t="str">
        <f t="shared" si="1152"/>
        <v/>
      </c>
      <c r="AA3770" s="22"/>
      <c r="AB3770" s="197" t="str">
        <f t="shared" si="1138"/>
        <v/>
      </c>
      <c r="AC3770" s="198" t="str">
        <f t="shared" si="1142"/>
        <v/>
      </c>
      <c r="AD3770" s="162"/>
      <c r="AE3770" s="199" t="str">
        <f t="shared" si="1143"/>
        <v/>
      </c>
      <c r="AF3770" s="199" t="str">
        <f>IF(AND(COUNTIFS($J$18:J3770,J3770)=1,AE3770=1),1,"")</f>
        <v/>
      </c>
      <c r="AG3770" s="199" t="str">
        <f>IF(C3770="","",IF(AND(COUNTIFS($J$18:J3770,J3770)=1,C3770&lt;&gt;""),1,""))</f>
        <v/>
      </c>
      <c r="AH3770" s="199" t="str">
        <f>IF(G3770="","",IF(AND(COUNTIFS($J$18:J3770,J3770)=1,G3770&lt;&gt;""),1,""))</f>
        <v/>
      </c>
      <c r="AI3770" s="200">
        <f t="shared" si="1130"/>
        <v>0</v>
      </c>
      <c r="AJ3770" s="200">
        <f t="shared" si="1131"/>
        <v>0</v>
      </c>
      <c r="AK3770" s="201" t="str">
        <f t="shared" si="1144"/>
        <v/>
      </c>
      <c r="AL3770" s="24"/>
      <c r="AM3770" s="24"/>
      <c r="AN3770" s="24"/>
      <c r="AO3770" s="24"/>
      <c r="AP3770" s="165" t="str">
        <f t="shared" si="1145"/>
        <v/>
      </c>
      <c r="AQ3770" s="203" t="str">
        <f t="shared" si="1146"/>
        <v/>
      </c>
      <c r="AR3770" s="206">
        <f t="shared" si="1147"/>
        <v>0</v>
      </c>
      <c r="AS3770" s="22" t="str">
        <f t="shared" si="1148"/>
        <v/>
      </c>
      <c r="AT3770" s="24" t="str">
        <f t="shared" si="1149"/>
        <v/>
      </c>
    </row>
    <row r="3771" spans="1:46" hidden="1">
      <c r="A3771" s="33" t="str">
        <f t="shared" si="1140"/>
        <v/>
      </c>
      <c r="B3771" s="23"/>
      <c r="C3771" s="23"/>
      <c r="D3771" s="202" t="str">
        <f t="shared" si="1151"/>
        <v/>
      </c>
      <c r="E3771" s="33" t="str">
        <f t="shared" si="1139"/>
        <v/>
      </c>
      <c r="F3771" s="23"/>
      <c r="G3771" s="23"/>
      <c r="H3771" s="29"/>
      <c r="I3771" s="204" t="str">
        <f t="shared" si="1141"/>
        <v/>
      </c>
      <c r="J3771" s="188"/>
      <c r="K3771" s="29"/>
      <c r="L3771" s="24"/>
      <c r="M3771" s="22"/>
      <c r="N3771" s="22"/>
      <c r="O3771" s="22"/>
      <c r="P3771" s="202" t="str">
        <f t="shared" si="1150"/>
        <v/>
      </c>
      <c r="Q3771" s="22"/>
      <c r="R3771" s="22"/>
      <c r="S3771" s="22"/>
      <c r="T3771" s="22"/>
      <c r="U3771" s="22"/>
      <c r="V3771" s="22"/>
      <c r="W3771" s="22"/>
      <c r="X3771" s="104"/>
      <c r="Y3771" s="195" t="str">
        <f t="shared" si="1153"/>
        <v/>
      </c>
      <c r="Z3771" s="196" t="str">
        <f t="shared" si="1152"/>
        <v/>
      </c>
      <c r="AA3771" s="22"/>
      <c r="AB3771" s="197" t="str">
        <f t="shared" si="1138"/>
        <v/>
      </c>
      <c r="AC3771" s="198" t="str">
        <f t="shared" si="1142"/>
        <v/>
      </c>
      <c r="AD3771" s="162"/>
      <c r="AE3771" s="199" t="str">
        <f t="shared" si="1143"/>
        <v/>
      </c>
      <c r="AF3771" s="199" t="str">
        <f>IF(AND(COUNTIFS($J$18:J3771,J3771)=1,AE3771=1),1,"")</f>
        <v/>
      </c>
      <c r="AG3771" s="199" t="str">
        <f>IF(C3771="","",IF(AND(COUNTIFS($J$18:J3771,J3771)=1,C3771&lt;&gt;""),1,""))</f>
        <v/>
      </c>
      <c r="AH3771" s="199" t="str">
        <f>IF(G3771="","",IF(AND(COUNTIFS($J$18:J3771,J3771)=1,G3771&lt;&gt;""),1,""))</f>
        <v/>
      </c>
      <c r="AI3771" s="200">
        <f t="shared" si="1130"/>
        <v>0</v>
      </c>
      <c r="AJ3771" s="200">
        <f t="shared" si="1131"/>
        <v>0</v>
      </c>
      <c r="AK3771" s="201" t="str">
        <f t="shared" si="1144"/>
        <v/>
      </c>
      <c r="AL3771" s="24"/>
      <c r="AM3771" s="24"/>
      <c r="AN3771" s="24"/>
      <c r="AO3771" s="24"/>
      <c r="AP3771" s="165" t="str">
        <f t="shared" si="1145"/>
        <v/>
      </c>
      <c r="AQ3771" s="203" t="str">
        <f t="shared" si="1146"/>
        <v/>
      </c>
      <c r="AR3771" s="206">
        <f t="shared" si="1147"/>
        <v>0</v>
      </c>
      <c r="AS3771" s="22" t="str">
        <f t="shared" si="1148"/>
        <v/>
      </c>
      <c r="AT3771" s="24" t="str">
        <f t="shared" si="1149"/>
        <v/>
      </c>
    </row>
    <row r="3772" spans="1:46" hidden="1">
      <c r="A3772" s="33" t="str">
        <f t="shared" si="1140"/>
        <v/>
      </c>
      <c r="B3772" s="23"/>
      <c r="C3772" s="23"/>
      <c r="D3772" s="202" t="str">
        <f t="shared" si="1151"/>
        <v/>
      </c>
      <c r="E3772" s="33" t="str">
        <f t="shared" si="1139"/>
        <v/>
      </c>
      <c r="F3772" s="23"/>
      <c r="G3772" s="23"/>
      <c r="H3772" s="29"/>
      <c r="I3772" s="204" t="str">
        <f t="shared" si="1141"/>
        <v/>
      </c>
      <c r="J3772" s="188"/>
      <c r="K3772" s="29"/>
      <c r="L3772" s="24"/>
      <c r="M3772" s="22"/>
      <c r="N3772" s="22"/>
      <c r="O3772" s="22"/>
      <c r="P3772" s="202" t="str">
        <f t="shared" si="1150"/>
        <v/>
      </c>
      <c r="Q3772" s="22"/>
      <c r="R3772" s="22"/>
      <c r="S3772" s="22"/>
      <c r="T3772" s="22"/>
      <c r="U3772" s="22"/>
      <c r="V3772" s="22"/>
      <c r="W3772" s="22"/>
      <c r="X3772" s="104"/>
      <c r="Y3772" s="195" t="str">
        <f t="shared" si="1153"/>
        <v/>
      </c>
      <c r="Z3772" s="196" t="str">
        <f t="shared" si="1152"/>
        <v/>
      </c>
      <c r="AA3772" s="22"/>
      <c r="AB3772" s="197" t="str">
        <f t="shared" si="1138"/>
        <v/>
      </c>
      <c r="AC3772" s="198" t="str">
        <f t="shared" si="1142"/>
        <v/>
      </c>
      <c r="AD3772" s="162"/>
      <c r="AE3772" s="199" t="str">
        <f t="shared" si="1143"/>
        <v/>
      </c>
      <c r="AF3772" s="199" t="str">
        <f>IF(AND(COUNTIFS($J$18:J3772,J3772)=1,AE3772=1),1,"")</f>
        <v/>
      </c>
      <c r="AG3772" s="199" t="str">
        <f>IF(C3772="","",IF(AND(COUNTIFS($J$18:J3772,J3772)=1,C3772&lt;&gt;""),1,""))</f>
        <v/>
      </c>
      <c r="AH3772" s="199" t="str">
        <f>IF(G3772="","",IF(AND(COUNTIFS($J$18:J3772,J3772)=1,G3772&lt;&gt;""),1,""))</f>
        <v/>
      </c>
      <c r="AI3772" s="200">
        <f t="shared" si="1130"/>
        <v>0</v>
      </c>
      <c r="AJ3772" s="200">
        <f t="shared" si="1131"/>
        <v>0</v>
      </c>
      <c r="AK3772" s="201" t="str">
        <f t="shared" si="1144"/>
        <v/>
      </c>
      <c r="AL3772" s="24"/>
      <c r="AM3772" s="24"/>
      <c r="AN3772" s="24"/>
      <c r="AO3772" s="24"/>
      <c r="AP3772" s="165" t="str">
        <f t="shared" si="1145"/>
        <v/>
      </c>
      <c r="AQ3772" s="203" t="str">
        <f t="shared" si="1146"/>
        <v/>
      </c>
      <c r="AR3772" s="206">
        <f t="shared" si="1147"/>
        <v>0</v>
      </c>
      <c r="AS3772" s="22" t="str">
        <f t="shared" si="1148"/>
        <v/>
      </c>
      <c r="AT3772" s="24" t="str">
        <f t="shared" si="1149"/>
        <v/>
      </c>
    </row>
    <row r="3773" spans="1:46" hidden="1">
      <c r="A3773" s="33" t="str">
        <f t="shared" si="1140"/>
        <v/>
      </c>
      <c r="B3773" s="23"/>
      <c r="C3773" s="23"/>
      <c r="D3773" s="202" t="str">
        <f t="shared" si="1151"/>
        <v/>
      </c>
      <c r="E3773" s="33" t="str">
        <f t="shared" si="1139"/>
        <v/>
      </c>
      <c r="F3773" s="23"/>
      <c r="G3773" s="23"/>
      <c r="H3773" s="29"/>
      <c r="I3773" s="204" t="str">
        <f t="shared" si="1141"/>
        <v/>
      </c>
      <c r="J3773" s="188"/>
      <c r="K3773" s="29"/>
      <c r="L3773" s="24"/>
      <c r="M3773" s="22"/>
      <c r="N3773" s="22"/>
      <c r="O3773" s="22"/>
      <c r="P3773" s="202" t="str">
        <f t="shared" si="1150"/>
        <v/>
      </c>
      <c r="Q3773" s="22"/>
      <c r="R3773" s="22"/>
      <c r="S3773" s="22"/>
      <c r="T3773" s="22"/>
      <c r="U3773" s="22"/>
      <c r="V3773" s="22"/>
      <c r="W3773" s="22"/>
      <c r="X3773" s="104"/>
      <c r="Y3773" s="195" t="str">
        <f t="shared" si="1153"/>
        <v/>
      </c>
      <c r="Z3773" s="196" t="str">
        <f t="shared" si="1152"/>
        <v/>
      </c>
      <c r="AA3773" s="22"/>
      <c r="AB3773" s="197" t="str">
        <f t="shared" si="1138"/>
        <v/>
      </c>
      <c r="AC3773" s="198" t="str">
        <f t="shared" si="1142"/>
        <v/>
      </c>
      <c r="AD3773" s="162"/>
      <c r="AE3773" s="199" t="str">
        <f t="shared" si="1143"/>
        <v/>
      </c>
      <c r="AF3773" s="199" t="str">
        <f>IF(AND(COUNTIFS($J$18:J3773,J3773)=1,AE3773=1),1,"")</f>
        <v/>
      </c>
      <c r="AG3773" s="199" t="str">
        <f>IF(C3773="","",IF(AND(COUNTIFS($J$18:J3773,J3773)=1,C3773&lt;&gt;""),1,""))</f>
        <v/>
      </c>
      <c r="AH3773" s="199" t="str">
        <f>IF(G3773="","",IF(AND(COUNTIFS($J$18:J3773,J3773)=1,G3773&lt;&gt;""),1,""))</f>
        <v/>
      </c>
      <c r="AI3773" s="200">
        <f t="shared" si="1130"/>
        <v>0</v>
      </c>
      <c r="AJ3773" s="200">
        <f t="shared" si="1131"/>
        <v>0</v>
      </c>
      <c r="AK3773" s="201" t="str">
        <f t="shared" si="1144"/>
        <v/>
      </c>
      <c r="AL3773" s="24"/>
      <c r="AM3773" s="24"/>
      <c r="AN3773" s="24"/>
      <c r="AO3773" s="24"/>
      <c r="AP3773" s="165" t="str">
        <f t="shared" si="1145"/>
        <v/>
      </c>
      <c r="AQ3773" s="203" t="str">
        <f t="shared" si="1146"/>
        <v/>
      </c>
      <c r="AR3773" s="206">
        <f t="shared" si="1147"/>
        <v>0</v>
      </c>
      <c r="AS3773" s="22" t="str">
        <f t="shared" si="1148"/>
        <v/>
      </c>
      <c r="AT3773" s="24" t="str">
        <f t="shared" si="1149"/>
        <v/>
      </c>
    </row>
    <row r="3774" spans="1:46" hidden="1">
      <c r="A3774" s="33" t="str">
        <f t="shared" si="1140"/>
        <v/>
      </c>
      <c r="B3774" s="23"/>
      <c r="C3774" s="23"/>
      <c r="D3774" s="202" t="str">
        <f t="shared" si="1151"/>
        <v/>
      </c>
      <c r="E3774" s="33" t="str">
        <f t="shared" si="1139"/>
        <v/>
      </c>
      <c r="F3774" s="23"/>
      <c r="G3774" s="23"/>
      <c r="H3774" s="29"/>
      <c r="I3774" s="204" t="str">
        <f t="shared" si="1141"/>
        <v/>
      </c>
      <c r="J3774" s="188"/>
      <c r="K3774" s="29"/>
      <c r="L3774" s="24"/>
      <c r="M3774" s="22"/>
      <c r="N3774" s="22"/>
      <c r="O3774" s="22"/>
      <c r="P3774" s="202" t="str">
        <f t="shared" si="1150"/>
        <v/>
      </c>
      <c r="Q3774" s="22"/>
      <c r="R3774" s="22"/>
      <c r="S3774" s="22"/>
      <c r="T3774" s="22"/>
      <c r="U3774" s="22"/>
      <c r="V3774" s="22"/>
      <c r="W3774" s="22"/>
      <c r="X3774" s="104"/>
      <c r="Y3774" s="195" t="str">
        <f t="shared" si="1153"/>
        <v/>
      </c>
      <c r="Z3774" s="196" t="str">
        <f t="shared" si="1152"/>
        <v/>
      </c>
      <c r="AA3774" s="22"/>
      <c r="AB3774" s="197" t="str">
        <f t="shared" si="1138"/>
        <v/>
      </c>
      <c r="AC3774" s="198" t="str">
        <f t="shared" si="1142"/>
        <v/>
      </c>
      <c r="AD3774" s="162"/>
      <c r="AE3774" s="199" t="str">
        <f t="shared" si="1143"/>
        <v/>
      </c>
      <c r="AF3774" s="199" t="str">
        <f>IF(AND(COUNTIFS($J$18:J3774,J3774)=1,AE3774=1),1,"")</f>
        <v/>
      </c>
      <c r="AG3774" s="199" t="str">
        <f>IF(C3774="","",IF(AND(COUNTIFS($J$18:J3774,J3774)=1,C3774&lt;&gt;""),1,""))</f>
        <v/>
      </c>
      <c r="AH3774" s="199" t="str">
        <f>IF(G3774="","",IF(AND(COUNTIFS($J$18:J3774,J3774)=1,G3774&lt;&gt;""),1,""))</f>
        <v/>
      </c>
      <c r="AI3774" s="200">
        <f t="shared" si="1130"/>
        <v>0</v>
      </c>
      <c r="AJ3774" s="200">
        <f t="shared" si="1131"/>
        <v>0</v>
      </c>
      <c r="AK3774" s="201" t="str">
        <f t="shared" si="1144"/>
        <v/>
      </c>
      <c r="AL3774" s="24"/>
      <c r="AM3774" s="24"/>
      <c r="AN3774" s="24"/>
      <c r="AO3774" s="24"/>
      <c r="AP3774" s="165" t="str">
        <f t="shared" si="1145"/>
        <v/>
      </c>
      <c r="AQ3774" s="203" t="str">
        <f t="shared" si="1146"/>
        <v/>
      </c>
      <c r="AR3774" s="206">
        <f t="shared" si="1147"/>
        <v>0</v>
      </c>
      <c r="AS3774" s="22" t="str">
        <f t="shared" si="1148"/>
        <v/>
      </c>
      <c r="AT3774" s="24" t="str">
        <f t="shared" si="1149"/>
        <v/>
      </c>
    </row>
    <row r="3775" spans="1:46" hidden="1">
      <c r="A3775" s="33" t="str">
        <f t="shared" si="1140"/>
        <v/>
      </c>
      <c r="B3775" s="23"/>
      <c r="C3775" s="23"/>
      <c r="D3775" s="202" t="str">
        <f t="shared" si="1151"/>
        <v/>
      </c>
      <c r="E3775" s="33" t="str">
        <f t="shared" si="1139"/>
        <v/>
      </c>
      <c r="F3775" s="23"/>
      <c r="G3775" s="23"/>
      <c r="H3775" s="29"/>
      <c r="I3775" s="204" t="str">
        <f t="shared" si="1141"/>
        <v/>
      </c>
      <c r="J3775" s="188"/>
      <c r="K3775" s="29"/>
      <c r="L3775" s="24"/>
      <c r="M3775" s="22"/>
      <c r="N3775" s="22"/>
      <c r="O3775" s="22"/>
      <c r="P3775" s="202" t="str">
        <f t="shared" si="1150"/>
        <v/>
      </c>
      <c r="Q3775" s="22"/>
      <c r="R3775" s="22"/>
      <c r="S3775" s="22"/>
      <c r="T3775" s="22"/>
      <c r="U3775" s="22"/>
      <c r="V3775" s="22"/>
      <c r="W3775" s="22"/>
      <c r="X3775" s="104"/>
      <c r="Y3775" s="195" t="str">
        <f t="shared" si="1153"/>
        <v/>
      </c>
      <c r="Z3775" s="196" t="str">
        <f t="shared" si="1152"/>
        <v/>
      </c>
      <c r="AA3775" s="22"/>
      <c r="AB3775" s="197" t="str">
        <f t="shared" si="1138"/>
        <v/>
      </c>
      <c r="AC3775" s="198" t="str">
        <f t="shared" si="1142"/>
        <v/>
      </c>
      <c r="AD3775" s="162"/>
      <c r="AE3775" s="199" t="str">
        <f t="shared" si="1143"/>
        <v/>
      </c>
      <c r="AF3775" s="199" t="str">
        <f>IF(AND(COUNTIFS($J$18:J3775,J3775)=1,AE3775=1),1,"")</f>
        <v/>
      </c>
      <c r="AG3775" s="199" t="str">
        <f>IF(C3775="","",IF(AND(COUNTIFS($J$18:J3775,J3775)=1,C3775&lt;&gt;""),1,""))</f>
        <v/>
      </c>
      <c r="AH3775" s="199" t="str">
        <f>IF(G3775="","",IF(AND(COUNTIFS($J$18:J3775,J3775)=1,G3775&lt;&gt;""),1,""))</f>
        <v/>
      </c>
      <c r="AI3775" s="200">
        <f t="shared" si="1130"/>
        <v>0</v>
      </c>
      <c r="AJ3775" s="200">
        <f t="shared" si="1131"/>
        <v>0</v>
      </c>
      <c r="AK3775" s="201" t="str">
        <f t="shared" si="1144"/>
        <v/>
      </c>
      <c r="AL3775" s="24"/>
      <c r="AM3775" s="24"/>
      <c r="AN3775" s="24"/>
      <c r="AO3775" s="24"/>
      <c r="AP3775" s="165" t="str">
        <f t="shared" si="1145"/>
        <v/>
      </c>
      <c r="AQ3775" s="203" t="str">
        <f t="shared" si="1146"/>
        <v/>
      </c>
      <c r="AR3775" s="206">
        <f t="shared" si="1147"/>
        <v>0</v>
      </c>
      <c r="AS3775" s="22" t="str">
        <f t="shared" si="1148"/>
        <v/>
      </c>
      <c r="AT3775" s="24" t="str">
        <f t="shared" si="1149"/>
        <v/>
      </c>
    </row>
    <row r="3776" spans="1:46" hidden="1">
      <c r="A3776" s="33" t="str">
        <f t="shared" si="1140"/>
        <v/>
      </c>
      <c r="B3776" s="23"/>
      <c r="C3776" s="23"/>
      <c r="D3776" s="202" t="str">
        <f t="shared" si="1151"/>
        <v/>
      </c>
      <c r="E3776" s="33" t="str">
        <f t="shared" si="1139"/>
        <v/>
      </c>
      <c r="F3776" s="23"/>
      <c r="G3776" s="23"/>
      <c r="H3776" s="29"/>
      <c r="I3776" s="204" t="str">
        <f t="shared" si="1141"/>
        <v/>
      </c>
      <c r="J3776" s="188"/>
      <c r="K3776" s="29"/>
      <c r="L3776" s="24"/>
      <c r="M3776" s="22"/>
      <c r="N3776" s="22"/>
      <c r="O3776" s="22"/>
      <c r="P3776" s="202" t="str">
        <f t="shared" si="1150"/>
        <v/>
      </c>
      <c r="Q3776" s="22"/>
      <c r="R3776" s="22"/>
      <c r="S3776" s="22"/>
      <c r="T3776" s="22"/>
      <c r="U3776" s="22"/>
      <c r="V3776" s="22"/>
      <c r="W3776" s="22"/>
      <c r="X3776" s="104"/>
      <c r="Y3776" s="195" t="str">
        <f t="shared" si="1153"/>
        <v/>
      </c>
      <c r="Z3776" s="196" t="str">
        <f t="shared" si="1152"/>
        <v/>
      </c>
      <c r="AA3776" s="22"/>
      <c r="AB3776" s="197" t="str">
        <f t="shared" si="1138"/>
        <v/>
      </c>
      <c r="AC3776" s="198" t="str">
        <f t="shared" si="1142"/>
        <v/>
      </c>
      <c r="AD3776" s="162"/>
      <c r="AE3776" s="199" t="str">
        <f t="shared" si="1143"/>
        <v/>
      </c>
      <c r="AF3776" s="199" t="str">
        <f>IF(AND(COUNTIFS($J$18:J3776,J3776)=1,AE3776=1),1,"")</f>
        <v/>
      </c>
      <c r="AG3776" s="199" t="str">
        <f>IF(C3776="","",IF(AND(COUNTIFS($J$18:J3776,J3776)=1,C3776&lt;&gt;""),1,""))</f>
        <v/>
      </c>
      <c r="AH3776" s="199" t="str">
        <f>IF(G3776="","",IF(AND(COUNTIFS($J$18:J3776,J3776)=1,G3776&lt;&gt;""),1,""))</f>
        <v/>
      </c>
      <c r="AI3776" s="200">
        <f t="shared" si="1130"/>
        <v>0</v>
      </c>
      <c r="AJ3776" s="200">
        <f t="shared" si="1131"/>
        <v>0</v>
      </c>
      <c r="AK3776" s="201" t="str">
        <f t="shared" si="1144"/>
        <v/>
      </c>
      <c r="AL3776" s="24"/>
      <c r="AM3776" s="24"/>
      <c r="AN3776" s="24"/>
      <c r="AO3776" s="24"/>
      <c r="AP3776" s="165" t="str">
        <f t="shared" si="1145"/>
        <v/>
      </c>
      <c r="AQ3776" s="203" t="str">
        <f t="shared" si="1146"/>
        <v/>
      </c>
      <c r="AR3776" s="206">
        <f t="shared" si="1147"/>
        <v>0</v>
      </c>
      <c r="AS3776" s="22" t="str">
        <f t="shared" si="1148"/>
        <v/>
      </c>
      <c r="AT3776" s="24" t="str">
        <f t="shared" si="1149"/>
        <v/>
      </c>
    </row>
    <row r="3777" spans="1:46" hidden="1">
      <c r="A3777" s="33" t="str">
        <f t="shared" si="1140"/>
        <v/>
      </c>
      <c r="B3777" s="23"/>
      <c r="C3777" s="23"/>
      <c r="D3777" s="202" t="str">
        <f t="shared" si="1151"/>
        <v/>
      </c>
      <c r="E3777" s="33" t="str">
        <f t="shared" si="1139"/>
        <v/>
      </c>
      <c r="F3777" s="23"/>
      <c r="G3777" s="23"/>
      <c r="H3777" s="29"/>
      <c r="I3777" s="204" t="str">
        <f t="shared" si="1141"/>
        <v/>
      </c>
      <c r="J3777" s="188"/>
      <c r="K3777" s="29"/>
      <c r="L3777" s="24"/>
      <c r="M3777" s="22"/>
      <c r="N3777" s="22"/>
      <c r="O3777" s="22"/>
      <c r="P3777" s="202" t="str">
        <f t="shared" si="1150"/>
        <v/>
      </c>
      <c r="Q3777" s="22"/>
      <c r="R3777" s="22"/>
      <c r="S3777" s="22"/>
      <c r="T3777" s="22"/>
      <c r="U3777" s="22"/>
      <c r="V3777" s="22"/>
      <c r="W3777" s="22"/>
      <c r="X3777" s="104"/>
      <c r="Y3777" s="195" t="str">
        <f t="shared" si="1153"/>
        <v/>
      </c>
      <c r="Z3777" s="196" t="str">
        <f t="shared" si="1152"/>
        <v/>
      </c>
      <c r="AA3777" s="22"/>
      <c r="AB3777" s="197" t="str">
        <f t="shared" si="1138"/>
        <v/>
      </c>
      <c r="AC3777" s="198" t="str">
        <f t="shared" si="1142"/>
        <v/>
      </c>
      <c r="AD3777" s="162"/>
      <c r="AE3777" s="199" t="str">
        <f t="shared" si="1143"/>
        <v/>
      </c>
      <c r="AF3777" s="199" t="str">
        <f>IF(AND(COUNTIFS($J$18:J3777,J3777)=1,AE3777=1),1,"")</f>
        <v/>
      </c>
      <c r="AG3777" s="199" t="str">
        <f>IF(C3777="","",IF(AND(COUNTIFS($J$18:J3777,J3777)=1,C3777&lt;&gt;""),1,""))</f>
        <v/>
      </c>
      <c r="AH3777" s="199" t="str">
        <f>IF(G3777="","",IF(AND(COUNTIFS($J$18:J3777,J3777)=1,G3777&lt;&gt;""),1,""))</f>
        <v/>
      </c>
      <c r="AI3777" s="200">
        <f t="shared" si="1130"/>
        <v>0</v>
      </c>
      <c r="AJ3777" s="200">
        <f t="shared" si="1131"/>
        <v>0</v>
      </c>
      <c r="AK3777" s="201" t="str">
        <f t="shared" si="1144"/>
        <v/>
      </c>
      <c r="AL3777" s="24"/>
      <c r="AM3777" s="24"/>
      <c r="AN3777" s="24"/>
      <c r="AO3777" s="24"/>
      <c r="AP3777" s="165" t="str">
        <f t="shared" si="1145"/>
        <v/>
      </c>
      <c r="AQ3777" s="203" t="str">
        <f t="shared" si="1146"/>
        <v/>
      </c>
      <c r="AR3777" s="206">
        <f t="shared" si="1147"/>
        <v>0</v>
      </c>
      <c r="AS3777" s="22" t="str">
        <f t="shared" si="1148"/>
        <v/>
      </c>
      <c r="AT3777" s="24" t="str">
        <f t="shared" si="1149"/>
        <v/>
      </c>
    </row>
    <row r="3778" spans="1:46" hidden="1">
      <c r="A3778" s="33" t="str">
        <f t="shared" si="1140"/>
        <v/>
      </c>
      <c r="B3778" s="23"/>
      <c r="C3778" s="23"/>
      <c r="D3778" s="202" t="str">
        <f t="shared" si="1151"/>
        <v/>
      </c>
      <c r="E3778" s="33" t="str">
        <f t="shared" si="1139"/>
        <v/>
      </c>
      <c r="F3778" s="23"/>
      <c r="G3778" s="23"/>
      <c r="H3778" s="29"/>
      <c r="I3778" s="204" t="str">
        <f t="shared" si="1141"/>
        <v/>
      </c>
      <c r="J3778" s="188"/>
      <c r="K3778" s="29"/>
      <c r="L3778" s="24"/>
      <c r="M3778" s="22"/>
      <c r="N3778" s="22"/>
      <c r="O3778" s="22"/>
      <c r="P3778" s="202" t="str">
        <f t="shared" si="1150"/>
        <v/>
      </c>
      <c r="Q3778" s="22"/>
      <c r="R3778" s="22"/>
      <c r="S3778" s="22"/>
      <c r="T3778" s="22"/>
      <c r="U3778" s="22"/>
      <c r="V3778" s="22"/>
      <c r="W3778" s="22"/>
      <c r="X3778" s="104"/>
      <c r="Y3778" s="195" t="str">
        <f t="shared" si="1153"/>
        <v/>
      </c>
      <c r="Z3778" s="196" t="str">
        <f t="shared" si="1152"/>
        <v/>
      </c>
      <c r="AA3778" s="22"/>
      <c r="AB3778" s="197" t="str">
        <f t="shared" si="1138"/>
        <v/>
      </c>
      <c r="AC3778" s="198" t="str">
        <f t="shared" si="1142"/>
        <v/>
      </c>
      <c r="AD3778" s="162"/>
      <c r="AE3778" s="199" t="str">
        <f t="shared" si="1143"/>
        <v/>
      </c>
      <c r="AF3778" s="199" t="str">
        <f>IF(AND(COUNTIFS($J$18:J3778,J3778)=1,AE3778=1),1,"")</f>
        <v/>
      </c>
      <c r="AG3778" s="199" t="str">
        <f>IF(C3778="","",IF(AND(COUNTIFS($J$18:J3778,J3778)=1,C3778&lt;&gt;""),1,""))</f>
        <v/>
      </c>
      <c r="AH3778" s="199" t="str">
        <f>IF(G3778="","",IF(AND(COUNTIFS($J$18:J3778,J3778)=1,G3778&lt;&gt;""),1,""))</f>
        <v/>
      </c>
      <c r="AI3778" s="200">
        <f t="shared" ref="AI3778:AI3841" si="1154">IF(P3778="C66 SERVICE","",SUMIFS(AB:AB,F:F,F3778,G:G,G3778,E:E,E3778))</f>
        <v>0</v>
      </c>
      <c r="AJ3778" s="200">
        <f t="shared" ref="AJ3778:AJ3841" si="1155">IF(P3778="C66 SERVICE","",SUMIFS(AC:AC,F:F,F3778,G:G,G3778,E:E,E3778))</f>
        <v>0</v>
      </c>
      <c r="AK3778" s="201" t="str">
        <f t="shared" si="1144"/>
        <v/>
      </c>
      <c r="AL3778" s="24"/>
      <c r="AM3778" s="24"/>
      <c r="AN3778" s="24"/>
      <c r="AO3778" s="24"/>
      <c r="AP3778" s="165" t="str">
        <f t="shared" si="1145"/>
        <v/>
      </c>
      <c r="AQ3778" s="203" t="str">
        <f t="shared" si="1146"/>
        <v/>
      </c>
      <c r="AR3778" s="206">
        <f t="shared" si="1147"/>
        <v>0</v>
      </c>
      <c r="AS3778" s="22" t="str">
        <f t="shared" si="1148"/>
        <v/>
      </c>
      <c r="AT3778" s="24" t="str">
        <f t="shared" si="1149"/>
        <v/>
      </c>
    </row>
    <row r="3779" spans="1:46" hidden="1">
      <c r="A3779" s="33" t="str">
        <f t="shared" si="1140"/>
        <v/>
      </c>
      <c r="B3779" s="23"/>
      <c r="C3779" s="23"/>
      <c r="D3779" s="202" t="str">
        <f t="shared" si="1151"/>
        <v/>
      </c>
      <c r="E3779" s="33" t="str">
        <f t="shared" si="1139"/>
        <v/>
      </c>
      <c r="F3779" s="23"/>
      <c r="G3779" s="23"/>
      <c r="H3779" s="29"/>
      <c r="I3779" s="204" t="str">
        <f t="shared" si="1141"/>
        <v/>
      </c>
      <c r="J3779" s="188"/>
      <c r="K3779" s="29"/>
      <c r="L3779" s="24"/>
      <c r="M3779" s="22"/>
      <c r="N3779" s="22"/>
      <c r="O3779" s="22"/>
      <c r="P3779" s="202" t="str">
        <f t="shared" si="1150"/>
        <v/>
      </c>
      <c r="Q3779" s="22"/>
      <c r="R3779" s="22"/>
      <c r="S3779" s="22"/>
      <c r="T3779" s="22"/>
      <c r="U3779" s="22"/>
      <c r="V3779" s="22"/>
      <c r="W3779" s="22"/>
      <c r="X3779" s="104"/>
      <c r="Y3779" s="195" t="str">
        <f t="shared" si="1153"/>
        <v/>
      </c>
      <c r="Z3779" s="196" t="str">
        <f t="shared" si="1152"/>
        <v/>
      </c>
      <c r="AA3779" s="22"/>
      <c r="AB3779" s="197" t="str">
        <f t="shared" si="1138"/>
        <v/>
      </c>
      <c r="AC3779" s="198" t="str">
        <f t="shared" si="1142"/>
        <v/>
      </c>
      <c r="AD3779" s="162"/>
      <c r="AE3779" s="199" t="str">
        <f t="shared" si="1143"/>
        <v/>
      </c>
      <c r="AF3779" s="199" t="str">
        <f>IF(AND(COUNTIFS($J$18:J3779,J3779)=1,AE3779=1),1,"")</f>
        <v/>
      </c>
      <c r="AG3779" s="199" t="str">
        <f>IF(C3779="","",IF(AND(COUNTIFS($J$18:J3779,J3779)=1,C3779&lt;&gt;""),1,""))</f>
        <v/>
      </c>
      <c r="AH3779" s="199" t="str">
        <f>IF(G3779="","",IF(AND(COUNTIFS($J$18:J3779,J3779)=1,G3779&lt;&gt;""),1,""))</f>
        <v/>
      </c>
      <c r="AI3779" s="200">
        <f t="shared" si="1154"/>
        <v>0</v>
      </c>
      <c r="AJ3779" s="200">
        <f t="shared" si="1155"/>
        <v>0</v>
      </c>
      <c r="AK3779" s="201" t="str">
        <f t="shared" si="1144"/>
        <v/>
      </c>
      <c r="AL3779" s="24"/>
      <c r="AM3779" s="24"/>
      <c r="AN3779" s="24"/>
      <c r="AO3779" s="24"/>
      <c r="AP3779" s="165" t="str">
        <f t="shared" si="1145"/>
        <v/>
      </c>
      <c r="AQ3779" s="203" t="str">
        <f t="shared" si="1146"/>
        <v/>
      </c>
      <c r="AR3779" s="206">
        <f t="shared" si="1147"/>
        <v>0</v>
      </c>
      <c r="AS3779" s="22" t="str">
        <f t="shared" si="1148"/>
        <v/>
      </c>
      <c r="AT3779" s="24" t="str">
        <f t="shared" si="1149"/>
        <v/>
      </c>
    </row>
    <row r="3780" spans="1:46" hidden="1">
      <c r="A3780" s="33" t="str">
        <f t="shared" si="1140"/>
        <v/>
      </c>
      <c r="B3780" s="23"/>
      <c r="C3780" s="23"/>
      <c r="D3780" s="202" t="str">
        <f t="shared" si="1151"/>
        <v/>
      </c>
      <c r="E3780" s="33" t="str">
        <f t="shared" si="1139"/>
        <v/>
      </c>
      <c r="F3780" s="23"/>
      <c r="G3780" s="23"/>
      <c r="H3780" s="29"/>
      <c r="I3780" s="204" t="str">
        <f t="shared" si="1141"/>
        <v/>
      </c>
      <c r="J3780" s="188"/>
      <c r="K3780" s="29"/>
      <c r="L3780" s="24"/>
      <c r="M3780" s="22"/>
      <c r="N3780" s="22"/>
      <c r="O3780" s="22"/>
      <c r="P3780" s="202" t="str">
        <f t="shared" si="1150"/>
        <v/>
      </c>
      <c r="Q3780" s="22"/>
      <c r="R3780" s="22"/>
      <c r="S3780" s="22"/>
      <c r="T3780" s="22"/>
      <c r="U3780" s="22"/>
      <c r="V3780" s="22"/>
      <c r="W3780" s="22"/>
      <c r="X3780" s="104"/>
      <c r="Y3780" s="195" t="str">
        <f t="shared" si="1153"/>
        <v/>
      </c>
      <c r="Z3780" s="196" t="str">
        <f t="shared" si="1152"/>
        <v/>
      </c>
      <c r="AA3780" s="22"/>
      <c r="AB3780" s="197" t="str">
        <f t="shared" si="1138"/>
        <v/>
      </c>
      <c r="AC3780" s="198" t="str">
        <f t="shared" si="1142"/>
        <v/>
      </c>
      <c r="AD3780" s="162"/>
      <c r="AE3780" s="199" t="str">
        <f t="shared" si="1143"/>
        <v/>
      </c>
      <c r="AF3780" s="199" t="str">
        <f>IF(AND(COUNTIFS($J$18:J3780,J3780)=1,AE3780=1),1,"")</f>
        <v/>
      </c>
      <c r="AG3780" s="199" t="str">
        <f>IF(C3780="","",IF(AND(COUNTIFS($J$18:J3780,J3780)=1,C3780&lt;&gt;""),1,""))</f>
        <v/>
      </c>
      <c r="AH3780" s="199" t="str">
        <f>IF(G3780="","",IF(AND(COUNTIFS($J$18:J3780,J3780)=1,G3780&lt;&gt;""),1,""))</f>
        <v/>
      </c>
      <c r="AI3780" s="200">
        <f t="shared" si="1154"/>
        <v>0</v>
      </c>
      <c r="AJ3780" s="200">
        <f t="shared" si="1155"/>
        <v>0</v>
      </c>
      <c r="AK3780" s="201" t="str">
        <f t="shared" si="1144"/>
        <v/>
      </c>
      <c r="AL3780" s="24"/>
      <c r="AM3780" s="24"/>
      <c r="AN3780" s="24"/>
      <c r="AO3780" s="24"/>
      <c r="AP3780" s="165" t="str">
        <f t="shared" si="1145"/>
        <v/>
      </c>
      <c r="AQ3780" s="203" t="str">
        <f t="shared" si="1146"/>
        <v/>
      </c>
      <c r="AR3780" s="206">
        <f t="shared" si="1147"/>
        <v>0</v>
      </c>
      <c r="AS3780" s="22" t="str">
        <f t="shared" si="1148"/>
        <v/>
      </c>
      <c r="AT3780" s="24" t="str">
        <f t="shared" si="1149"/>
        <v/>
      </c>
    </row>
    <row r="3781" spans="1:46" hidden="1">
      <c r="A3781" s="33" t="str">
        <f t="shared" si="1140"/>
        <v/>
      </c>
      <c r="B3781" s="23"/>
      <c r="C3781" s="23"/>
      <c r="D3781" s="202" t="str">
        <f t="shared" si="1151"/>
        <v/>
      </c>
      <c r="E3781" s="33" t="str">
        <f t="shared" si="1139"/>
        <v/>
      </c>
      <c r="F3781" s="23"/>
      <c r="G3781" s="23"/>
      <c r="H3781" s="29"/>
      <c r="I3781" s="204" t="str">
        <f t="shared" si="1141"/>
        <v/>
      </c>
      <c r="J3781" s="188"/>
      <c r="K3781" s="29"/>
      <c r="L3781" s="24"/>
      <c r="M3781" s="22"/>
      <c r="N3781" s="22"/>
      <c r="O3781" s="22"/>
      <c r="P3781" s="202" t="str">
        <f t="shared" si="1150"/>
        <v/>
      </c>
      <c r="Q3781" s="22"/>
      <c r="R3781" s="22"/>
      <c r="S3781" s="22"/>
      <c r="T3781" s="22"/>
      <c r="U3781" s="22"/>
      <c r="V3781" s="22"/>
      <c r="W3781" s="22"/>
      <c r="X3781" s="104"/>
      <c r="Y3781" s="195" t="str">
        <f t="shared" si="1153"/>
        <v/>
      </c>
      <c r="Z3781" s="196" t="str">
        <f t="shared" si="1152"/>
        <v/>
      </c>
      <c r="AA3781" s="22"/>
      <c r="AB3781" s="197" t="str">
        <f t="shared" si="1138"/>
        <v/>
      </c>
      <c r="AC3781" s="198" t="str">
        <f t="shared" si="1142"/>
        <v/>
      </c>
      <c r="AD3781" s="162"/>
      <c r="AE3781" s="199" t="str">
        <f t="shared" si="1143"/>
        <v/>
      </c>
      <c r="AF3781" s="199" t="str">
        <f>IF(AND(COUNTIFS($J$18:J3781,J3781)=1,AE3781=1),1,"")</f>
        <v/>
      </c>
      <c r="AG3781" s="199" t="str">
        <f>IF(C3781="","",IF(AND(COUNTIFS($J$18:J3781,J3781)=1,C3781&lt;&gt;""),1,""))</f>
        <v/>
      </c>
      <c r="AH3781" s="199" t="str">
        <f>IF(G3781="","",IF(AND(COUNTIFS($J$18:J3781,J3781)=1,G3781&lt;&gt;""),1,""))</f>
        <v/>
      </c>
      <c r="AI3781" s="200">
        <f t="shared" si="1154"/>
        <v>0</v>
      </c>
      <c r="AJ3781" s="200">
        <f t="shared" si="1155"/>
        <v>0</v>
      </c>
      <c r="AK3781" s="201" t="str">
        <f t="shared" si="1144"/>
        <v/>
      </c>
      <c r="AL3781" s="24"/>
      <c r="AM3781" s="24"/>
      <c r="AN3781" s="24"/>
      <c r="AO3781" s="24"/>
      <c r="AP3781" s="165" t="str">
        <f t="shared" si="1145"/>
        <v/>
      </c>
      <c r="AQ3781" s="203" t="str">
        <f t="shared" si="1146"/>
        <v/>
      </c>
      <c r="AR3781" s="206">
        <f t="shared" si="1147"/>
        <v>0</v>
      </c>
      <c r="AS3781" s="22" t="str">
        <f t="shared" si="1148"/>
        <v/>
      </c>
      <c r="AT3781" s="24" t="str">
        <f t="shared" si="1149"/>
        <v/>
      </c>
    </row>
    <row r="3782" spans="1:46" hidden="1">
      <c r="A3782" s="33" t="str">
        <f t="shared" si="1140"/>
        <v/>
      </c>
      <c r="B3782" s="23"/>
      <c r="C3782" s="23"/>
      <c r="D3782" s="202" t="str">
        <f t="shared" si="1151"/>
        <v/>
      </c>
      <c r="E3782" s="33" t="str">
        <f t="shared" si="1139"/>
        <v/>
      </c>
      <c r="F3782" s="23"/>
      <c r="G3782" s="23"/>
      <c r="H3782" s="29"/>
      <c r="I3782" s="204" t="str">
        <f t="shared" si="1141"/>
        <v/>
      </c>
      <c r="J3782" s="188"/>
      <c r="K3782" s="29"/>
      <c r="L3782" s="24"/>
      <c r="M3782" s="22"/>
      <c r="N3782" s="22"/>
      <c r="O3782" s="22"/>
      <c r="P3782" s="202" t="str">
        <f t="shared" si="1150"/>
        <v/>
      </c>
      <c r="Q3782" s="22"/>
      <c r="R3782" s="22"/>
      <c r="S3782" s="22"/>
      <c r="T3782" s="22"/>
      <c r="U3782" s="22"/>
      <c r="V3782" s="22"/>
      <c r="W3782" s="22"/>
      <c r="X3782" s="104"/>
      <c r="Y3782" s="195" t="str">
        <f t="shared" si="1153"/>
        <v/>
      </c>
      <c r="Z3782" s="196" t="str">
        <f t="shared" si="1152"/>
        <v/>
      </c>
      <c r="AA3782" s="22"/>
      <c r="AB3782" s="197" t="str">
        <f t="shared" si="1138"/>
        <v/>
      </c>
      <c r="AC3782" s="198" t="str">
        <f t="shared" si="1142"/>
        <v/>
      </c>
      <c r="AD3782" s="162"/>
      <c r="AE3782" s="199" t="str">
        <f t="shared" si="1143"/>
        <v/>
      </c>
      <c r="AF3782" s="199" t="str">
        <f>IF(AND(COUNTIFS($J$18:J3782,J3782)=1,AE3782=1),1,"")</f>
        <v/>
      </c>
      <c r="AG3782" s="199" t="str">
        <f>IF(C3782="","",IF(AND(COUNTIFS($J$18:J3782,J3782)=1,C3782&lt;&gt;""),1,""))</f>
        <v/>
      </c>
      <c r="AH3782" s="199" t="str">
        <f>IF(G3782="","",IF(AND(COUNTIFS($J$18:J3782,J3782)=1,G3782&lt;&gt;""),1,""))</f>
        <v/>
      </c>
      <c r="AI3782" s="200">
        <f t="shared" si="1154"/>
        <v>0</v>
      </c>
      <c r="AJ3782" s="200">
        <f t="shared" si="1155"/>
        <v>0</v>
      </c>
      <c r="AK3782" s="201" t="str">
        <f t="shared" si="1144"/>
        <v/>
      </c>
      <c r="AL3782" s="24"/>
      <c r="AM3782" s="24"/>
      <c r="AN3782" s="24"/>
      <c r="AO3782" s="24"/>
      <c r="AP3782" s="165" t="str">
        <f t="shared" si="1145"/>
        <v/>
      </c>
      <c r="AQ3782" s="203" t="str">
        <f t="shared" si="1146"/>
        <v/>
      </c>
      <c r="AR3782" s="206">
        <f t="shared" si="1147"/>
        <v>0</v>
      </c>
      <c r="AS3782" s="22" t="str">
        <f t="shared" si="1148"/>
        <v/>
      </c>
      <c r="AT3782" s="24" t="str">
        <f t="shared" si="1149"/>
        <v/>
      </c>
    </row>
    <row r="3783" spans="1:46" hidden="1">
      <c r="A3783" s="33" t="str">
        <f t="shared" si="1140"/>
        <v/>
      </c>
      <c r="B3783" s="23"/>
      <c r="C3783" s="23"/>
      <c r="D3783" s="202" t="str">
        <f t="shared" si="1151"/>
        <v/>
      </c>
      <c r="E3783" s="33" t="str">
        <f t="shared" si="1139"/>
        <v/>
      </c>
      <c r="F3783" s="23"/>
      <c r="G3783" s="23"/>
      <c r="H3783" s="29"/>
      <c r="I3783" s="204" t="str">
        <f t="shared" si="1141"/>
        <v/>
      </c>
      <c r="J3783" s="188"/>
      <c r="K3783" s="29"/>
      <c r="L3783" s="24"/>
      <c r="M3783" s="22"/>
      <c r="N3783" s="22"/>
      <c r="O3783" s="22"/>
      <c r="P3783" s="202" t="str">
        <f t="shared" si="1150"/>
        <v/>
      </c>
      <c r="Q3783" s="22"/>
      <c r="R3783" s="22"/>
      <c r="S3783" s="22"/>
      <c r="T3783" s="22"/>
      <c r="U3783" s="22"/>
      <c r="V3783" s="22"/>
      <c r="W3783" s="22"/>
      <c r="X3783" s="104"/>
      <c r="Y3783" s="195" t="str">
        <f t="shared" si="1153"/>
        <v/>
      </c>
      <c r="Z3783" s="196" t="str">
        <f t="shared" si="1152"/>
        <v/>
      </c>
      <c r="AA3783" s="22"/>
      <c r="AB3783" s="197" t="str">
        <f t="shared" si="1138"/>
        <v/>
      </c>
      <c r="AC3783" s="198" t="str">
        <f t="shared" si="1142"/>
        <v/>
      </c>
      <c r="AD3783" s="162"/>
      <c r="AE3783" s="199" t="str">
        <f t="shared" si="1143"/>
        <v/>
      </c>
      <c r="AF3783" s="199" t="str">
        <f>IF(AND(COUNTIFS($J$18:J3783,J3783)=1,AE3783=1),1,"")</f>
        <v/>
      </c>
      <c r="AG3783" s="199" t="str">
        <f>IF(C3783="","",IF(AND(COUNTIFS($J$18:J3783,J3783)=1,C3783&lt;&gt;""),1,""))</f>
        <v/>
      </c>
      <c r="AH3783" s="199" t="str">
        <f>IF(G3783="","",IF(AND(COUNTIFS($J$18:J3783,J3783)=1,G3783&lt;&gt;""),1,""))</f>
        <v/>
      </c>
      <c r="AI3783" s="200">
        <f t="shared" si="1154"/>
        <v>0</v>
      </c>
      <c r="AJ3783" s="200">
        <f t="shared" si="1155"/>
        <v>0</v>
      </c>
      <c r="AK3783" s="201" t="str">
        <f t="shared" si="1144"/>
        <v/>
      </c>
      <c r="AL3783" s="24"/>
      <c r="AM3783" s="24"/>
      <c r="AN3783" s="24"/>
      <c r="AO3783" s="24"/>
      <c r="AP3783" s="165" t="str">
        <f t="shared" si="1145"/>
        <v/>
      </c>
      <c r="AQ3783" s="203" t="str">
        <f t="shared" si="1146"/>
        <v/>
      </c>
      <c r="AR3783" s="206">
        <f t="shared" si="1147"/>
        <v>0</v>
      </c>
      <c r="AS3783" s="22" t="str">
        <f t="shared" si="1148"/>
        <v/>
      </c>
      <c r="AT3783" s="24" t="str">
        <f t="shared" si="1149"/>
        <v/>
      </c>
    </row>
    <row r="3784" spans="1:46" hidden="1">
      <c r="A3784" s="33" t="str">
        <f t="shared" si="1140"/>
        <v/>
      </c>
      <c r="B3784" s="23"/>
      <c r="C3784" s="23"/>
      <c r="D3784" s="202" t="str">
        <f t="shared" si="1151"/>
        <v/>
      </c>
      <c r="E3784" s="33" t="str">
        <f t="shared" si="1139"/>
        <v/>
      </c>
      <c r="F3784" s="23"/>
      <c r="G3784" s="23"/>
      <c r="H3784" s="29"/>
      <c r="I3784" s="204" t="str">
        <f t="shared" si="1141"/>
        <v/>
      </c>
      <c r="J3784" s="188"/>
      <c r="K3784" s="29"/>
      <c r="L3784" s="24"/>
      <c r="M3784" s="22"/>
      <c r="N3784" s="22"/>
      <c r="O3784" s="22"/>
      <c r="P3784" s="202" t="str">
        <f t="shared" si="1150"/>
        <v/>
      </c>
      <c r="Q3784" s="22"/>
      <c r="R3784" s="22"/>
      <c r="S3784" s="22"/>
      <c r="T3784" s="22"/>
      <c r="U3784" s="22"/>
      <c r="V3784" s="22"/>
      <c r="W3784" s="22"/>
      <c r="X3784" s="104"/>
      <c r="Y3784" s="195" t="str">
        <f t="shared" si="1153"/>
        <v/>
      </c>
      <c r="Z3784" s="196" t="str">
        <f t="shared" si="1152"/>
        <v/>
      </c>
      <c r="AA3784" s="22"/>
      <c r="AB3784" s="197" t="str">
        <f t="shared" si="1138"/>
        <v/>
      </c>
      <c r="AC3784" s="198" t="str">
        <f t="shared" si="1142"/>
        <v/>
      </c>
      <c r="AD3784" s="162"/>
      <c r="AE3784" s="199" t="str">
        <f t="shared" si="1143"/>
        <v/>
      </c>
      <c r="AF3784" s="199" t="str">
        <f>IF(AND(COUNTIFS($J$18:J3784,J3784)=1,AE3784=1),1,"")</f>
        <v/>
      </c>
      <c r="AG3784" s="199" t="str">
        <f>IF(C3784="","",IF(AND(COUNTIFS($J$18:J3784,J3784)=1,C3784&lt;&gt;""),1,""))</f>
        <v/>
      </c>
      <c r="AH3784" s="199" t="str">
        <f>IF(G3784="","",IF(AND(COUNTIFS($J$18:J3784,J3784)=1,G3784&lt;&gt;""),1,""))</f>
        <v/>
      </c>
      <c r="AI3784" s="200">
        <f t="shared" si="1154"/>
        <v>0</v>
      </c>
      <c r="AJ3784" s="200">
        <f t="shared" si="1155"/>
        <v>0</v>
      </c>
      <c r="AK3784" s="201" t="str">
        <f t="shared" si="1144"/>
        <v/>
      </c>
      <c r="AL3784" s="24"/>
      <c r="AM3784" s="24"/>
      <c r="AN3784" s="24"/>
      <c r="AO3784" s="24"/>
      <c r="AP3784" s="165" t="str">
        <f t="shared" si="1145"/>
        <v/>
      </c>
      <c r="AQ3784" s="203" t="str">
        <f t="shared" si="1146"/>
        <v/>
      </c>
      <c r="AR3784" s="206">
        <f t="shared" si="1147"/>
        <v>0</v>
      </c>
      <c r="AS3784" s="22" t="str">
        <f t="shared" si="1148"/>
        <v/>
      </c>
      <c r="AT3784" s="24" t="str">
        <f t="shared" si="1149"/>
        <v/>
      </c>
    </row>
    <row r="3785" spans="1:46" hidden="1">
      <c r="A3785" s="33" t="str">
        <f t="shared" si="1140"/>
        <v/>
      </c>
      <c r="B3785" s="23"/>
      <c r="C3785" s="23"/>
      <c r="D3785" s="202" t="str">
        <f t="shared" si="1151"/>
        <v/>
      </c>
      <c r="E3785" s="33" t="str">
        <f t="shared" si="1139"/>
        <v/>
      </c>
      <c r="F3785" s="23"/>
      <c r="G3785" s="23"/>
      <c r="H3785" s="29"/>
      <c r="I3785" s="204" t="str">
        <f t="shared" si="1141"/>
        <v/>
      </c>
      <c r="J3785" s="188"/>
      <c r="K3785" s="29"/>
      <c r="L3785" s="24"/>
      <c r="M3785" s="22"/>
      <c r="N3785" s="22"/>
      <c r="O3785" s="22"/>
      <c r="P3785" s="202" t="str">
        <f t="shared" si="1150"/>
        <v/>
      </c>
      <c r="Q3785" s="22"/>
      <c r="R3785" s="22"/>
      <c r="S3785" s="22"/>
      <c r="T3785" s="22"/>
      <c r="U3785" s="22"/>
      <c r="V3785" s="22"/>
      <c r="W3785" s="22"/>
      <c r="X3785" s="104"/>
      <c r="Y3785" s="195" t="str">
        <f t="shared" si="1153"/>
        <v/>
      </c>
      <c r="Z3785" s="196" t="str">
        <f t="shared" si="1152"/>
        <v/>
      </c>
      <c r="AA3785" s="22"/>
      <c r="AB3785" s="197" t="str">
        <f t="shared" si="1138"/>
        <v/>
      </c>
      <c r="AC3785" s="198" t="str">
        <f t="shared" si="1142"/>
        <v/>
      </c>
      <c r="AD3785" s="162"/>
      <c r="AE3785" s="199" t="str">
        <f t="shared" si="1143"/>
        <v/>
      </c>
      <c r="AF3785" s="199" t="str">
        <f>IF(AND(COUNTIFS($J$18:J3785,J3785)=1,AE3785=1),1,"")</f>
        <v/>
      </c>
      <c r="AG3785" s="199" t="str">
        <f>IF(C3785="","",IF(AND(COUNTIFS($J$18:J3785,J3785)=1,C3785&lt;&gt;""),1,""))</f>
        <v/>
      </c>
      <c r="AH3785" s="199" t="str">
        <f>IF(G3785="","",IF(AND(COUNTIFS($J$18:J3785,J3785)=1,G3785&lt;&gt;""),1,""))</f>
        <v/>
      </c>
      <c r="AI3785" s="200">
        <f t="shared" si="1154"/>
        <v>0</v>
      </c>
      <c r="AJ3785" s="200">
        <f t="shared" si="1155"/>
        <v>0</v>
      </c>
      <c r="AK3785" s="201" t="str">
        <f t="shared" si="1144"/>
        <v/>
      </c>
      <c r="AL3785" s="24"/>
      <c r="AM3785" s="24"/>
      <c r="AN3785" s="24"/>
      <c r="AO3785" s="24"/>
      <c r="AP3785" s="165" t="str">
        <f t="shared" si="1145"/>
        <v/>
      </c>
      <c r="AQ3785" s="203" t="str">
        <f t="shared" si="1146"/>
        <v/>
      </c>
      <c r="AR3785" s="206">
        <f t="shared" si="1147"/>
        <v>0</v>
      </c>
      <c r="AS3785" s="22" t="str">
        <f t="shared" si="1148"/>
        <v/>
      </c>
      <c r="AT3785" s="24" t="str">
        <f t="shared" si="1149"/>
        <v/>
      </c>
    </row>
    <row r="3786" spans="1:46" hidden="1">
      <c r="A3786" s="33" t="str">
        <f t="shared" si="1140"/>
        <v/>
      </c>
      <c r="B3786" s="23"/>
      <c r="C3786" s="23"/>
      <c r="D3786" s="202" t="str">
        <f t="shared" si="1151"/>
        <v/>
      </c>
      <c r="E3786" s="33" t="str">
        <f t="shared" si="1139"/>
        <v/>
      </c>
      <c r="F3786" s="23"/>
      <c r="G3786" s="23"/>
      <c r="H3786" s="29"/>
      <c r="I3786" s="204" t="str">
        <f t="shared" si="1141"/>
        <v/>
      </c>
      <c r="J3786" s="188"/>
      <c r="K3786" s="29"/>
      <c r="L3786" s="24"/>
      <c r="M3786" s="22"/>
      <c r="N3786" s="22"/>
      <c r="O3786" s="22"/>
      <c r="P3786" s="202" t="str">
        <f t="shared" si="1150"/>
        <v/>
      </c>
      <c r="Q3786" s="22"/>
      <c r="R3786" s="22"/>
      <c r="S3786" s="22"/>
      <c r="T3786" s="22"/>
      <c r="U3786" s="22"/>
      <c r="V3786" s="22"/>
      <c r="W3786" s="22"/>
      <c r="X3786" s="104"/>
      <c r="Y3786" s="195" t="str">
        <f t="shared" si="1153"/>
        <v/>
      </c>
      <c r="Z3786" s="196" t="str">
        <f t="shared" si="1152"/>
        <v/>
      </c>
      <c r="AA3786" s="22"/>
      <c r="AB3786" s="197" t="str">
        <f t="shared" si="1138"/>
        <v/>
      </c>
      <c r="AC3786" s="198" t="str">
        <f t="shared" si="1142"/>
        <v/>
      </c>
      <c r="AD3786" s="162"/>
      <c r="AE3786" s="199" t="str">
        <f t="shared" si="1143"/>
        <v/>
      </c>
      <c r="AF3786" s="199" t="str">
        <f>IF(AND(COUNTIFS($J$18:J3786,J3786)=1,AE3786=1),1,"")</f>
        <v/>
      </c>
      <c r="AG3786" s="199" t="str">
        <f>IF(C3786="","",IF(AND(COUNTIFS($J$18:J3786,J3786)=1,C3786&lt;&gt;""),1,""))</f>
        <v/>
      </c>
      <c r="AH3786" s="199" t="str">
        <f>IF(G3786="","",IF(AND(COUNTIFS($J$18:J3786,J3786)=1,G3786&lt;&gt;""),1,""))</f>
        <v/>
      </c>
      <c r="AI3786" s="200">
        <f t="shared" si="1154"/>
        <v>0</v>
      </c>
      <c r="AJ3786" s="200">
        <f t="shared" si="1155"/>
        <v>0</v>
      </c>
      <c r="AK3786" s="201" t="str">
        <f t="shared" si="1144"/>
        <v/>
      </c>
      <c r="AL3786" s="24"/>
      <c r="AM3786" s="24"/>
      <c r="AN3786" s="24"/>
      <c r="AO3786" s="24"/>
      <c r="AP3786" s="165" t="str">
        <f t="shared" si="1145"/>
        <v/>
      </c>
      <c r="AQ3786" s="203" t="str">
        <f t="shared" si="1146"/>
        <v/>
      </c>
      <c r="AR3786" s="206">
        <f t="shared" si="1147"/>
        <v>0</v>
      </c>
      <c r="AS3786" s="22" t="str">
        <f t="shared" si="1148"/>
        <v/>
      </c>
      <c r="AT3786" s="24" t="str">
        <f t="shared" si="1149"/>
        <v/>
      </c>
    </row>
    <row r="3787" spans="1:46" hidden="1">
      <c r="A3787" s="33" t="str">
        <f t="shared" si="1140"/>
        <v/>
      </c>
      <c r="B3787" s="23"/>
      <c r="C3787" s="23"/>
      <c r="D3787" s="202" t="str">
        <f t="shared" si="1151"/>
        <v/>
      </c>
      <c r="E3787" s="33" t="str">
        <f t="shared" si="1139"/>
        <v/>
      </c>
      <c r="F3787" s="23"/>
      <c r="G3787" s="23"/>
      <c r="H3787" s="29"/>
      <c r="I3787" s="204" t="str">
        <f t="shared" si="1141"/>
        <v/>
      </c>
      <c r="J3787" s="188"/>
      <c r="K3787" s="29"/>
      <c r="L3787" s="24"/>
      <c r="M3787" s="22"/>
      <c r="N3787" s="22"/>
      <c r="O3787" s="22"/>
      <c r="P3787" s="202" t="str">
        <f t="shared" si="1150"/>
        <v/>
      </c>
      <c r="Q3787" s="22"/>
      <c r="R3787" s="22"/>
      <c r="S3787" s="22"/>
      <c r="T3787" s="22"/>
      <c r="U3787" s="22"/>
      <c r="V3787" s="22"/>
      <c r="W3787" s="22"/>
      <c r="X3787" s="104"/>
      <c r="Y3787" s="195" t="str">
        <f t="shared" si="1153"/>
        <v/>
      </c>
      <c r="Z3787" s="196" t="str">
        <f t="shared" si="1152"/>
        <v/>
      </c>
      <c r="AA3787" s="22"/>
      <c r="AB3787" s="197" t="str">
        <f t="shared" si="1138"/>
        <v/>
      </c>
      <c r="AC3787" s="198" t="str">
        <f t="shared" si="1142"/>
        <v/>
      </c>
      <c r="AD3787" s="162"/>
      <c r="AE3787" s="199" t="str">
        <f t="shared" si="1143"/>
        <v/>
      </c>
      <c r="AF3787" s="199" t="str">
        <f>IF(AND(COUNTIFS($J$18:J3787,J3787)=1,AE3787=1),1,"")</f>
        <v/>
      </c>
      <c r="AG3787" s="199" t="str">
        <f>IF(C3787="","",IF(AND(COUNTIFS($J$18:J3787,J3787)=1,C3787&lt;&gt;""),1,""))</f>
        <v/>
      </c>
      <c r="AH3787" s="199" t="str">
        <f>IF(G3787="","",IF(AND(COUNTIFS($J$18:J3787,J3787)=1,G3787&lt;&gt;""),1,""))</f>
        <v/>
      </c>
      <c r="AI3787" s="200">
        <f t="shared" si="1154"/>
        <v>0</v>
      </c>
      <c r="AJ3787" s="200">
        <f t="shared" si="1155"/>
        <v>0</v>
      </c>
      <c r="AK3787" s="201" t="str">
        <f t="shared" si="1144"/>
        <v/>
      </c>
      <c r="AL3787" s="24"/>
      <c r="AM3787" s="24"/>
      <c r="AN3787" s="24"/>
      <c r="AO3787" s="24"/>
      <c r="AP3787" s="165" t="str">
        <f t="shared" si="1145"/>
        <v/>
      </c>
      <c r="AQ3787" s="203" t="str">
        <f t="shared" si="1146"/>
        <v/>
      </c>
      <c r="AR3787" s="206">
        <f t="shared" si="1147"/>
        <v>0</v>
      </c>
      <c r="AS3787" s="22" t="str">
        <f t="shared" si="1148"/>
        <v/>
      </c>
      <c r="AT3787" s="24" t="str">
        <f t="shared" si="1149"/>
        <v/>
      </c>
    </row>
    <row r="3788" spans="1:46" hidden="1">
      <c r="A3788" s="33" t="str">
        <f t="shared" si="1140"/>
        <v/>
      </c>
      <c r="B3788" s="23"/>
      <c r="C3788" s="23"/>
      <c r="D3788" s="202" t="str">
        <f t="shared" si="1151"/>
        <v/>
      </c>
      <c r="E3788" s="33" t="str">
        <f t="shared" si="1139"/>
        <v/>
      </c>
      <c r="F3788" s="23"/>
      <c r="G3788" s="23"/>
      <c r="H3788" s="29"/>
      <c r="I3788" s="204" t="str">
        <f t="shared" si="1141"/>
        <v/>
      </c>
      <c r="J3788" s="188"/>
      <c r="K3788" s="29"/>
      <c r="L3788" s="24"/>
      <c r="M3788" s="22"/>
      <c r="N3788" s="22"/>
      <c r="O3788" s="22"/>
      <c r="P3788" s="202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195" t="str">
        <f t="shared" si="1153"/>
        <v/>
      </c>
      <c r="Z3788" s="196" t="str">
        <f t="shared" si="1152"/>
        <v/>
      </c>
      <c r="AA3788" s="22"/>
      <c r="AB3788" s="197" t="str">
        <f t="shared" si="1138"/>
        <v/>
      </c>
      <c r="AC3788" s="198" t="str">
        <f t="shared" si="1142"/>
        <v/>
      </c>
      <c r="AD3788" s="162"/>
      <c r="AE3788" s="199" t="str">
        <f t="shared" si="1143"/>
        <v/>
      </c>
      <c r="AF3788" s="199" t="str">
        <f>IF(AND(COUNTIFS($J$18:J3788,J3788)=1,AE3788=1),1,"")</f>
        <v/>
      </c>
      <c r="AG3788" s="199" t="str">
        <f>IF(C3788="","",IF(AND(COUNTIFS($J$18:J3788,J3788)=1,C3788&lt;&gt;""),1,""))</f>
        <v/>
      </c>
      <c r="AH3788" s="199" t="str">
        <f>IF(G3788="","",IF(AND(COUNTIFS($J$18:J3788,J3788)=1,G3788&lt;&gt;""),1,""))</f>
        <v/>
      </c>
      <c r="AI3788" s="200">
        <f t="shared" si="1154"/>
        <v>0</v>
      </c>
      <c r="AJ3788" s="200">
        <f t="shared" si="1155"/>
        <v>0</v>
      </c>
      <c r="AK3788" s="201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03" t="str">
        <f t="shared" si="1146"/>
        <v/>
      </c>
      <c r="AR3788" s="206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 hidden="1">
      <c r="A3789" s="33" t="str">
        <f t="shared" si="1140"/>
        <v/>
      </c>
      <c r="B3789" s="23"/>
      <c r="C3789" s="23"/>
      <c r="D3789" s="202" t="str">
        <f t="shared" si="1151"/>
        <v/>
      </c>
      <c r="E3789" s="33" t="str">
        <f t="shared" si="1139"/>
        <v/>
      </c>
      <c r="F3789" s="23"/>
      <c r="G3789" s="23"/>
      <c r="H3789" s="29"/>
      <c r="I3789" s="204" t="str">
        <f t="shared" si="1141"/>
        <v/>
      </c>
      <c r="J3789" s="188"/>
      <c r="K3789" s="29"/>
      <c r="L3789" s="24"/>
      <c r="M3789" s="22"/>
      <c r="N3789" s="22"/>
      <c r="O3789" s="22"/>
      <c r="P3789" s="202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195" t="str">
        <f t="shared" si="1153"/>
        <v/>
      </c>
      <c r="Z3789" s="196" t="str">
        <f t="shared" si="1152"/>
        <v/>
      </c>
      <c r="AA3789" s="22"/>
      <c r="AB3789" s="197" t="str">
        <f t="shared" si="1138"/>
        <v/>
      </c>
      <c r="AC3789" s="198" t="str">
        <f t="shared" si="1142"/>
        <v/>
      </c>
      <c r="AD3789" s="162"/>
      <c r="AE3789" s="199" t="str">
        <f t="shared" si="1143"/>
        <v/>
      </c>
      <c r="AF3789" s="199" t="str">
        <f>IF(AND(COUNTIFS($J$18:J3789,J3789)=1,AE3789=1),1,"")</f>
        <v/>
      </c>
      <c r="AG3789" s="199" t="str">
        <f>IF(C3789="","",IF(AND(COUNTIFS($J$18:J3789,J3789)=1,C3789&lt;&gt;""),1,""))</f>
        <v/>
      </c>
      <c r="AH3789" s="199" t="str">
        <f>IF(G3789="","",IF(AND(COUNTIFS($J$18:J3789,J3789)=1,G3789&lt;&gt;""),1,""))</f>
        <v/>
      </c>
      <c r="AI3789" s="200">
        <f t="shared" si="1154"/>
        <v>0</v>
      </c>
      <c r="AJ3789" s="200">
        <f t="shared" si="1155"/>
        <v>0</v>
      </c>
      <c r="AK3789" s="201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03" t="str">
        <f t="shared" si="1146"/>
        <v/>
      </c>
      <c r="AR3789" s="206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 hidden="1">
      <c r="A3790" s="33" t="str">
        <f t="shared" si="1140"/>
        <v/>
      </c>
      <c r="B3790" s="23"/>
      <c r="C3790" s="23"/>
      <c r="D3790" s="202" t="str">
        <f t="shared" si="1151"/>
        <v/>
      </c>
      <c r="E3790" s="33" t="str">
        <f t="shared" si="1139"/>
        <v/>
      </c>
      <c r="F3790" s="23"/>
      <c r="G3790" s="23"/>
      <c r="H3790" s="29"/>
      <c r="I3790" s="204" t="str">
        <f t="shared" si="1141"/>
        <v/>
      </c>
      <c r="J3790" s="188"/>
      <c r="K3790" s="29"/>
      <c r="L3790" s="24"/>
      <c r="M3790" s="22"/>
      <c r="N3790" s="22"/>
      <c r="O3790" s="22"/>
      <c r="P3790" s="202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195" t="str">
        <f t="shared" si="1153"/>
        <v/>
      </c>
      <c r="Z3790" s="196" t="str">
        <f t="shared" si="1152"/>
        <v/>
      </c>
      <c r="AA3790" s="22"/>
      <c r="AB3790" s="197" t="str">
        <f t="shared" si="1138"/>
        <v/>
      </c>
      <c r="AC3790" s="198" t="str">
        <f t="shared" si="1142"/>
        <v/>
      </c>
      <c r="AD3790" s="162"/>
      <c r="AE3790" s="199" t="str">
        <f t="shared" si="1143"/>
        <v/>
      </c>
      <c r="AF3790" s="199" t="str">
        <f>IF(AND(COUNTIFS($J$18:J3790,J3790)=1,AE3790=1),1,"")</f>
        <v/>
      </c>
      <c r="AG3790" s="199" t="str">
        <f>IF(C3790="","",IF(AND(COUNTIFS($J$18:J3790,J3790)=1,C3790&lt;&gt;""),1,""))</f>
        <v/>
      </c>
      <c r="AH3790" s="199" t="str">
        <f>IF(G3790="","",IF(AND(COUNTIFS($J$18:J3790,J3790)=1,G3790&lt;&gt;""),1,""))</f>
        <v/>
      </c>
      <c r="AI3790" s="200">
        <f t="shared" si="1154"/>
        <v>0</v>
      </c>
      <c r="AJ3790" s="200">
        <f t="shared" si="1155"/>
        <v>0</v>
      </c>
      <c r="AK3790" s="201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03" t="str">
        <f t="shared" si="1146"/>
        <v/>
      </c>
      <c r="AR3790" s="206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 hidden="1">
      <c r="A3791" s="33" t="str">
        <f t="shared" si="1140"/>
        <v/>
      </c>
      <c r="B3791" s="23"/>
      <c r="C3791" s="23"/>
      <c r="D3791" s="202" t="str">
        <f t="shared" si="1151"/>
        <v/>
      </c>
      <c r="E3791" s="33" t="str">
        <f t="shared" si="1139"/>
        <v/>
      </c>
      <c r="F3791" s="23"/>
      <c r="G3791" s="23"/>
      <c r="H3791" s="29"/>
      <c r="I3791" s="204" t="str">
        <f t="shared" si="1141"/>
        <v/>
      </c>
      <c r="J3791" s="188"/>
      <c r="K3791" s="29"/>
      <c r="L3791" s="24"/>
      <c r="M3791" s="22"/>
      <c r="N3791" s="22"/>
      <c r="O3791" s="22"/>
      <c r="P3791" s="202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195" t="str">
        <f t="shared" si="1153"/>
        <v/>
      </c>
      <c r="Z3791" s="196" t="str">
        <f t="shared" si="1152"/>
        <v/>
      </c>
      <c r="AA3791" s="22"/>
      <c r="AB3791" s="197" t="str">
        <f t="shared" si="1138"/>
        <v/>
      </c>
      <c r="AC3791" s="198" t="str">
        <f t="shared" si="1142"/>
        <v/>
      </c>
      <c r="AD3791" s="162"/>
      <c r="AE3791" s="199" t="str">
        <f t="shared" si="1143"/>
        <v/>
      </c>
      <c r="AF3791" s="199" t="str">
        <f>IF(AND(COUNTIFS($J$18:J3791,J3791)=1,AE3791=1),1,"")</f>
        <v/>
      </c>
      <c r="AG3791" s="199" t="str">
        <f>IF(C3791="","",IF(AND(COUNTIFS($J$18:J3791,J3791)=1,C3791&lt;&gt;""),1,""))</f>
        <v/>
      </c>
      <c r="AH3791" s="199" t="str">
        <f>IF(G3791="","",IF(AND(COUNTIFS($J$18:J3791,J3791)=1,G3791&lt;&gt;""),1,""))</f>
        <v/>
      </c>
      <c r="AI3791" s="200">
        <f t="shared" si="1154"/>
        <v>0</v>
      </c>
      <c r="AJ3791" s="200">
        <f t="shared" si="1155"/>
        <v>0</v>
      </c>
      <c r="AK3791" s="201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03" t="str">
        <f t="shared" si="1146"/>
        <v/>
      </c>
      <c r="AR3791" s="206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 hidden="1">
      <c r="A3792" s="33" t="str">
        <f t="shared" si="1140"/>
        <v/>
      </c>
      <c r="B3792" s="23"/>
      <c r="C3792" s="23"/>
      <c r="D3792" s="202" t="str">
        <f t="shared" si="1151"/>
        <v/>
      </c>
      <c r="E3792" s="33" t="str">
        <f t="shared" si="1139"/>
        <v/>
      </c>
      <c r="F3792" s="23"/>
      <c r="G3792" s="23"/>
      <c r="H3792" s="29"/>
      <c r="I3792" s="204" t="str">
        <f t="shared" si="1141"/>
        <v/>
      </c>
      <c r="J3792" s="188"/>
      <c r="K3792" s="29"/>
      <c r="L3792" s="24"/>
      <c r="M3792" s="22"/>
      <c r="N3792" s="22"/>
      <c r="O3792" s="22"/>
      <c r="P3792" s="202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195" t="str">
        <f t="shared" si="1153"/>
        <v/>
      </c>
      <c r="Z3792" s="196" t="str">
        <f t="shared" si="1152"/>
        <v/>
      </c>
      <c r="AA3792" s="22"/>
      <c r="AB3792" s="197" t="str">
        <f t="shared" si="1138"/>
        <v/>
      </c>
      <c r="AC3792" s="198" t="str">
        <f t="shared" si="1142"/>
        <v/>
      </c>
      <c r="AD3792" s="162"/>
      <c r="AE3792" s="199" t="str">
        <f t="shared" si="1143"/>
        <v/>
      </c>
      <c r="AF3792" s="199" t="str">
        <f>IF(AND(COUNTIFS($J$18:J3792,J3792)=1,AE3792=1),1,"")</f>
        <v/>
      </c>
      <c r="AG3792" s="199" t="str">
        <f>IF(C3792="","",IF(AND(COUNTIFS($J$18:J3792,J3792)=1,C3792&lt;&gt;""),1,""))</f>
        <v/>
      </c>
      <c r="AH3792" s="199" t="str">
        <f>IF(G3792="","",IF(AND(COUNTIFS($J$18:J3792,J3792)=1,G3792&lt;&gt;""),1,""))</f>
        <v/>
      </c>
      <c r="AI3792" s="200">
        <f t="shared" si="1154"/>
        <v>0</v>
      </c>
      <c r="AJ3792" s="200">
        <f t="shared" si="1155"/>
        <v>0</v>
      </c>
      <c r="AK3792" s="201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03" t="str">
        <f t="shared" si="1146"/>
        <v/>
      </c>
      <c r="AR3792" s="206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 hidden="1">
      <c r="A3793" s="33" t="str">
        <f t="shared" si="1140"/>
        <v/>
      </c>
      <c r="B3793" s="23"/>
      <c r="C3793" s="23"/>
      <c r="D3793" s="202" t="str">
        <f t="shared" si="1151"/>
        <v/>
      </c>
      <c r="E3793" s="33" t="str">
        <f t="shared" si="1139"/>
        <v/>
      </c>
      <c r="F3793" s="23"/>
      <c r="G3793" s="23"/>
      <c r="H3793" s="29"/>
      <c r="I3793" s="204" t="str">
        <f t="shared" si="1141"/>
        <v/>
      </c>
      <c r="J3793" s="188"/>
      <c r="K3793" s="29"/>
      <c r="L3793" s="24"/>
      <c r="M3793" s="22"/>
      <c r="N3793" s="22"/>
      <c r="O3793" s="22"/>
      <c r="P3793" s="202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195" t="str">
        <f t="shared" si="1153"/>
        <v/>
      </c>
      <c r="Z3793" s="196" t="str">
        <f t="shared" si="1152"/>
        <v/>
      </c>
      <c r="AA3793" s="22"/>
      <c r="AB3793" s="197" t="str">
        <f t="shared" si="1138"/>
        <v/>
      </c>
      <c r="AC3793" s="198" t="str">
        <f t="shared" si="1142"/>
        <v/>
      </c>
      <c r="AD3793" s="162"/>
      <c r="AE3793" s="199" t="str">
        <f t="shared" si="1143"/>
        <v/>
      </c>
      <c r="AF3793" s="199" t="str">
        <f>IF(AND(COUNTIFS($J$18:J3793,J3793)=1,AE3793=1),1,"")</f>
        <v/>
      </c>
      <c r="AG3793" s="199" t="str">
        <f>IF(C3793="","",IF(AND(COUNTIFS($J$18:J3793,J3793)=1,C3793&lt;&gt;""),1,""))</f>
        <v/>
      </c>
      <c r="AH3793" s="199" t="str">
        <f>IF(G3793="","",IF(AND(COUNTIFS($J$18:J3793,J3793)=1,G3793&lt;&gt;""),1,""))</f>
        <v/>
      </c>
      <c r="AI3793" s="200">
        <f t="shared" si="1154"/>
        <v>0</v>
      </c>
      <c r="AJ3793" s="200">
        <f t="shared" si="1155"/>
        <v>0</v>
      </c>
      <c r="AK3793" s="201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03" t="str">
        <f t="shared" si="1146"/>
        <v/>
      </c>
      <c r="AR3793" s="206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 hidden="1">
      <c r="A3794" s="33" t="str">
        <f t="shared" si="1140"/>
        <v/>
      </c>
      <c r="B3794" s="23"/>
      <c r="C3794" s="23"/>
      <c r="D3794" s="202" t="str">
        <f t="shared" si="1151"/>
        <v/>
      </c>
      <c r="E3794" s="33" t="str">
        <f t="shared" si="1139"/>
        <v/>
      </c>
      <c r="F3794" s="23"/>
      <c r="G3794" s="23"/>
      <c r="H3794" s="29"/>
      <c r="I3794" s="204" t="str">
        <f t="shared" si="1141"/>
        <v/>
      </c>
      <c r="J3794" s="188"/>
      <c r="K3794" s="29"/>
      <c r="L3794" s="24"/>
      <c r="M3794" s="22"/>
      <c r="N3794" s="22"/>
      <c r="O3794" s="22"/>
      <c r="P3794" s="202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195" t="str">
        <f t="shared" si="1153"/>
        <v/>
      </c>
      <c r="Z3794" s="196" t="str">
        <f t="shared" si="1152"/>
        <v/>
      </c>
      <c r="AA3794" s="22"/>
      <c r="AB3794" s="197" t="str">
        <f t="shared" ref="AB3794:AB3857" si="1156">IF(AND(R3794&lt;&gt;"C66",R3794&lt;&gt;""),Z3794/Y3794*AA3794,"")</f>
        <v/>
      </c>
      <c r="AC3794" s="198" t="str">
        <f t="shared" si="1142"/>
        <v/>
      </c>
      <c r="AD3794" s="162"/>
      <c r="AE3794" s="199" t="str">
        <f t="shared" si="1143"/>
        <v/>
      </c>
      <c r="AF3794" s="199" t="str">
        <f>IF(AND(COUNTIFS($J$18:J3794,J3794)=1,AE3794=1),1,"")</f>
        <v/>
      </c>
      <c r="AG3794" s="199" t="str">
        <f>IF(C3794="","",IF(AND(COUNTIFS($J$18:J3794,J3794)=1,C3794&lt;&gt;""),1,""))</f>
        <v/>
      </c>
      <c r="AH3794" s="199" t="str">
        <f>IF(G3794="","",IF(AND(COUNTIFS($J$18:J3794,J3794)=1,G3794&lt;&gt;""),1,""))</f>
        <v/>
      </c>
      <c r="AI3794" s="200">
        <f t="shared" si="1154"/>
        <v>0</v>
      </c>
      <c r="AJ3794" s="200">
        <f t="shared" si="1155"/>
        <v>0</v>
      </c>
      <c r="AK3794" s="201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03" t="str">
        <f t="shared" si="1146"/>
        <v/>
      </c>
      <c r="AR3794" s="206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 hidden="1">
      <c r="A3795" s="33" t="str">
        <f t="shared" si="1140"/>
        <v/>
      </c>
      <c r="B3795" s="23"/>
      <c r="C3795" s="23"/>
      <c r="D3795" s="202" t="str">
        <f t="shared" si="1151"/>
        <v/>
      </c>
      <c r="E3795" s="33" t="str">
        <f t="shared" si="1139"/>
        <v/>
      </c>
      <c r="F3795" s="23"/>
      <c r="G3795" s="23"/>
      <c r="H3795" s="29"/>
      <c r="I3795" s="204" t="str">
        <f t="shared" si="1141"/>
        <v/>
      </c>
      <c r="J3795" s="188"/>
      <c r="K3795" s="29"/>
      <c r="L3795" s="24"/>
      <c r="M3795" s="22"/>
      <c r="N3795" s="22"/>
      <c r="O3795" s="22"/>
      <c r="P3795" s="202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195" t="str">
        <f t="shared" si="1153"/>
        <v/>
      </c>
      <c r="Z3795" s="196" t="str">
        <f t="shared" si="1152"/>
        <v/>
      </c>
      <c r="AA3795" s="22"/>
      <c r="AB3795" s="197" t="str">
        <f t="shared" si="1156"/>
        <v/>
      </c>
      <c r="AC3795" s="198" t="str">
        <f t="shared" si="1142"/>
        <v/>
      </c>
      <c r="AD3795" s="162"/>
      <c r="AE3795" s="199" t="str">
        <f t="shared" si="1143"/>
        <v/>
      </c>
      <c r="AF3795" s="199" t="str">
        <f>IF(AND(COUNTIFS($J$18:J3795,J3795)=1,AE3795=1),1,"")</f>
        <v/>
      </c>
      <c r="AG3795" s="199" t="str">
        <f>IF(C3795="","",IF(AND(COUNTIFS($J$18:J3795,J3795)=1,C3795&lt;&gt;""),1,""))</f>
        <v/>
      </c>
      <c r="AH3795" s="199" t="str">
        <f>IF(G3795="","",IF(AND(COUNTIFS($J$18:J3795,J3795)=1,G3795&lt;&gt;""),1,""))</f>
        <v/>
      </c>
      <c r="AI3795" s="200">
        <f t="shared" si="1154"/>
        <v>0</v>
      </c>
      <c r="AJ3795" s="200">
        <f t="shared" si="1155"/>
        <v>0</v>
      </c>
      <c r="AK3795" s="201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03" t="str">
        <f t="shared" si="1146"/>
        <v/>
      </c>
      <c r="AR3795" s="206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 hidden="1">
      <c r="A3796" s="33" t="str">
        <f t="shared" si="1140"/>
        <v/>
      </c>
      <c r="B3796" s="23"/>
      <c r="C3796" s="23"/>
      <c r="D3796" s="202" t="str">
        <f t="shared" si="1151"/>
        <v/>
      </c>
      <c r="E3796" s="33" t="str">
        <f t="shared" si="1139"/>
        <v/>
      </c>
      <c r="F3796" s="23"/>
      <c r="G3796" s="23"/>
      <c r="H3796" s="29"/>
      <c r="I3796" s="204" t="str">
        <f t="shared" si="1141"/>
        <v/>
      </c>
      <c r="J3796" s="188"/>
      <c r="K3796" s="29"/>
      <c r="L3796" s="24"/>
      <c r="M3796" s="22"/>
      <c r="N3796" s="22"/>
      <c r="O3796" s="22"/>
      <c r="P3796" s="202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195" t="str">
        <f t="shared" si="1153"/>
        <v/>
      </c>
      <c r="Z3796" s="196" t="str">
        <f t="shared" si="1152"/>
        <v/>
      </c>
      <c r="AA3796" s="22"/>
      <c r="AB3796" s="197" t="str">
        <f t="shared" si="1156"/>
        <v/>
      </c>
      <c r="AC3796" s="198" t="str">
        <f t="shared" si="1142"/>
        <v/>
      </c>
      <c r="AD3796" s="162"/>
      <c r="AE3796" s="199" t="str">
        <f t="shared" si="1143"/>
        <v/>
      </c>
      <c r="AF3796" s="199" t="str">
        <f>IF(AND(COUNTIFS($J$18:J3796,J3796)=1,AE3796=1),1,"")</f>
        <v/>
      </c>
      <c r="AG3796" s="199" t="str">
        <f>IF(C3796="","",IF(AND(COUNTIFS($J$18:J3796,J3796)=1,C3796&lt;&gt;""),1,""))</f>
        <v/>
      </c>
      <c r="AH3796" s="199" t="str">
        <f>IF(G3796="","",IF(AND(COUNTIFS($J$18:J3796,J3796)=1,G3796&lt;&gt;""),1,""))</f>
        <v/>
      </c>
      <c r="AI3796" s="200">
        <f t="shared" si="1154"/>
        <v>0</v>
      </c>
      <c r="AJ3796" s="200">
        <f t="shared" si="1155"/>
        <v>0</v>
      </c>
      <c r="AK3796" s="201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03" t="str">
        <f t="shared" si="1146"/>
        <v/>
      </c>
      <c r="AR3796" s="206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 hidden="1">
      <c r="A3797" s="33" t="str">
        <f t="shared" si="1140"/>
        <v/>
      </c>
      <c r="B3797" s="23"/>
      <c r="C3797" s="23"/>
      <c r="D3797" s="202" t="str">
        <f t="shared" si="1151"/>
        <v/>
      </c>
      <c r="E3797" s="33" t="str">
        <f t="shared" si="1139"/>
        <v/>
      </c>
      <c r="F3797" s="23"/>
      <c r="G3797" s="23"/>
      <c r="H3797" s="29"/>
      <c r="I3797" s="204" t="str">
        <f t="shared" si="1141"/>
        <v/>
      </c>
      <c r="J3797" s="188"/>
      <c r="K3797" s="29"/>
      <c r="L3797" s="24"/>
      <c r="M3797" s="22"/>
      <c r="N3797" s="22"/>
      <c r="O3797" s="22"/>
      <c r="P3797" s="202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195" t="str">
        <f t="shared" si="1153"/>
        <v/>
      </c>
      <c r="Z3797" s="196" t="str">
        <f t="shared" si="1152"/>
        <v/>
      </c>
      <c r="AA3797" s="22"/>
      <c r="AB3797" s="197" t="str">
        <f t="shared" si="1156"/>
        <v/>
      </c>
      <c r="AC3797" s="198" t="str">
        <f t="shared" si="1142"/>
        <v/>
      </c>
      <c r="AD3797" s="162"/>
      <c r="AE3797" s="199" t="str">
        <f t="shared" si="1143"/>
        <v/>
      </c>
      <c r="AF3797" s="199" t="str">
        <f>IF(AND(COUNTIFS($J$18:J3797,J3797)=1,AE3797=1),1,"")</f>
        <v/>
      </c>
      <c r="AG3797" s="199" t="str">
        <f>IF(C3797="","",IF(AND(COUNTIFS($J$18:J3797,J3797)=1,C3797&lt;&gt;""),1,""))</f>
        <v/>
      </c>
      <c r="AH3797" s="199" t="str">
        <f>IF(G3797="","",IF(AND(COUNTIFS($J$18:J3797,J3797)=1,G3797&lt;&gt;""),1,""))</f>
        <v/>
      </c>
      <c r="AI3797" s="200">
        <f t="shared" si="1154"/>
        <v>0</v>
      </c>
      <c r="AJ3797" s="200">
        <f t="shared" si="1155"/>
        <v>0</v>
      </c>
      <c r="AK3797" s="201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03" t="str">
        <f t="shared" si="1146"/>
        <v/>
      </c>
      <c r="AR3797" s="206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 hidden="1">
      <c r="A3798" s="33" t="str">
        <f t="shared" si="1140"/>
        <v/>
      </c>
      <c r="B3798" s="23"/>
      <c r="C3798" s="23"/>
      <c r="D3798" s="202" t="str">
        <f t="shared" si="1151"/>
        <v/>
      </c>
      <c r="E3798" s="33" t="str">
        <f t="shared" si="1139"/>
        <v/>
      </c>
      <c r="F3798" s="23"/>
      <c r="G3798" s="23"/>
      <c r="H3798" s="29"/>
      <c r="I3798" s="204" t="str">
        <f t="shared" si="1141"/>
        <v/>
      </c>
      <c r="J3798" s="188"/>
      <c r="K3798" s="29"/>
      <c r="L3798" s="24"/>
      <c r="M3798" s="22"/>
      <c r="N3798" s="22"/>
      <c r="O3798" s="22"/>
      <c r="P3798" s="202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195" t="str">
        <f t="shared" si="1153"/>
        <v/>
      </c>
      <c r="Z3798" s="196" t="str">
        <f t="shared" si="1152"/>
        <v/>
      </c>
      <c r="AA3798" s="22"/>
      <c r="AB3798" s="197" t="str">
        <f t="shared" si="1156"/>
        <v/>
      </c>
      <c r="AC3798" s="198" t="str">
        <f t="shared" si="1142"/>
        <v/>
      </c>
      <c r="AD3798" s="162"/>
      <c r="AE3798" s="199" t="str">
        <f t="shared" si="1143"/>
        <v/>
      </c>
      <c r="AF3798" s="199" t="str">
        <f>IF(AND(COUNTIFS($J$18:J3798,J3798)=1,AE3798=1),1,"")</f>
        <v/>
      </c>
      <c r="AG3798" s="199" t="str">
        <f>IF(C3798="","",IF(AND(COUNTIFS($J$18:J3798,J3798)=1,C3798&lt;&gt;""),1,""))</f>
        <v/>
      </c>
      <c r="AH3798" s="199" t="str">
        <f>IF(G3798="","",IF(AND(COUNTIFS($J$18:J3798,J3798)=1,G3798&lt;&gt;""),1,""))</f>
        <v/>
      </c>
      <c r="AI3798" s="200">
        <f t="shared" si="1154"/>
        <v>0</v>
      </c>
      <c r="AJ3798" s="200">
        <f t="shared" si="1155"/>
        <v>0</v>
      </c>
      <c r="AK3798" s="201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03" t="str">
        <f t="shared" si="1146"/>
        <v/>
      </c>
      <c r="AR3798" s="206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 hidden="1">
      <c r="A3799" s="33" t="str">
        <f t="shared" si="1140"/>
        <v/>
      </c>
      <c r="B3799" s="23"/>
      <c r="C3799" s="23"/>
      <c r="D3799" s="202" t="str">
        <f t="shared" si="1151"/>
        <v/>
      </c>
      <c r="E3799" s="33" t="str">
        <f t="shared" si="1139"/>
        <v/>
      </c>
      <c r="F3799" s="23"/>
      <c r="G3799" s="23"/>
      <c r="H3799" s="29"/>
      <c r="I3799" s="204" t="str">
        <f t="shared" si="1141"/>
        <v/>
      </c>
      <c r="J3799" s="188"/>
      <c r="K3799" s="29"/>
      <c r="L3799" s="24"/>
      <c r="M3799" s="22"/>
      <c r="N3799" s="22"/>
      <c r="O3799" s="22"/>
      <c r="P3799" s="202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195" t="str">
        <f t="shared" si="1153"/>
        <v/>
      </c>
      <c r="Z3799" s="196" t="str">
        <f t="shared" si="1152"/>
        <v/>
      </c>
      <c r="AA3799" s="22"/>
      <c r="AB3799" s="197" t="str">
        <f t="shared" si="1156"/>
        <v/>
      </c>
      <c r="AC3799" s="198" t="str">
        <f t="shared" si="1142"/>
        <v/>
      </c>
      <c r="AD3799" s="162"/>
      <c r="AE3799" s="199" t="str">
        <f t="shared" si="1143"/>
        <v/>
      </c>
      <c r="AF3799" s="199" t="str">
        <f>IF(AND(COUNTIFS($J$18:J3799,J3799)=1,AE3799=1),1,"")</f>
        <v/>
      </c>
      <c r="AG3799" s="199" t="str">
        <f>IF(C3799="","",IF(AND(COUNTIFS($J$18:J3799,J3799)=1,C3799&lt;&gt;""),1,""))</f>
        <v/>
      </c>
      <c r="AH3799" s="199" t="str">
        <f>IF(G3799="","",IF(AND(COUNTIFS($J$18:J3799,J3799)=1,G3799&lt;&gt;""),1,""))</f>
        <v/>
      </c>
      <c r="AI3799" s="200">
        <f t="shared" si="1154"/>
        <v>0</v>
      </c>
      <c r="AJ3799" s="200">
        <f t="shared" si="1155"/>
        <v>0</v>
      </c>
      <c r="AK3799" s="201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03" t="str">
        <f t="shared" si="1146"/>
        <v/>
      </c>
      <c r="AR3799" s="206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 hidden="1">
      <c r="A3800" s="33" t="str">
        <f t="shared" si="1140"/>
        <v/>
      </c>
      <c r="B3800" s="23"/>
      <c r="C3800" s="23"/>
      <c r="D3800" s="202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204" t="str">
        <f t="shared" si="1141"/>
        <v/>
      </c>
      <c r="J3800" s="188"/>
      <c r="K3800" s="29"/>
      <c r="L3800" s="24"/>
      <c r="M3800" s="22"/>
      <c r="N3800" s="22"/>
      <c r="O3800" s="22"/>
      <c r="P3800" s="202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195" t="str">
        <f t="shared" si="1153"/>
        <v/>
      </c>
      <c r="Z3800" s="196" t="str">
        <f t="shared" si="1152"/>
        <v/>
      </c>
      <c r="AA3800" s="22"/>
      <c r="AB3800" s="197" t="str">
        <f t="shared" si="1156"/>
        <v/>
      </c>
      <c r="AC3800" s="198" t="str">
        <f t="shared" si="1142"/>
        <v/>
      </c>
      <c r="AD3800" s="162"/>
      <c r="AE3800" s="199" t="str">
        <f t="shared" si="1143"/>
        <v/>
      </c>
      <c r="AF3800" s="199" t="str">
        <f>IF(AND(COUNTIFS($J$18:J3800,J3800)=1,AE3800=1),1,"")</f>
        <v/>
      </c>
      <c r="AG3800" s="199" t="str">
        <f>IF(C3800="","",IF(AND(COUNTIFS($J$18:J3800,J3800)=1,C3800&lt;&gt;""),1,""))</f>
        <v/>
      </c>
      <c r="AH3800" s="199" t="str">
        <f>IF(G3800="","",IF(AND(COUNTIFS($J$18:J3800,J3800)=1,G3800&lt;&gt;""),1,""))</f>
        <v/>
      </c>
      <c r="AI3800" s="200">
        <f t="shared" si="1154"/>
        <v>0</v>
      </c>
      <c r="AJ3800" s="200">
        <f t="shared" si="1155"/>
        <v>0</v>
      </c>
      <c r="AK3800" s="201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03" t="str">
        <f t="shared" si="1146"/>
        <v/>
      </c>
      <c r="AR3800" s="206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 hidden="1">
      <c r="A3801" s="33" t="str">
        <f t="shared" si="1140"/>
        <v/>
      </c>
      <c r="B3801" s="23"/>
      <c r="C3801" s="23"/>
      <c r="D3801" s="202" t="str">
        <f t="shared" si="1151"/>
        <v/>
      </c>
      <c r="E3801" s="33" t="str">
        <f t="shared" si="1157"/>
        <v/>
      </c>
      <c r="F3801" s="23"/>
      <c r="G3801" s="23"/>
      <c r="H3801" s="29"/>
      <c r="I3801" s="204" t="str">
        <f t="shared" si="1141"/>
        <v/>
      </c>
      <c r="J3801" s="188"/>
      <c r="K3801" s="29"/>
      <c r="L3801" s="24"/>
      <c r="M3801" s="22"/>
      <c r="N3801" s="22"/>
      <c r="O3801" s="22"/>
      <c r="P3801" s="202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195" t="str">
        <f t="shared" si="1153"/>
        <v/>
      </c>
      <c r="Z3801" s="196" t="str">
        <f t="shared" si="1152"/>
        <v/>
      </c>
      <c r="AA3801" s="22"/>
      <c r="AB3801" s="197" t="str">
        <f t="shared" si="1156"/>
        <v/>
      </c>
      <c r="AC3801" s="198" t="str">
        <f t="shared" si="1142"/>
        <v/>
      </c>
      <c r="AD3801" s="162"/>
      <c r="AE3801" s="199" t="str">
        <f t="shared" si="1143"/>
        <v/>
      </c>
      <c r="AF3801" s="199" t="str">
        <f>IF(AND(COUNTIFS($J$18:J3801,J3801)=1,AE3801=1),1,"")</f>
        <v/>
      </c>
      <c r="AG3801" s="199" t="str">
        <f>IF(C3801="","",IF(AND(COUNTIFS($J$18:J3801,J3801)=1,C3801&lt;&gt;""),1,""))</f>
        <v/>
      </c>
      <c r="AH3801" s="199" t="str">
        <f>IF(G3801="","",IF(AND(COUNTIFS($J$18:J3801,J3801)=1,G3801&lt;&gt;""),1,""))</f>
        <v/>
      </c>
      <c r="AI3801" s="200">
        <f t="shared" si="1154"/>
        <v>0</v>
      </c>
      <c r="AJ3801" s="200">
        <f t="shared" si="1155"/>
        <v>0</v>
      </c>
      <c r="AK3801" s="201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03" t="str">
        <f t="shared" si="1146"/>
        <v/>
      </c>
      <c r="AR3801" s="206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 hidden="1">
      <c r="A3802" s="33" t="str">
        <f t="shared" si="1140"/>
        <v/>
      </c>
      <c r="B3802" s="23"/>
      <c r="C3802" s="23"/>
      <c r="D3802" s="202" t="str">
        <f t="shared" si="1151"/>
        <v/>
      </c>
      <c r="E3802" s="33" t="str">
        <f t="shared" si="1157"/>
        <v/>
      </c>
      <c r="F3802" s="23"/>
      <c r="G3802" s="23"/>
      <c r="H3802" s="29"/>
      <c r="I3802" s="204" t="str">
        <f t="shared" si="1141"/>
        <v/>
      </c>
      <c r="J3802" s="188"/>
      <c r="K3802" s="29"/>
      <c r="L3802" s="24"/>
      <c r="M3802" s="22"/>
      <c r="N3802" s="22"/>
      <c r="O3802" s="22"/>
      <c r="P3802" s="202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195" t="str">
        <f t="shared" si="1153"/>
        <v/>
      </c>
      <c r="Z3802" s="196" t="str">
        <f t="shared" si="1152"/>
        <v/>
      </c>
      <c r="AA3802" s="22"/>
      <c r="AB3802" s="197" t="str">
        <f t="shared" si="1156"/>
        <v/>
      </c>
      <c r="AC3802" s="198" t="str">
        <f t="shared" si="1142"/>
        <v/>
      </c>
      <c r="AD3802" s="162"/>
      <c r="AE3802" s="199" t="str">
        <f t="shared" si="1143"/>
        <v/>
      </c>
      <c r="AF3802" s="199" t="str">
        <f>IF(AND(COUNTIFS($J$18:J3802,J3802)=1,AE3802=1),1,"")</f>
        <v/>
      </c>
      <c r="AG3802" s="199" t="str">
        <f>IF(C3802="","",IF(AND(COUNTIFS($J$18:J3802,J3802)=1,C3802&lt;&gt;""),1,""))</f>
        <v/>
      </c>
      <c r="AH3802" s="199" t="str">
        <f>IF(G3802="","",IF(AND(COUNTIFS($J$18:J3802,J3802)=1,G3802&lt;&gt;""),1,""))</f>
        <v/>
      </c>
      <c r="AI3802" s="200">
        <f t="shared" si="1154"/>
        <v>0</v>
      </c>
      <c r="AJ3802" s="200">
        <f t="shared" si="1155"/>
        <v>0</v>
      </c>
      <c r="AK3802" s="201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03" t="str">
        <f t="shared" si="1146"/>
        <v/>
      </c>
      <c r="AR3802" s="206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 hidden="1">
      <c r="A3803" s="33" t="str">
        <f t="shared" si="1140"/>
        <v/>
      </c>
      <c r="B3803" s="23"/>
      <c r="C3803" s="23"/>
      <c r="D3803" s="202" t="str">
        <f t="shared" si="1151"/>
        <v/>
      </c>
      <c r="E3803" s="33" t="str">
        <f t="shared" si="1157"/>
        <v/>
      </c>
      <c r="F3803" s="23"/>
      <c r="G3803" s="23"/>
      <c r="H3803" s="29"/>
      <c r="I3803" s="204" t="str">
        <f t="shared" si="1141"/>
        <v/>
      </c>
      <c r="J3803" s="188"/>
      <c r="K3803" s="29"/>
      <c r="L3803" s="24"/>
      <c r="M3803" s="22"/>
      <c r="N3803" s="22"/>
      <c r="O3803" s="22"/>
      <c r="P3803" s="202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195" t="str">
        <f t="shared" si="1153"/>
        <v/>
      </c>
      <c r="Z3803" s="196" t="str">
        <f t="shared" si="1152"/>
        <v/>
      </c>
      <c r="AA3803" s="22"/>
      <c r="AB3803" s="197" t="str">
        <f t="shared" si="1156"/>
        <v/>
      </c>
      <c r="AC3803" s="198" t="str">
        <f t="shared" si="1142"/>
        <v/>
      </c>
      <c r="AD3803" s="162"/>
      <c r="AE3803" s="199" t="str">
        <f t="shared" si="1143"/>
        <v/>
      </c>
      <c r="AF3803" s="199" t="str">
        <f>IF(AND(COUNTIFS($J$18:J3803,J3803)=1,AE3803=1),1,"")</f>
        <v/>
      </c>
      <c r="AG3803" s="199" t="str">
        <f>IF(C3803="","",IF(AND(COUNTIFS($J$18:J3803,J3803)=1,C3803&lt;&gt;""),1,""))</f>
        <v/>
      </c>
      <c r="AH3803" s="199" t="str">
        <f>IF(G3803="","",IF(AND(COUNTIFS($J$18:J3803,J3803)=1,G3803&lt;&gt;""),1,""))</f>
        <v/>
      </c>
      <c r="AI3803" s="200">
        <f t="shared" si="1154"/>
        <v>0</v>
      </c>
      <c r="AJ3803" s="200">
        <f t="shared" si="1155"/>
        <v>0</v>
      </c>
      <c r="AK3803" s="201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03" t="str">
        <f t="shared" si="1146"/>
        <v/>
      </c>
      <c r="AR3803" s="206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 hidden="1">
      <c r="A3804" s="33" t="str">
        <f t="shared" si="1140"/>
        <v/>
      </c>
      <c r="B3804" s="23"/>
      <c r="C3804" s="23"/>
      <c r="D3804" s="202" t="str">
        <f t="shared" si="1151"/>
        <v/>
      </c>
      <c r="E3804" s="33" t="str">
        <f t="shared" si="1157"/>
        <v/>
      </c>
      <c r="F3804" s="23"/>
      <c r="G3804" s="23"/>
      <c r="H3804" s="29"/>
      <c r="I3804" s="204" t="str">
        <f t="shared" si="1141"/>
        <v/>
      </c>
      <c r="J3804" s="188"/>
      <c r="K3804" s="29"/>
      <c r="L3804" s="24"/>
      <c r="M3804" s="22"/>
      <c r="N3804" s="22"/>
      <c r="O3804" s="22"/>
      <c r="P3804" s="202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195" t="str">
        <f t="shared" si="1153"/>
        <v/>
      </c>
      <c r="Z3804" s="196" t="str">
        <f t="shared" si="1152"/>
        <v/>
      </c>
      <c r="AA3804" s="22"/>
      <c r="AB3804" s="197" t="str">
        <f t="shared" si="1156"/>
        <v/>
      </c>
      <c r="AC3804" s="198" t="str">
        <f t="shared" si="1142"/>
        <v/>
      </c>
      <c r="AD3804" s="162"/>
      <c r="AE3804" s="199" t="str">
        <f t="shared" si="1143"/>
        <v/>
      </c>
      <c r="AF3804" s="199" t="str">
        <f>IF(AND(COUNTIFS($J$18:J3804,J3804)=1,AE3804=1),1,"")</f>
        <v/>
      </c>
      <c r="AG3804" s="199" t="str">
        <f>IF(C3804="","",IF(AND(COUNTIFS($J$18:J3804,J3804)=1,C3804&lt;&gt;""),1,""))</f>
        <v/>
      </c>
      <c r="AH3804" s="199" t="str">
        <f>IF(G3804="","",IF(AND(COUNTIFS($J$18:J3804,J3804)=1,G3804&lt;&gt;""),1,""))</f>
        <v/>
      </c>
      <c r="AI3804" s="200">
        <f t="shared" si="1154"/>
        <v>0</v>
      </c>
      <c r="AJ3804" s="200">
        <f t="shared" si="1155"/>
        <v>0</v>
      </c>
      <c r="AK3804" s="201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03" t="str">
        <f t="shared" si="1146"/>
        <v/>
      </c>
      <c r="AR3804" s="206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 hidden="1">
      <c r="A3805" s="33" t="str">
        <f t="shared" si="1140"/>
        <v/>
      </c>
      <c r="B3805" s="23"/>
      <c r="C3805" s="23"/>
      <c r="D3805" s="202" t="str">
        <f t="shared" si="1151"/>
        <v/>
      </c>
      <c r="E3805" s="33" t="str">
        <f t="shared" si="1157"/>
        <v/>
      </c>
      <c r="F3805" s="23"/>
      <c r="G3805" s="23"/>
      <c r="H3805" s="29"/>
      <c r="I3805" s="204" t="str">
        <f t="shared" si="1141"/>
        <v/>
      </c>
      <c r="J3805" s="188"/>
      <c r="K3805" s="29"/>
      <c r="L3805" s="24"/>
      <c r="M3805" s="22"/>
      <c r="N3805" s="22"/>
      <c r="O3805" s="22"/>
      <c r="P3805" s="202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195" t="str">
        <f t="shared" si="1153"/>
        <v/>
      </c>
      <c r="Z3805" s="196" t="str">
        <f t="shared" si="1152"/>
        <v/>
      </c>
      <c r="AA3805" s="22"/>
      <c r="AB3805" s="197" t="str">
        <f t="shared" si="1156"/>
        <v/>
      </c>
      <c r="AC3805" s="198" t="str">
        <f t="shared" si="1142"/>
        <v/>
      </c>
      <c r="AD3805" s="162"/>
      <c r="AE3805" s="199" t="str">
        <f t="shared" si="1143"/>
        <v/>
      </c>
      <c r="AF3805" s="199" t="str">
        <f>IF(AND(COUNTIFS($J$18:J3805,J3805)=1,AE3805=1),1,"")</f>
        <v/>
      </c>
      <c r="AG3805" s="199" t="str">
        <f>IF(C3805="","",IF(AND(COUNTIFS($J$18:J3805,J3805)=1,C3805&lt;&gt;""),1,""))</f>
        <v/>
      </c>
      <c r="AH3805" s="199" t="str">
        <f>IF(G3805="","",IF(AND(COUNTIFS($J$18:J3805,J3805)=1,G3805&lt;&gt;""),1,""))</f>
        <v/>
      </c>
      <c r="AI3805" s="200">
        <f t="shared" si="1154"/>
        <v>0</v>
      </c>
      <c r="AJ3805" s="200">
        <f t="shared" si="1155"/>
        <v>0</v>
      </c>
      <c r="AK3805" s="201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03" t="str">
        <f t="shared" si="1146"/>
        <v/>
      </c>
      <c r="AR3805" s="206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 hidden="1">
      <c r="A3806" s="33" t="str">
        <f t="shared" si="1140"/>
        <v/>
      </c>
      <c r="B3806" s="23"/>
      <c r="C3806" s="23"/>
      <c r="D3806" s="202" t="str">
        <f t="shared" si="1151"/>
        <v/>
      </c>
      <c r="E3806" s="33" t="str">
        <f t="shared" si="1157"/>
        <v/>
      </c>
      <c r="F3806" s="23"/>
      <c r="G3806" s="23"/>
      <c r="H3806" s="29"/>
      <c r="I3806" s="204" t="str">
        <f t="shared" si="1141"/>
        <v/>
      </c>
      <c r="J3806" s="188"/>
      <c r="K3806" s="29"/>
      <c r="L3806" s="24"/>
      <c r="M3806" s="22"/>
      <c r="N3806" s="22"/>
      <c r="O3806" s="22"/>
      <c r="P3806" s="202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195" t="str">
        <f t="shared" si="1153"/>
        <v/>
      </c>
      <c r="Z3806" s="196" t="str">
        <f t="shared" si="1152"/>
        <v/>
      </c>
      <c r="AA3806" s="22"/>
      <c r="AB3806" s="197" t="str">
        <f t="shared" si="1156"/>
        <v/>
      </c>
      <c r="AC3806" s="198" t="str">
        <f t="shared" si="1142"/>
        <v/>
      </c>
      <c r="AD3806" s="162"/>
      <c r="AE3806" s="199" t="str">
        <f t="shared" si="1143"/>
        <v/>
      </c>
      <c r="AF3806" s="199" t="str">
        <f>IF(AND(COUNTIFS($J$18:J3806,J3806)=1,AE3806=1),1,"")</f>
        <v/>
      </c>
      <c r="AG3806" s="199" t="str">
        <f>IF(C3806="","",IF(AND(COUNTIFS($J$18:J3806,J3806)=1,C3806&lt;&gt;""),1,""))</f>
        <v/>
      </c>
      <c r="AH3806" s="199" t="str">
        <f>IF(G3806="","",IF(AND(COUNTIFS($J$18:J3806,J3806)=1,G3806&lt;&gt;""),1,""))</f>
        <v/>
      </c>
      <c r="AI3806" s="200">
        <f t="shared" si="1154"/>
        <v>0</v>
      </c>
      <c r="AJ3806" s="200">
        <f t="shared" si="1155"/>
        <v>0</v>
      </c>
      <c r="AK3806" s="201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03" t="str">
        <f t="shared" si="1146"/>
        <v/>
      </c>
      <c r="AR3806" s="206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 hidden="1">
      <c r="A3807" s="33" t="str">
        <f t="shared" si="1140"/>
        <v/>
      </c>
      <c r="B3807" s="23"/>
      <c r="C3807" s="23"/>
      <c r="D3807" s="202" t="str">
        <f t="shared" si="1151"/>
        <v/>
      </c>
      <c r="E3807" s="33" t="str">
        <f t="shared" si="1157"/>
        <v/>
      </c>
      <c r="F3807" s="23"/>
      <c r="G3807" s="23"/>
      <c r="H3807" s="29"/>
      <c r="I3807" s="204" t="str">
        <f t="shared" si="1141"/>
        <v/>
      </c>
      <c r="J3807" s="188"/>
      <c r="K3807" s="29"/>
      <c r="L3807" s="24"/>
      <c r="M3807" s="22"/>
      <c r="N3807" s="22"/>
      <c r="O3807" s="22"/>
      <c r="P3807" s="202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195" t="str">
        <f t="shared" si="1153"/>
        <v/>
      </c>
      <c r="Z3807" s="196" t="str">
        <f t="shared" si="1152"/>
        <v/>
      </c>
      <c r="AA3807" s="22"/>
      <c r="AB3807" s="197" t="str">
        <f t="shared" si="1156"/>
        <v/>
      </c>
      <c r="AC3807" s="198" t="str">
        <f t="shared" si="1142"/>
        <v/>
      </c>
      <c r="AD3807" s="162"/>
      <c r="AE3807" s="199" t="str">
        <f t="shared" si="1143"/>
        <v/>
      </c>
      <c r="AF3807" s="199" t="str">
        <f>IF(AND(COUNTIFS($J$18:J3807,J3807)=1,AE3807=1),1,"")</f>
        <v/>
      </c>
      <c r="AG3807" s="199" t="str">
        <f>IF(C3807="","",IF(AND(COUNTIFS($J$18:J3807,J3807)=1,C3807&lt;&gt;""),1,""))</f>
        <v/>
      </c>
      <c r="AH3807" s="199" t="str">
        <f>IF(G3807="","",IF(AND(COUNTIFS($J$18:J3807,J3807)=1,G3807&lt;&gt;""),1,""))</f>
        <v/>
      </c>
      <c r="AI3807" s="200">
        <f t="shared" si="1154"/>
        <v>0</v>
      </c>
      <c r="AJ3807" s="200">
        <f t="shared" si="1155"/>
        <v>0</v>
      </c>
      <c r="AK3807" s="201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03" t="str">
        <f t="shared" si="1146"/>
        <v/>
      </c>
      <c r="AR3807" s="206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 hidden="1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202" t="str">
        <f t="shared" si="1151"/>
        <v/>
      </c>
      <c r="E3808" s="33" t="str">
        <f t="shared" si="1157"/>
        <v/>
      </c>
      <c r="F3808" s="23"/>
      <c r="G3808" s="23"/>
      <c r="H3808" s="29"/>
      <c r="I3808" s="204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22"/>
      <c r="N3808" s="22"/>
      <c r="O3808" s="22"/>
      <c r="P3808" s="202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195" t="str">
        <f t="shared" si="1153"/>
        <v/>
      </c>
      <c r="Z3808" s="196" t="str">
        <f t="shared" si="1152"/>
        <v/>
      </c>
      <c r="AA3808" s="22"/>
      <c r="AB3808" s="197" t="str">
        <f t="shared" si="1156"/>
        <v/>
      </c>
      <c r="AC3808" s="198" t="str">
        <f t="shared" ref="AC3808:AC3871" si="1160">IF(R3808&lt;&gt;"",AB3808*AD3808,"")</f>
        <v/>
      </c>
      <c r="AD3808" s="162"/>
      <c r="AE3808" s="199" t="str">
        <f t="shared" ref="AE3808:AE3871" si="1161">IF(Q3808="","",IF(Q3808="Yes",1,0))</f>
        <v/>
      </c>
      <c r="AF3808" s="199" t="str">
        <f>IF(AND(COUNTIFS($J$18:J3808,J3808)=1,AE3808=1),1,"")</f>
        <v/>
      </c>
      <c r="AG3808" s="199" t="str">
        <f>IF(C3808="","",IF(AND(COUNTIFS($J$18:J3808,J3808)=1,C3808&lt;&gt;""),1,""))</f>
        <v/>
      </c>
      <c r="AH3808" s="199" t="str">
        <f>IF(G3808="","",IF(AND(COUNTIFS($J$18:J3808,J3808)=1,G3808&lt;&gt;""),1,""))</f>
        <v/>
      </c>
      <c r="AI3808" s="200">
        <f t="shared" si="1154"/>
        <v>0</v>
      </c>
      <c r="AJ3808" s="200">
        <f t="shared" si="1155"/>
        <v>0</v>
      </c>
      <c r="AK3808" s="201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03" t="str">
        <f t="shared" ref="AQ3808:AQ3871" si="1164">IF(W3808="","",F3808&amp;G3808&amp;W3808)</f>
        <v/>
      </c>
      <c r="AR3808" s="206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 hidden="1">
      <c r="A3809" s="33" t="str">
        <f t="shared" si="1158"/>
        <v/>
      </c>
      <c r="B3809" s="23"/>
      <c r="C3809" s="23"/>
      <c r="D3809" s="202" t="str">
        <f t="shared" si="1151"/>
        <v/>
      </c>
      <c r="E3809" s="33" t="str">
        <f t="shared" si="1157"/>
        <v/>
      </c>
      <c r="F3809" s="23"/>
      <c r="G3809" s="23"/>
      <c r="H3809" s="29"/>
      <c r="I3809" s="204" t="str">
        <f t="shared" si="1159"/>
        <v/>
      </c>
      <c r="J3809" s="188"/>
      <c r="K3809" s="29"/>
      <c r="L3809" s="24"/>
      <c r="M3809" s="22"/>
      <c r="N3809" s="22"/>
      <c r="O3809" s="22"/>
      <c r="P3809" s="202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195" t="str">
        <f t="shared" si="1153"/>
        <v/>
      </c>
      <c r="Z3809" s="196" t="str">
        <f t="shared" si="1152"/>
        <v/>
      </c>
      <c r="AA3809" s="22"/>
      <c r="AB3809" s="197" t="str">
        <f t="shared" si="1156"/>
        <v/>
      </c>
      <c r="AC3809" s="198" t="str">
        <f t="shared" si="1160"/>
        <v/>
      </c>
      <c r="AD3809" s="162"/>
      <c r="AE3809" s="199" t="str">
        <f t="shared" si="1161"/>
        <v/>
      </c>
      <c r="AF3809" s="199" t="str">
        <f>IF(AND(COUNTIFS($J$18:J3809,J3809)=1,AE3809=1),1,"")</f>
        <v/>
      </c>
      <c r="AG3809" s="199" t="str">
        <f>IF(C3809="","",IF(AND(COUNTIFS($J$18:J3809,J3809)=1,C3809&lt;&gt;""),1,""))</f>
        <v/>
      </c>
      <c r="AH3809" s="199" t="str">
        <f>IF(G3809="","",IF(AND(COUNTIFS($J$18:J3809,J3809)=1,G3809&lt;&gt;""),1,""))</f>
        <v/>
      </c>
      <c r="AI3809" s="200">
        <f t="shared" si="1154"/>
        <v>0</v>
      </c>
      <c r="AJ3809" s="200">
        <f t="shared" si="1155"/>
        <v>0</v>
      </c>
      <c r="AK3809" s="201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03" t="str">
        <f t="shared" si="1164"/>
        <v/>
      </c>
      <c r="AR3809" s="206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 hidden="1">
      <c r="A3810" s="33" t="str">
        <f t="shared" si="1158"/>
        <v/>
      </c>
      <c r="B3810" s="23"/>
      <c r="C3810" s="23"/>
      <c r="D3810" s="202" t="str">
        <f t="shared" si="1151"/>
        <v/>
      </c>
      <c r="E3810" s="33" t="str">
        <f t="shared" si="1157"/>
        <v/>
      </c>
      <c r="F3810" s="23"/>
      <c r="G3810" s="23"/>
      <c r="H3810" s="29"/>
      <c r="I3810" s="204" t="str">
        <f t="shared" si="1159"/>
        <v/>
      </c>
      <c r="J3810" s="188"/>
      <c r="K3810" s="29"/>
      <c r="L3810" s="24"/>
      <c r="M3810" s="22"/>
      <c r="N3810" s="22"/>
      <c r="O3810" s="22"/>
      <c r="P3810" s="202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195" t="str">
        <f t="shared" si="1153"/>
        <v/>
      </c>
      <c r="Z3810" s="196" t="str">
        <f t="shared" si="1152"/>
        <v/>
      </c>
      <c r="AA3810" s="22"/>
      <c r="AB3810" s="197" t="str">
        <f t="shared" si="1156"/>
        <v/>
      </c>
      <c r="AC3810" s="198" t="str">
        <f t="shared" si="1160"/>
        <v/>
      </c>
      <c r="AD3810" s="162"/>
      <c r="AE3810" s="199" t="str">
        <f t="shared" si="1161"/>
        <v/>
      </c>
      <c r="AF3810" s="199" t="str">
        <f>IF(AND(COUNTIFS($J$18:J3810,J3810)=1,AE3810=1),1,"")</f>
        <v/>
      </c>
      <c r="AG3810" s="199" t="str">
        <f>IF(C3810="","",IF(AND(COUNTIFS($J$18:J3810,J3810)=1,C3810&lt;&gt;""),1,""))</f>
        <v/>
      </c>
      <c r="AH3810" s="199" t="str">
        <f>IF(G3810="","",IF(AND(COUNTIFS($J$18:J3810,J3810)=1,G3810&lt;&gt;""),1,""))</f>
        <v/>
      </c>
      <c r="AI3810" s="200">
        <f t="shared" si="1154"/>
        <v>0</v>
      </c>
      <c r="AJ3810" s="200">
        <f t="shared" si="1155"/>
        <v>0</v>
      </c>
      <c r="AK3810" s="201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03" t="str">
        <f t="shared" si="1164"/>
        <v/>
      </c>
      <c r="AR3810" s="206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 hidden="1">
      <c r="A3811" s="33" t="str">
        <f t="shared" si="1158"/>
        <v/>
      </c>
      <c r="B3811" s="23"/>
      <c r="C3811" s="23"/>
      <c r="D3811" s="202" t="str">
        <f t="shared" si="1151"/>
        <v/>
      </c>
      <c r="E3811" s="33" t="str">
        <f t="shared" si="1157"/>
        <v/>
      </c>
      <c r="F3811" s="23"/>
      <c r="G3811" s="23"/>
      <c r="H3811" s="29"/>
      <c r="I3811" s="204" t="str">
        <f t="shared" si="1159"/>
        <v/>
      </c>
      <c r="J3811" s="188"/>
      <c r="K3811" s="29"/>
      <c r="L3811" s="24"/>
      <c r="M3811" s="22"/>
      <c r="N3811" s="22"/>
      <c r="O3811" s="22"/>
      <c r="P3811" s="202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195" t="str">
        <f t="shared" si="1153"/>
        <v/>
      </c>
      <c r="Z3811" s="196" t="str">
        <f t="shared" si="1152"/>
        <v/>
      </c>
      <c r="AA3811" s="22"/>
      <c r="AB3811" s="197" t="str">
        <f t="shared" si="1156"/>
        <v/>
      </c>
      <c r="AC3811" s="198" t="str">
        <f t="shared" si="1160"/>
        <v/>
      </c>
      <c r="AD3811" s="162"/>
      <c r="AE3811" s="199" t="str">
        <f t="shared" si="1161"/>
        <v/>
      </c>
      <c r="AF3811" s="199" t="str">
        <f>IF(AND(COUNTIFS($J$18:J3811,J3811)=1,AE3811=1),1,"")</f>
        <v/>
      </c>
      <c r="AG3811" s="199" t="str">
        <f>IF(C3811="","",IF(AND(COUNTIFS($J$18:J3811,J3811)=1,C3811&lt;&gt;""),1,""))</f>
        <v/>
      </c>
      <c r="AH3811" s="199" t="str">
        <f>IF(G3811="","",IF(AND(COUNTIFS($J$18:J3811,J3811)=1,G3811&lt;&gt;""),1,""))</f>
        <v/>
      </c>
      <c r="AI3811" s="200">
        <f t="shared" si="1154"/>
        <v>0</v>
      </c>
      <c r="AJ3811" s="200">
        <f t="shared" si="1155"/>
        <v>0</v>
      </c>
      <c r="AK3811" s="201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03" t="str">
        <f t="shared" si="1164"/>
        <v/>
      </c>
      <c r="AR3811" s="206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 hidden="1">
      <c r="A3812" s="33" t="str">
        <f t="shared" si="1158"/>
        <v/>
      </c>
      <c r="B3812" s="23"/>
      <c r="C3812" s="23"/>
      <c r="D3812" s="202" t="str">
        <f t="shared" si="1151"/>
        <v/>
      </c>
      <c r="E3812" s="33" t="str">
        <f t="shared" si="1157"/>
        <v/>
      </c>
      <c r="F3812" s="23"/>
      <c r="G3812" s="23"/>
      <c r="H3812" s="29"/>
      <c r="I3812" s="204" t="str">
        <f t="shared" si="1159"/>
        <v/>
      </c>
      <c r="J3812" s="188"/>
      <c r="K3812" s="29"/>
      <c r="L3812" s="24"/>
      <c r="M3812" s="22"/>
      <c r="N3812" s="22"/>
      <c r="O3812" s="22"/>
      <c r="P3812" s="202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195" t="str">
        <f t="shared" si="1153"/>
        <v/>
      </c>
      <c r="Z3812" s="196" t="str">
        <f t="shared" si="1152"/>
        <v/>
      </c>
      <c r="AA3812" s="22"/>
      <c r="AB3812" s="197" t="str">
        <f t="shared" si="1156"/>
        <v/>
      </c>
      <c r="AC3812" s="198" t="str">
        <f t="shared" si="1160"/>
        <v/>
      </c>
      <c r="AD3812" s="162"/>
      <c r="AE3812" s="199" t="str">
        <f t="shared" si="1161"/>
        <v/>
      </c>
      <c r="AF3812" s="199" t="str">
        <f>IF(AND(COUNTIFS($J$18:J3812,J3812)=1,AE3812=1),1,"")</f>
        <v/>
      </c>
      <c r="AG3812" s="199" t="str">
        <f>IF(C3812="","",IF(AND(COUNTIFS($J$18:J3812,J3812)=1,C3812&lt;&gt;""),1,""))</f>
        <v/>
      </c>
      <c r="AH3812" s="199" t="str">
        <f>IF(G3812="","",IF(AND(COUNTIFS($J$18:J3812,J3812)=1,G3812&lt;&gt;""),1,""))</f>
        <v/>
      </c>
      <c r="AI3812" s="200">
        <f t="shared" si="1154"/>
        <v>0</v>
      </c>
      <c r="AJ3812" s="200">
        <f t="shared" si="1155"/>
        <v>0</v>
      </c>
      <c r="AK3812" s="201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03" t="str">
        <f t="shared" si="1164"/>
        <v/>
      </c>
      <c r="AR3812" s="206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 hidden="1">
      <c r="A3813" s="33" t="str">
        <f t="shared" si="1158"/>
        <v/>
      </c>
      <c r="B3813" s="23"/>
      <c r="C3813" s="23"/>
      <c r="D3813" s="202" t="str">
        <f t="shared" si="1151"/>
        <v/>
      </c>
      <c r="E3813" s="33" t="str">
        <f t="shared" si="1157"/>
        <v/>
      </c>
      <c r="F3813" s="23"/>
      <c r="G3813" s="23"/>
      <c r="H3813" s="29"/>
      <c r="I3813" s="204" t="str">
        <f t="shared" si="1159"/>
        <v/>
      </c>
      <c r="J3813" s="188"/>
      <c r="K3813" s="29"/>
      <c r="L3813" s="24"/>
      <c r="M3813" s="22"/>
      <c r="N3813" s="22"/>
      <c r="O3813" s="22"/>
      <c r="P3813" s="202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195" t="str">
        <f t="shared" si="1153"/>
        <v/>
      </c>
      <c r="Z3813" s="196" t="str">
        <f t="shared" si="1152"/>
        <v/>
      </c>
      <c r="AA3813" s="22"/>
      <c r="AB3813" s="197" t="str">
        <f t="shared" si="1156"/>
        <v/>
      </c>
      <c r="AC3813" s="198" t="str">
        <f t="shared" si="1160"/>
        <v/>
      </c>
      <c r="AD3813" s="162"/>
      <c r="AE3813" s="199" t="str">
        <f t="shared" si="1161"/>
        <v/>
      </c>
      <c r="AF3813" s="199" t="str">
        <f>IF(AND(COUNTIFS($J$18:J3813,J3813)=1,AE3813=1),1,"")</f>
        <v/>
      </c>
      <c r="AG3813" s="199" t="str">
        <f>IF(C3813="","",IF(AND(COUNTIFS($J$18:J3813,J3813)=1,C3813&lt;&gt;""),1,""))</f>
        <v/>
      </c>
      <c r="AH3813" s="199" t="str">
        <f>IF(G3813="","",IF(AND(COUNTIFS($J$18:J3813,J3813)=1,G3813&lt;&gt;""),1,""))</f>
        <v/>
      </c>
      <c r="AI3813" s="200">
        <f t="shared" si="1154"/>
        <v>0</v>
      </c>
      <c r="AJ3813" s="200">
        <f t="shared" si="1155"/>
        <v>0</v>
      </c>
      <c r="AK3813" s="201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03" t="str">
        <f t="shared" si="1164"/>
        <v/>
      </c>
      <c r="AR3813" s="206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 hidden="1">
      <c r="A3814" s="33" t="str">
        <f t="shared" si="1158"/>
        <v/>
      </c>
      <c r="B3814" s="23"/>
      <c r="C3814" s="23"/>
      <c r="D3814" s="202" t="str">
        <f t="shared" si="1151"/>
        <v/>
      </c>
      <c r="E3814" s="33" t="str">
        <f t="shared" si="1157"/>
        <v/>
      </c>
      <c r="F3814" s="23"/>
      <c r="G3814" s="23"/>
      <c r="H3814" s="29"/>
      <c r="I3814" s="204" t="str">
        <f t="shared" si="1159"/>
        <v/>
      </c>
      <c r="J3814" s="188"/>
      <c r="K3814" s="29"/>
      <c r="L3814" s="24"/>
      <c r="M3814" s="22"/>
      <c r="N3814" s="22"/>
      <c r="O3814" s="22"/>
      <c r="P3814" s="202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195" t="str">
        <f t="shared" si="1153"/>
        <v/>
      </c>
      <c r="Z3814" s="196" t="str">
        <f t="shared" si="1152"/>
        <v/>
      </c>
      <c r="AA3814" s="22"/>
      <c r="AB3814" s="197" t="str">
        <f t="shared" si="1156"/>
        <v/>
      </c>
      <c r="AC3814" s="198" t="str">
        <f t="shared" si="1160"/>
        <v/>
      </c>
      <c r="AD3814" s="162"/>
      <c r="AE3814" s="199" t="str">
        <f t="shared" si="1161"/>
        <v/>
      </c>
      <c r="AF3814" s="199" t="str">
        <f>IF(AND(COUNTIFS($J$18:J3814,J3814)=1,AE3814=1),1,"")</f>
        <v/>
      </c>
      <c r="AG3814" s="199" t="str">
        <f>IF(C3814="","",IF(AND(COUNTIFS($J$18:J3814,J3814)=1,C3814&lt;&gt;""),1,""))</f>
        <v/>
      </c>
      <c r="AH3814" s="199" t="str">
        <f>IF(G3814="","",IF(AND(COUNTIFS($J$18:J3814,J3814)=1,G3814&lt;&gt;""),1,""))</f>
        <v/>
      </c>
      <c r="AI3814" s="200">
        <f t="shared" si="1154"/>
        <v>0</v>
      </c>
      <c r="AJ3814" s="200">
        <f t="shared" si="1155"/>
        <v>0</v>
      </c>
      <c r="AK3814" s="201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03" t="str">
        <f t="shared" si="1164"/>
        <v/>
      </c>
      <c r="AR3814" s="206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 hidden="1">
      <c r="A3815" s="33" t="str">
        <f t="shared" si="1158"/>
        <v/>
      </c>
      <c r="B3815" s="23"/>
      <c r="C3815" s="23"/>
      <c r="D3815" s="202" t="str">
        <f t="shared" si="1151"/>
        <v/>
      </c>
      <c r="E3815" s="33" t="str">
        <f t="shared" si="1157"/>
        <v/>
      </c>
      <c r="F3815" s="23"/>
      <c r="G3815" s="23"/>
      <c r="H3815" s="29"/>
      <c r="I3815" s="204" t="str">
        <f t="shared" si="1159"/>
        <v/>
      </c>
      <c r="J3815" s="188"/>
      <c r="K3815" s="29"/>
      <c r="L3815" s="24"/>
      <c r="M3815" s="22"/>
      <c r="N3815" s="22"/>
      <c r="O3815" s="22"/>
      <c r="P3815" s="202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195" t="str">
        <f t="shared" si="1153"/>
        <v/>
      </c>
      <c r="Z3815" s="196" t="str">
        <f t="shared" si="1152"/>
        <v/>
      </c>
      <c r="AA3815" s="22"/>
      <c r="AB3815" s="197" t="str">
        <f t="shared" si="1156"/>
        <v/>
      </c>
      <c r="AC3815" s="198" t="str">
        <f t="shared" si="1160"/>
        <v/>
      </c>
      <c r="AD3815" s="162"/>
      <c r="AE3815" s="199" t="str">
        <f t="shared" si="1161"/>
        <v/>
      </c>
      <c r="AF3815" s="199" t="str">
        <f>IF(AND(COUNTIFS($J$18:J3815,J3815)=1,AE3815=1),1,"")</f>
        <v/>
      </c>
      <c r="AG3815" s="199" t="str">
        <f>IF(C3815="","",IF(AND(COUNTIFS($J$18:J3815,J3815)=1,C3815&lt;&gt;""),1,""))</f>
        <v/>
      </c>
      <c r="AH3815" s="199" t="str">
        <f>IF(G3815="","",IF(AND(COUNTIFS($J$18:J3815,J3815)=1,G3815&lt;&gt;""),1,""))</f>
        <v/>
      </c>
      <c r="AI3815" s="200">
        <f t="shared" si="1154"/>
        <v>0</v>
      </c>
      <c r="AJ3815" s="200">
        <f t="shared" si="1155"/>
        <v>0</v>
      </c>
      <c r="AK3815" s="201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03" t="str">
        <f t="shared" si="1164"/>
        <v/>
      </c>
      <c r="AR3815" s="206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 hidden="1">
      <c r="A3816" s="33" t="str">
        <f t="shared" si="1158"/>
        <v/>
      </c>
      <c r="B3816" s="23"/>
      <c r="C3816" s="23"/>
      <c r="D3816" s="202" t="str">
        <f t="shared" si="1151"/>
        <v/>
      </c>
      <c r="E3816" s="33" t="str">
        <f t="shared" si="1157"/>
        <v/>
      </c>
      <c r="F3816" s="23"/>
      <c r="G3816" s="23"/>
      <c r="H3816" s="29"/>
      <c r="I3816" s="204" t="str">
        <f t="shared" si="1159"/>
        <v/>
      </c>
      <c r="J3816" s="188"/>
      <c r="K3816" s="29"/>
      <c r="L3816" s="24"/>
      <c r="M3816" s="22"/>
      <c r="N3816" s="22"/>
      <c r="O3816" s="22"/>
      <c r="P3816" s="202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195" t="str">
        <f t="shared" si="1153"/>
        <v/>
      </c>
      <c r="Z3816" s="196" t="str">
        <f t="shared" si="1152"/>
        <v/>
      </c>
      <c r="AA3816" s="22"/>
      <c r="AB3816" s="197" t="str">
        <f t="shared" si="1156"/>
        <v/>
      </c>
      <c r="AC3816" s="198" t="str">
        <f t="shared" si="1160"/>
        <v/>
      </c>
      <c r="AD3816" s="162"/>
      <c r="AE3816" s="199" t="str">
        <f t="shared" si="1161"/>
        <v/>
      </c>
      <c r="AF3816" s="199" t="str">
        <f>IF(AND(COUNTIFS($J$18:J3816,J3816)=1,AE3816=1),1,"")</f>
        <v/>
      </c>
      <c r="AG3816" s="199" t="str">
        <f>IF(C3816="","",IF(AND(COUNTIFS($J$18:J3816,J3816)=1,C3816&lt;&gt;""),1,""))</f>
        <v/>
      </c>
      <c r="AH3816" s="199" t="str">
        <f>IF(G3816="","",IF(AND(COUNTIFS($J$18:J3816,J3816)=1,G3816&lt;&gt;""),1,""))</f>
        <v/>
      </c>
      <c r="AI3816" s="200">
        <f t="shared" si="1154"/>
        <v>0</v>
      </c>
      <c r="AJ3816" s="200">
        <f t="shared" si="1155"/>
        <v>0</v>
      </c>
      <c r="AK3816" s="201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03" t="str">
        <f t="shared" si="1164"/>
        <v/>
      </c>
      <c r="AR3816" s="206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 hidden="1">
      <c r="A3817" s="33" t="str">
        <f t="shared" si="1158"/>
        <v/>
      </c>
      <c r="B3817" s="23"/>
      <c r="C3817" s="23"/>
      <c r="D3817" s="202" t="str">
        <f t="shared" si="1151"/>
        <v/>
      </c>
      <c r="E3817" s="33" t="str">
        <f t="shared" si="1157"/>
        <v/>
      </c>
      <c r="F3817" s="23"/>
      <c r="G3817" s="23"/>
      <c r="H3817" s="29"/>
      <c r="I3817" s="204" t="str">
        <f t="shared" si="1159"/>
        <v/>
      </c>
      <c r="J3817" s="188"/>
      <c r="K3817" s="29"/>
      <c r="L3817" s="24"/>
      <c r="M3817" s="22"/>
      <c r="N3817" s="22"/>
      <c r="O3817" s="22"/>
      <c r="P3817" s="202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195" t="str">
        <f t="shared" si="1153"/>
        <v/>
      </c>
      <c r="Z3817" s="196" t="str">
        <f t="shared" si="1152"/>
        <v/>
      </c>
      <c r="AA3817" s="22"/>
      <c r="AB3817" s="197" t="str">
        <f t="shared" si="1156"/>
        <v/>
      </c>
      <c r="AC3817" s="198" t="str">
        <f t="shared" si="1160"/>
        <v/>
      </c>
      <c r="AD3817" s="162"/>
      <c r="AE3817" s="199" t="str">
        <f t="shared" si="1161"/>
        <v/>
      </c>
      <c r="AF3817" s="199" t="str">
        <f>IF(AND(COUNTIFS($J$18:J3817,J3817)=1,AE3817=1),1,"")</f>
        <v/>
      </c>
      <c r="AG3817" s="199" t="str">
        <f>IF(C3817="","",IF(AND(COUNTIFS($J$18:J3817,J3817)=1,C3817&lt;&gt;""),1,""))</f>
        <v/>
      </c>
      <c r="AH3817" s="199" t="str">
        <f>IF(G3817="","",IF(AND(COUNTIFS($J$18:J3817,J3817)=1,G3817&lt;&gt;""),1,""))</f>
        <v/>
      </c>
      <c r="AI3817" s="200">
        <f t="shared" si="1154"/>
        <v>0</v>
      </c>
      <c r="AJ3817" s="200">
        <f t="shared" si="1155"/>
        <v>0</v>
      </c>
      <c r="AK3817" s="201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03" t="str">
        <f t="shared" si="1164"/>
        <v/>
      </c>
      <c r="AR3817" s="206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 hidden="1">
      <c r="A3818" s="33" t="str">
        <f t="shared" si="1158"/>
        <v/>
      </c>
      <c r="B3818" s="23"/>
      <c r="C3818" s="23"/>
      <c r="D3818" s="202" t="str">
        <f t="shared" si="1151"/>
        <v/>
      </c>
      <c r="E3818" s="33" t="str">
        <f t="shared" si="1157"/>
        <v/>
      </c>
      <c r="F3818" s="23"/>
      <c r="G3818" s="23"/>
      <c r="H3818" s="29"/>
      <c r="I3818" s="204" t="str">
        <f t="shared" si="1159"/>
        <v/>
      </c>
      <c r="J3818" s="188"/>
      <c r="K3818" s="29"/>
      <c r="L3818" s="24"/>
      <c r="M3818" s="22"/>
      <c r="N3818" s="22"/>
      <c r="O3818" s="22"/>
      <c r="P3818" s="202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195" t="str">
        <f t="shared" si="1153"/>
        <v/>
      </c>
      <c r="Z3818" s="196" t="str">
        <f t="shared" si="1152"/>
        <v/>
      </c>
      <c r="AA3818" s="22"/>
      <c r="AB3818" s="197" t="str">
        <f t="shared" si="1156"/>
        <v/>
      </c>
      <c r="AC3818" s="198" t="str">
        <f t="shared" si="1160"/>
        <v/>
      </c>
      <c r="AD3818" s="162"/>
      <c r="AE3818" s="199" t="str">
        <f t="shared" si="1161"/>
        <v/>
      </c>
      <c r="AF3818" s="199" t="str">
        <f>IF(AND(COUNTIFS($J$18:J3818,J3818)=1,AE3818=1),1,"")</f>
        <v/>
      </c>
      <c r="AG3818" s="199" t="str">
        <f>IF(C3818="","",IF(AND(COUNTIFS($J$18:J3818,J3818)=1,C3818&lt;&gt;""),1,""))</f>
        <v/>
      </c>
      <c r="AH3818" s="199" t="str">
        <f>IF(G3818="","",IF(AND(COUNTIFS($J$18:J3818,J3818)=1,G3818&lt;&gt;""),1,""))</f>
        <v/>
      </c>
      <c r="AI3818" s="200">
        <f t="shared" si="1154"/>
        <v>0</v>
      </c>
      <c r="AJ3818" s="200">
        <f t="shared" si="1155"/>
        <v>0</v>
      </c>
      <c r="AK3818" s="201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03" t="str">
        <f t="shared" si="1164"/>
        <v/>
      </c>
      <c r="AR3818" s="206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 hidden="1">
      <c r="A3819" s="33" t="str">
        <f t="shared" si="1158"/>
        <v/>
      </c>
      <c r="B3819" s="23"/>
      <c r="C3819" s="23"/>
      <c r="D3819" s="202" t="str">
        <f t="shared" si="1151"/>
        <v/>
      </c>
      <c r="E3819" s="33" t="str">
        <f t="shared" si="1157"/>
        <v/>
      </c>
      <c r="F3819" s="23"/>
      <c r="G3819" s="23"/>
      <c r="H3819" s="29"/>
      <c r="I3819" s="204" t="str">
        <f t="shared" si="1159"/>
        <v/>
      </c>
      <c r="J3819" s="188"/>
      <c r="K3819" s="29"/>
      <c r="L3819" s="24"/>
      <c r="M3819" s="22"/>
      <c r="N3819" s="22"/>
      <c r="O3819" s="22"/>
      <c r="P3819" s="202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195" t="str">
        <f t="shared" si="1153"/>
        <v/>
      </c>
      <c r="Z3819" s="196" t="str">
        <f t="shared" si="1152"/>
        <v/>
      </c>
      <c r="AA3819" s="22"/>
      <c r="AB3819" s="197" t="str">
        <f t="shared" si="1156"/>
        <v/>
      </c>
      <c r="AC3819" s="198" t="str">
        <f t="shared" si="1160"/>
        <v/>
      </c>
      <c r="AD3819" s="162"/>
      <c r="AE3819" s="199" t="str">
        <f t="shared" si="1161"/>
        <v/>
      </c>
      <c r="AF3819" s="199" t="str">
        <f>IF(AND(COUNTIFS($J$18:J3819,J3819)=1,AE3819=1),1,"")</f>
        <v/>
      </c>
      <c r="AG3819" s="199" t="str">
        <f>IF(C3819="","",IF(AND(COUNTIFS($J$18:J3819,J3819)=1,C3819&lt;&gt;""),1,""))</f>
        <v/>
      </c>
      <c r="AH3819" s="199" t="str">
        <f>IF(G3819="","",IF(AND(COUNTIFS($J$18:J3819,J3819)=1,G3819&lt;&gt;""),1,""))</f>
        <v/>
      </c>
      <c r="AI3819" s="200">
        <f t="shared" si="1154"/>
        <v>0</v>
      </c>
      <c r="AJ3819" s="200">
        <f t="shared" si="1155"/>
        <v>0</v>
      </c>
      <c r="AK3819" s="201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03" t="str">
        <f t="shared" si="1164"/>
        <v/>
      </c>
      <c r="AR3819" s="206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 hidden="1">
      <c r="A3820" s="33" t="str">
        <f t="shared" si="1158"/>
        <v/>
      </c>
      <c r="B3820" s="23"/>
      <c r="C3820" s="23"/>
      <c r="D3820" s="202" t="str">
        <f t="shared" si="1151"/>
        <v/>
      </c>
      <c r="E3820" s="33" t="str">
        <f t="shared" si="1157"/>
        <v/>
      </c>
      <c r="F3820" s="23"/>
      <c r="G3820" s="23"/>
      <c r="H3820" s="29"/>
      <c r="I3820" s="204" t="str">
        <f t="shared" si="1159"/>
        <v/>
      </c>
      <c r="J3820" s="188"/>
      <c r="K3820" s="29"/>
      <c r="L3820" s="24"/>
      <c r="M3820" s="22"/>
      <c r="N3820" s="22"/>
      <c r="O3820" s="22"/>
      <c r="P3820" s="202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195" t="str">
        <f t="shared" si="1153"/>
        <v/>
      </c>
      <c r="Z3820" s="196" t="str">
        <f t="shared" si="1152"/>
        <v/>
      </c>
      <c r="AA3820" s="22"/>
      <c r="AB3820" s="197" t="str">
        <f t="shared" si="1156"/>
        <v/>
      </c>
      <c r="AC3820" s="198" t="str">
        <f t="shared" si="1160"/>
        <v/>
      </c>
      <c r="AD3820" s="162"/>
      <c r="AE3820" s="199" t="str">
        <f t="shared" si="1161"/>
        <v/>
      </c>
      <c r="AF3820" s="199" t="str">
        <f>IF(AND(COUNTIFS($J$18:J3820,J3820)=1,AE3820=1),1,"")</f>
        <v/>
      </c>
      <c r="AG3820" s="199" t="str">
        <f>IF(C3820="","",IF(AND(COUNTIFS($J$18:J3820,J3820)=1,C3820&lt;&gt;""),1,""))</f>
        <v/>
      </c>
      <c r="AH3820" s="199" t="str">
        <f>IF(G3820="","",IF(AND(COUNTIFS($J$18:J3820,J3820)=1,G3820&lt;&gt;""),1,""))</f>
        <v/>
      </c>
      <c r="AI3820" s="200">
        <f t="shared" si="1154"/>
        <v>0</v>
      </c>
      <c r="AJ3820" s="200">
        <f t="shared" si="1155"/>
        <v>0</v>
      </c>
      <c r="AK3820" s="201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03" t="str">
        <f t="shared" si="1164"/>
        <v/>
      </c>
      <c r="AR3820" s="206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 hidden="1">
      <c r="A3821" s="33" t="str">
        <f t="shared" si="1158"/>
        <v/>
      </c>
      <c r="B3821" s="23"/>
      <c r="C3821" s="23"/>
      <c r="D3821" s="202" t="str">
        <f t="shared" si="1151"/>
        <v/>
      </c>
      <c r="E3821" s="33" t="str">
        <f t="shared" si="1157"/>
        <v/>
      </c>
      <c r="F3821" s="23"/>
      <c r="G3821" s="23"/>
      <c r="H3821" s="29"/>
      <c r="I3821" s="204" t="str">
        <f t="shared" si="1159"/>
        <v/>
      </c>
      <c r="J3821" s="188"/>
      <c r="K3821" s="29"/>
      <c r="L3821" s="24"/>
      <c r="M3821" s="22"/>
      <c r="N3821" s="22"/>
      <c r="O3821" s="22"/>
      <c r="P3821" s="202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195" t="str">
        <f t="shared" si="1153"/>
        <v/>
      </c>
      <c r="Z3821" s="196" t="str">
        <f t="shared" si="1152"/>
        <v/>
      </c>
      <c r="AA3821" s="22"/>
      <c r="AB3821" s="197" t="str">
        <f t="shared" si="1156"/>
        <v/>
      </c>
      <c r="AC3821" s="198" t="str">
        <f t="shared" si="1160"/>
        <v/>
      </c>
      <c r="AD3821" s="162"/>
      <c r="AE3821" s="199" t="str">
        <f t="shared" si="1161"/>
        <v/>
      </c>
      <c r="AF3821" s="199" t="str">
        <f>IF(AND(COUNTIFS($J$18:J3821,J3821)=1,AE3821=1),1,"")</f>
        <v/>
      </c>
      <c r="AG3821" s="199" t="str">
        <f>IF(C3821="","",IF(AND(COUNTIFS($J$18:J3821,J3821)=1,C3821&lt;&gt;""),1,""))</f>
        <v/>
      </c>
      <c r="AH3821" s="199" t="str">
        <f>IF(G3821="","",IF(AND(COUNTIFS($J$18:J3821,J3821)=1,G3821&lt;&gt;""),1,""))</f>
        <v/>
      </c>
      <c r="AI3821" s="200">
        <f t="shared" si="1154"/>
        <v>0</v>
      </c>
      <c r="AJ3821" s="200">
        <f t="shared" si="1155"/>
        <v>0</v>
      </c>
      <c r="AK3821" s="201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03" t="str">
        <f t="shared" si="1164"/>
        <v/>
      </c>
      <c r="AR3821" s="206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 hidden="1">
      <c r="A3822" s="33" t="str">
        <f t="shared" si="1158"/>
        <v/>
      </c>
      <c r="B3822" s="23"/>
      <c r="C3822" s="23"/>
      <c r="D3822" s="202" t="str">
        <f t="shared" si="1151"/>
        <v/>
      </c>
      <c r="E3822" s="33" t="str">
        <f t="shared" si="1157"/>
        <v/>
      </c>
      <c r="F3822" s="23"/>
      <c r="G3822" s="23"/>
      <c r="H3822" s="29"/>
      <c r="I3822" s="204" t="str">
        <f t="shared" si="1159"/>
        <v/>
      </c>
      <c r="J3822" s="188"/>
      <c r="K3822" s="29"/>
      <c r="L3822" s="24"/>
      <c r="M3822" s="22"/>
      <c r="N3822" s="22"/>
      <c r="O3822" s="22"/>
      <c r="P3822" s="202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195" t="str">
        <f t="shared" si="1153"/>
        <v/>
      </c>
      <c r="Z3822" s="196" t="str">
        <f t="shared" si="1152"/>
        <v/>
      </c>
      <c r="AA3822" s="22"/>
      <c r="AB3822" s="197" t="str">
        <f t="shared" si="1156"/>
        <v/>
      </c>
      <c r="AC3822" s="198" t="str">
        <f t="shared" si="1160"/>
        <v/>
      </c>
      <c r="AD3822" s="162"/>
      <c r="AE3822" s="199" t="str">
        <f t="shared" si="1161"/>
        <v/>
      </c>
      <c r="AF3822" s="199" t="str">
        <f>IF(AND(COUNTIFS($J$18:J3822,J3822)=1,AE3822=1),1,"")</f>
        <v/>
      </c>
      <c r="AG3822" s="199" t="str">
        <f>IF(C3822="","",IF(AND(COUNTIFS($J$18:J3822,J3822)=1,C3822&lt;&gt;""),1,""))</f>
        <v/>
      </c>
      <c r="AH3822" s="199" t="str">
        <f>IF(G3822="","",IF(AND(COUNTIFS($J$18:J3822,J3822)=1,G3822&lt;&gt;""),1,""))</f>
        <v/>
      </c>
      <c r="AI3822" s="200">
        <f t="shared" si="1154"/>
        <v>0</v>
      </c>
      <c r="AJ3822" s="200">
        <f t="shared" si="1155"/>
        <v>0</v>
      </c>
      <c r="AK3822" s="201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03" t="str">
        <f t="shared" si="1164"/>
        <v/>
      </c>
      <c r="AR3822" s="206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 hidden="1">
      <c r="A3823" s="33" t="str">
        <f t="shared" si="1158"/>
        <v/>
      </c>
      <c r="B3823" s="23"/>
      <c r="C3823" s="23"/>
      <c r="D3823" s="202" t="str">
        <f t="shared" si="1151"/>
        <v/>
      </c>
      <c r="E3823" s="33" t="str">
        <f t="shared" si="1157"/>
        <v/>
      </c>
      <c r="F3823" s="23"/>
      <c r="G3823" s="23"/>
      <c r="H3823" s="29"/>
      <c r="I3823" s="204" t="str">
        <f t="shared" si="1159"/>
        <v/>
      </c>
      <c r="J3823" s="188"/>
      <c r="K3823" s="29"/>
      <c r="L3823" s="24"/>
      <c r="M3823" s="22"/>
      <c r="N3823" s="22"/>
      <c r="O3823" s="22"/>
      <c r="P3823" s="202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195" t="str">
        <f t="shared" si="1153"/>
        <v/>
      </c>
      <c r="Z3823" s="196" t="str">
        <f t="shared" si="1152"/>
        <v/>
      </c>
      <c r="AA3823" s="22"/>
      <c r="AB3823" s="197" t="str">
        <f t="shared" si="1156"/>
        <v/>
      </c>
      <c r="AC3823" s="198" t="str">
        <f t="shared" si="1160"/>
        <v/>
      </c>
      <c r="AD3823" s="162"/>
      <c r="AE3823" s="199" t="str">
        <f t="shared" si="1161"/>
        <v/>
      </c>
      <c r="AF3823" s="199" t="str">
        <f>IF(AND(COUNTIFS($J$18:J3823,J3823)=1,AE3823=1),1,"")</f>
        <v/>
      </c>
      <c r="AG3823" s="199" t="str">
        <f>IF(C3823="","",IF(AND(COUNTIFS($J$18:J3823,J3823)=1,C3823&lt;&gt;""),1,""))</f>
        <v/>
      </c>
      <c r="AH3823" s="199" t="str">
        <f>IF(G3823="","",IF(AND(COUNTIFS($J$18:J3823,J3823)=1,G3823&lt;&gt;""),1,""))</f>
        <v/>
      </c>
      <c r="AI3823" s="200">
        <f t="shared" si="1154"/>
        <v>0</v>
      </c>
      <c r="AJ3823" s="200">
        <f t="shared" si="1155"/>
        <v>0</v>
      </c>
      <c r="AK3823" s="201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03" t="str">
        <f t="shared" si="1164"/>
        <v/>
      </c>
      <c r="AR3823" s="206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 hidden="1">
      <c r="A3824" s="33" t="str">
        <f t="shared" si="1158"/>
        <v/>
      </c>
      <c r="B3824" s="23"/>
      <c r="C3824" s="23"/>
      <c r="D3824" s="202" t="str">
        <f t="shared" si="1151"/>
        <v/>
      </c>
      <c r="E3824" s="33" t="str">
        <f t="shared" si="1157"/>
        <v/>
      </c>
      <c r="F3824" s="23"/>
      <c r="G3824" s="23"/>
      <c r="H3824" s="29"/>
      <c r="I3824" s="204" t="str">
        <f t="shared" si="1159"/>
        <v/>
      </c>
      <c r="J3824" s="188"/>
      <c r="K3824" s="29"/>
      <c r="L3824" s="24"/>
      <c r="M3824" s="22"/>
      <c r="N3824" s="22"/>
      <c r="O3824" s="22"/>
      <c r="P3824" s="202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195" t="str">
        <f t="shared" si="1153"/>
        <v/>
      </c>
      <c r="Z3824" s="196" t="str">
        <f t="shared" si="1152"/>
        <v/>
      </c>
      <c r="AA3824" s="22"/>
      <c r="AB3824" s="197" t="str">
        <f t="shared" si="1156"/>
        <v/>
      </c>
      <c r="AC3824" s="198" t="str">
        <f t="shared" si="1160"/>
        <v/>
      </c>
      <c r="AD3824" s="162"/>
      <c r="AE3824" s="199" t="str">
        <f t="shared" si="1161"/>
        <v/>
      </c>
      <c r="AF3824" s="199" t="str">
        <f>IF(AND(COUNTIFS($J$18:J3824,J3824)=1,AE3824=1),1,"")</f>
        <v/>
      </c>
      <c r="AG3824" s="199" t="str">
        <f>IF(C3824="","",IF(AND(COUNTIFS($J$18:J3824,J3824)=1,C3824&lt;&gt;""),1,""))</f>
        <v/>
      </c>
      <c r="AH3824" s="199" t="str">
        <f>IF(G3824="","",IF(AND(COUNTIFS($J$18:J3824,J3824)=1,G3824&lt;&gt;""),1,""))</f>
        <v/>
      </c>
      <c r="AI3824" s="200">
        <f t="shared" si="1154"/>
        <v>0</v>
      </c>
      <c r="AJ3824" s="200">
        <f t="shared" si="1155"/>
        <v>0</v>
      </c>
      <c r="AK3824" s="201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03" t="str">
        <f t="shared" si="1164"/>
        <v/>
      </c>
      <c r="AR3824" s="206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 hidden="1">
      <c r="A3825" s="33" t="str">
        <f t="shared" si="1158"/>
        <v/>
      </c>
      <c r="B3825" s="23"/>
      <c r="C3825" s="23"/>
      <c r="D3825" s="202" t="str">
        <f t="shared" si="1151"/>
        <v/>
      </c>
      <c r="E3825" s="33" t="str">
        <f t="shared" si="1157"/>
        <v/>
      </c>
      <c r="F3825" s="23"/>
      <c r="G3825" s="23"/>
      <c r="H3825" s="29"/>
      <c r="I3825" s="204" t="str">
        <f t="shared" si="1159"/>
        <v/>
      </c>
      <c r="J3825" s="188"/>
      <c r="K3825" s="29"/>
      <c r="L3825" s="24"/>
      <c r="M3825" s="22"/>
      <c r="N3825" s="22"/>
      <c r="O3825" s="22"/>
      <c r="P3825" s="202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195" t="str">
        <f t="shared" si="1153"/>
        <v/>
      </c>
      <c r="Z3825" s="196" t="str">
        <f t="shared" si="1152"/>
        <v/>
      </c>
      <c r="AA3825" s="22"/>
      <c r="AB3825" s="197" t="str">
        <f t="shared" si="1156"/>
        <v/>
      </c>
      <c r="AC3825" s="198" t="str">
        <f t="shared" si="1160"/>
        <v/>
      </c>
      <c r="AD3825" s="162"/>
      <c r="AE3825" s="199" t="str">
        <f t="shared" si="1161"/>
        <v/>
      </c>
      <c r="AF3825" s="199" t="str">
        <f>IF(AND(COUNTIFS($J$18:J3825,J3825)=1,AE3825=1),1,"")</f>
        <v/>
      </c>
      <c r="AG3825" s="199" t="str">
        <f>IF(C3825="","",IF(AND(COUNTIFS($J$18:J3825,J3825)=1,C3825&lt;&gt;""),1,""))</f>
        <v/>
      </c>
      <c r="AH3825" s="199" t="str">
        <f>IF(G3825="","",IF(AND(COUNTIFS($J$18:J3825,J3825)=1,G3825&lt;&gt;""),1,""))</f>
        <v/>
      </c>
      <c r="AI3825" s="200">
        <f t="shared" si="1154"/>
        <v>0</v>
      </c>
      <c r="AJ3825" s="200">
        <f t="shared" si="1155"/>
        <v>0</v>
      </c>
      <c r="AK3825" s="201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03" t="str">
        <f t="shared" si="1164"/>
        <v/>
      </c>
      <c r="AR3825" s="206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 hidden="1">
      <c r="A3826" s="33" t="str">
        <f t="shared" si="1158"/>
        <v/>
      </c>
      <c r="B3826" s="23"/>
      <c r="C3826" s="23"/>
      <c r="D3826" s="202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204" t="str">
        <f t="shared" si="1159"/>
        <v/>
      </c>
      <c r="J3826" s="188"/>
      <c r="K3826" s="29"/>
      <c r="L3826" s="24"/>
      <c r="M3826" s="22"/>
      <c r="N3826" s="22"/>
      <c r="O3826" s="22"/>
      <c r="P3826" s="202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195" t="str">
        <f t="shared" si="1153"/>
        <v/>
      </c>
      <c r="Z3826" s="196" t="str">
        <f t="shared" ref="Z3826:Z3889" si="1170">IF(X3826="","",X3826*MAX(O3826,N3826))</f>
        <v/>
      </c>
      <c r="AA3826" s="22"/>
      <c r="AB3826" s="197" t="str">
        <f t="shared" si="1156"/>
        <v/>
      </c>
      <c r="AC3826" s="198" t="str">
        <f t="shared" si="1160"/>
        <v/>
      </c>
      <c r="AD3826" s="162"/>
      <c r="AE3826" s="199" t="str">
        <f t="shared" si="1161"/>
        <v/>
      </c>
      <c r="AF3826" s="199" t="str">
        <f>IF(AND(COUNTIFS($J$18:J3826,J3826)=1,AE3826=1),1,"")</f>
        <v/>
      </c>
      <c r="AG3826" s="199" t="str">
        <f>IF(C3826="","",IF(AND(COUNTIFS($J$18:J3826,J3826)=1,C3826&lt;&gt;""),1,""))</f>
        <v/>
      </c>
      <c r="AH3826" s="199" t="str">
        <f>IF(G3826="","",IF(AND(COUNTIFS($J$18:J3826,J3826)=1,G3826&lt;&gt;""),1,""))</f>
        <v/>
      </c>
      <c r="AI3826" s="200">
        <f t="shared" si="1154"/>
        <v>0</v>
      </c>
      <c r="AJ3826" s="200">
        <f t="shared" si="1155"/>
        <v>0</v>
      </c>
      <c r="AK3826" s="201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03" t="str">
        <f t="shared" si="1164"/>
        <v/>
      </c>
      <c r="AR3826" s="206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 hidden="1">
      <c r="A3827" s="33" t="str">
        <f t="shared" si="1158"/>
        <v/>
      </c>
      <c r="B3827" s="23"/>
      <c r="C3827" s="23"/>
      <c r="D3827" s="202" t="str">
        <f t="shared" si="1169"/>
        <v/>
      </c>
      <c r="E3827" s="33" t="str">
        <f t="shared" si="1157"/>
        <v/>
      </c>
      <c r="F3827" s="23"/>
      <c r="G3827" s="23"/>
      <c r="H3827" s="29"/>
      <c r="I3827" s="204" t="str">
        <f t="shared" si="1159"/>
        <v/>
      </c>
      <c r="J3827" s="188"/>
      <c r="K3827" s="29"/>
      <c r="L3827" s="24"/>
      <c r="M3827" s="22"/>
      <c r="N3827" s="22"/>
      <c r="O3827" s="22"/>
      <c r="P3827" s="202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195" t="str">
        <f t="shared" si="1153"/>
        <v/>
      </c>
      <c r="Z3827" s="196" t="str">
        <f t="shared" si="1170"/>
        <v/>
      </c>
      <c r="AA3827" s="22"/>
      <c r="AB3827" s="197" t="str">
        <f t="shared" si="1156"/>
        <v/>
      </c>
      <c r="AC3827" s="198" t="str">
        <f t="shared" si="1160"/>
        <v/>
      </c>
      <c r="AD3827" s="162"/>
      <c r="AE3827" s="199" t="str">
        <f t="shared" si="1161"/>
        <v/>
      </c>
      <c r="AF3827" s="199" t="str">
        <f>IF(AND(COUNTIFS($J$18:J3827,J3827)=1,AE3827=1),1,"")</f>
        <v/>
      </c>
      <c r="AG3827" s="199" t="str">
        <f>IF(C3827="","",IF(AND(COUNTIFS($J$18:J3827,J3827)=1,C3827&lt;&gt;""),1,""))</f>
        <v/>
      </c>
      <c r="AH3827" s="199" t="str">
        <f>IF(G3827="","",IF(AND(COUNTIFS($J$18:J3827,J3827)=1,G3827&lt;&gt;""),1,""))</f>
        <v/>
      </c>
      <c r="AI3827" s="200">
        <f t="shared" si="1154"/>
        <v>0</v>
      </c>
      <c r="AJ3827" s="200">
        <f t="shared" si="1155"/>
        <v>0</v>
      </c>
      <c r="AK3827" s="201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03" t="str">
        <f t="shared" si="1164"/>
        <v/>
      </c>
      <c r="AR3827" s="206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 hidden="1">
      <c r="A3828" s="33" t="str">
        <f t="shared" si="1158"/>
        <v/>
      </c>
      <c r="B3828" s="23"/>
      <c r="C3828" s="23"/>
      <c r="D3828" s="202" t="str">
        <f t="shared" si="1169"/>
        <v/>
      </c>
      <c r="E3828" s="33" t="str">
        <f t="shared" si="1157"/>
        <v/>
      </c>
      <c r="F3828" s="23"/>
      <c r="G3828" s="23"/>
      <c r="H3828" s="29"/>
      <c r="I3828" s="204" t="str">
        <f t="shared" si="1159"/>
        <v/>
      </c>
      <c r="J3828" s="188"/>
      <c r="K3828" s="29"/>
      <c r="L3828" s="24"/>
      <c r="M3828" s="22"/>
      <c r="N3828" s="22"/>
      <c r="O3828" s="22"/>
      <c r="P3828" s="202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195" t="str">
        <f t="shared" ref="Y3828:Y3891" si="1171">IF(W3828="","",IF(W3828="RMB","1.13", "1"))</f>
        <v/>
      </c>
      <c r="Z3828" s="196" t="str">
        <f t="shared" si="1170"/>
        <v/>
      </c>
      <c r="AA3828" s="22"/>
      <c r="AB3828" s="197" t="str">
        <f t="shared" si="1156"/>
        <v/>
      </c>
      <c r="AC3828" s="198" t="str">
        <f t="shared" si="1160"/>
        <v/>
      </c>
      <c r="AD3828" s="162"/>
      <c r="AE3828" s="199" t="str">
        <f t="shared" si="1161"/>
        <v/>
      </c>
      <c r="AF3828" s="199" t="str">
        <f>IF(AND(COUNTIFS($J$18:J3828,J3828)=1,AE3828=1),1,"")</f>
        <v/>
      </c>
      <c r="AG3828" s="199" t="str">
        <f>IF(C3828="","",IF(AND(COUNTIFS($J$18:J3828,J3828)=1,C3828&lt;&gt;""),1,""))</f>
        <v/>
      </c>
      <c r="AH3828" s="199" t="str">
        <f>IF(G3828="","",IF(AND(COUNTIFS($J$18:J3828,J3828)=1,G3828&lt;&gt;""),1,""))</f>
        <v/>
      </c>
      <c r="AI3828" s="200">
        <f t="shared" si="1154"/>
        <v>0</v>
      </c>
      <c r="AJ3828" s="200">
        <f t="shared" si="1155"/>
        <v>0</v>
      </c>
      <c r="AK3828" s="201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03" t="str">
        <f t="shared" si="1164"/>
        <v/>
      </c>
      <c r="AR3828" s="206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 hidden="1">
      <c r="A3829" s="33" t="str">
        <f t="shared" si="1158"/>
        <v/>
      </c>
      <c r="B3829" s="23"/>
      <c r="C3829" s="23"/>
      <c r="D3829" s="202" t="str">
        <f t="shared" si="1169"/>
        <v/>
      </c>
      <c r="E3829" s="33" t="str">
        <f t="shared" si="1157"/>
        <v/>
      </c>
      <c r="F3829" s="23"/>
      <c r="G3829" s="23"/>
      <c r="H3829" s="29"/>
      <c r="I3829" s="204" t="str">
        <f t="shared" si="1159"/>
        <v/>
      </c>
      <c r="J3829" s="188"/>
      <c r="K3829" s="29"/>
      <c r="L3829" s="24"/>
      <c r="M3829" s="22"/>
      <c r="N3829" s="22"/>
      <c r="O3829" s="22"/>
      <c r="P3829" s="202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195" t="str">
        <f t="shared" si="1171"/>
        <v/>
      </c>
      <c r="Z3829" s="196" t="str">
        <f t="shared" si="1170"/>
        <v/>
      </c>
      <c r="AA3829" s="22"/>
      <c r="AB3829" s="197" t="str">
        <f t="shared" si="1156"/>
        <v/>
      </c>
      <c r="AC3829" s="198" t="str">
        <f t="shared" si="1160"/>
        <v/>
      </c>
      <c r="AD3829" s="162"/>
      <c r="AE3829" s="199" t="str">
        <f t="shared" si="1161"/>
        <v/>
      </c>
      <c r="AF3829" s="199" t="str">
        <f>IF(AND(COUNTIFS($J$18:J3829,J3829)=1,AE3829=1),1,"")</f>
        <v/>
      </c>
      <c r="AG3829" s="199" t="str">
        <f>IF(C3829="","",IF(AND(COUNTIFS($J$18:J3829,J3829)=1,C3829&lt;&gt;""),1,""))</f>
        <v/>
      </c>
      <c r="AH3829" s="199" t="str">
        <f>IF(G3829="","",IF(AND(COUNTIFS($J$18:J3829,J3829)=1,G3829&lt;&gt;""),1,""))</f>
        <v/>
      </c>
      <c r="AI3829" s="200">
        <f t="shared" si="1154"/>
        <v>0</v>
      </c>
      <c r="AJ3829" s="200">
        <f t="shared" si="1155"/>
        <v>0</v>
      </c>
      <c r="AK3829" s="201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03" t="str">
        <f t="shared" si="1164"/>
        <v/>
      </c>
      <c r="AR3829" s="206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 hidden="1">
      <c r="A3830" s="33" t="str">
        <f t="shared" si="1158"/>
        <v/>
      </c>
      <c r="B3830" s="23"/>
      <c r="C3830" s="23"/>
      <c r="D3830" s="202" t="str">
        <f t="shared" si="1169"/>
        <v/>
      </c>
      <c r="E3830" s="33" t="str">
        <f t="shared" si="1157"/>
        <v/>
      </c>
      <c r="F3830" s="23"/>
      <c r="G3830" s="23"/>
      <c r="H3830" s="29"/>
      <c r="I3830" s="204" t="str">
        <f t="shared" si="1159"/>
        <v/>
      </c>
      <c r="J3830" s="188"/>
      <c r="K3830" s="29"/>
      <c r="L3830" s="24"/>
      <c r="M3830" s="22"/>
      <c r="N3830" s="22"/>
      <c r="O3830" s="22"/>
      <c r="P3830" s="202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195" t="str">
        <f t="shared" si="1171"/>
        <v/>
      </c>
      <c r="Z3830" s="196" t="str">
        <f t="shared" si="1170"/>
        <v/>
      </c>
      <c r="AA3830" s="22"/>
      <c r="AB3830" s="197" t="str">
        <f t="shared" si="1156"/>
        <v/>
      </c>
      <c r="AC3830" s="198" t="str">
        <f t="shared" si="1160"/>
        <v/>
      </c>
      <c r="AD3830" s="162"/>
      <c r="AE3830" s="199" t="str">
        <f t="shared" si="1161"/>
        <v/>
      </c>
      <c r="AF3830" s="199" t="str">
        <f>IF(AND(COUNTIFS($J$18:J3830,J3830)=1,AE3830=1),1,"")</f>
        <v/>
      </c>
      <c r="AG3830" s="199" t="str">
        <f>IF(C3830="","",IF(AND(COUNTIFS($J$18:J3830,J3830)=1,C3830&lt;&gt;""),1,""))</f>
        <v/>
      </c>
      <c r="AH3830" s="199" t="str">
        <f>IF(G3830="","",IF(AND(COUNTIFS($J$18:J3830,J3830)=1,G3830&lt;&gt;""),1,""))</f>
        <v/>
      </c>
      <c r="AI3830" s="200">
        <f t="shared" si="1154"/>
        <v>0</v>
      </c>
      <c r="AJ3830" s="200">
        <f t="shared" si="1155"/>
        <v>0</v>
      </c>
      <c r="AK3830" s="201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03" t="str">
        <f t="shared" si="1164"/>
        <v/>
      </c>
      <c r="AR3830" s="206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 hidden="1">
      <c r="A3831" s="33" t="str">
        <f t="shared" si="1158"/>
        <v/>
      </c>
      <c r="B3831" s="23"/>
      <c r="C3831" s="23"/>
      <c r="D3831" s="202" t="str">
        <f t="shared" si="1169"/>
        <v/>
      </c>
      <c r="E3831" s="33" t="str">
        <f t="shared" si="1157"/>
        <v/>
      </c>
      <c r="F3831" s="23"/>
      <c r="G3831" s="23"/>
      <c r="H3831" s="29"/>
      <c r="I3831" s="204" t="str">
        <f t="shared" si="1159"/>
        <v/>
      </c>
      <c r="J3831" s="188"/>
      <c r="K3831" s="29"/>
      <c r="L3831" s="24"/>
      <c r="M3831" s="22"/>
      <c r="N3831" s="22"/>
      <c r="O3831" s="22"/>
      <c r="P3831" s="202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195" t="str">
        <f t="shared" si="1171"/>
        <v/>
      </c>
      <c r="Z3831" s="196" t="str">
        <f t="shared" si="1170"/>
        <v/>
      </c>
      <c r="AA3831" s="22"/>
      <c r="AB3831" s="197" t="str">
        <f t="shared" si="1156"/>
        <v/>
      </c>
      <c r="AC3831" s="198" t="str">
        <f t="shared" si="1160"/>
        <v/>
      </c>
      <c r="AD3831" s="162"/>
      <c r="AE3831" s="199" t="str">
        <f t="shared" si="1161"/>
        <v/>
      </c>
      <c r="AF3831" s="199" t="str">
        <f>IF(AND(COUNTIFS($J$18:J3831,J3831)=1,AE3831=1),1,"")</f>
        <v/>
      </c>
      <c r="AG3831" s="199" t="str">
        <f>IF(C3831="","",IF(AND(COUNTIFS($J$18:J3831,J3831)=1,C3831&lt;&gt;""),1,""))</f>
        <v/>
      </c>
      <c r="AH3831" s="199" t="str">
        <f>IF(G3831="","",IF(AND(COUNTIFS($J$18:J3831,J3831)=1,G3831&lt;&gt;""),1,""))</f>
        <v/>
      </c>
      <c r="AI3831" s="200">
        <f t="shared" si="1154"/>
        <v>0</v>
      </c>
      <c r="AJ3831" s="200">
        <f t="shared" si="1155"/>
        <v>0</v>
      </c>
      <c r="AK3831" s="201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03" t="str">
        <f t="shared" si="1164"/>
        <v/>
      </c>
      <c r="AR3831" s="206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 hidden="1">
      <c r="A3832" s="33" t="str">
        <f t="shared" si="1158"/>
        <v/>
      </c>
      <c r="B3832" s="23"/>
      <c r="C3832" s="23"/>
      <c r="D3832" s="202" t="str">
        <f t="shared" si="1169"/>
        <v/>
      </c>
      <c r="E3832" s="33" t="str">
        <f t="shared" si="1157"/>
        <v/>
      </c>
      <c r="F3832" s="23"/>
      <c r="G3832" s="23"/>
      <c r="H3832" s="29"/>
      <c r="I3832" s="204" t="str">
        <f t="shared" si="1159"/>
        <v/>
      </c>
      <c r="J3832" s="188"/>
      <c r="K3832" s="29"/>
      <c r="L3832" s="24"/>
      <c r="M3832" s="22"/>
      <c r="N3832" s="22"/>
      <c r="O3832" s="22"/>
      <c r="P3832" s="202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195" t="str">
        <f t="shared" si="1171"/>
        <v/>
      </c>
      <c r="Z3832" s="196" t="str">
        <f t="shared" si="1170"/>
        <v/>
      </c>
      <c r="AA3832" s="22"/>
      <c r="AB3832" s="197" t="str">
        <f t="shared" si="1156"/>
        <v/>
      </c>
      <c r="AC3832" s="198" t="str">
        <f t="shared" si="1160"/>
        <v/>
      </c>
      <c r="AD3832" s="162"/>
      <c r="AE3832" s="199" t="str">
        <f t="shared" si="1161"/>
        <v/>
      </c>
      <c r="AF3832" s="199" t="str">
        <f>IF(AND(COUNTIFS($J$18:J3832,J3832)=1,AE3832=1),1,"")</f>
        <v/>
      </c>
      <c r="AG3832" s="199" t="str">
        <f>IF(C3832="","",IF(AND(COUNTIFS($J$18:J3832,J3832)=1,C3832&lt;&gt;""),1,""))</f>
        <v/>
      </c>
      <c r="AH3832" s="199" t="str">
        <f>IF(G3832="","",IF(AND(COUNTIFS($J$18:J3832,J3832)=1,G3832&lt;&gt;""),1,""))</f>
        <v/>
      </c>
      <c r="AI3832" s="200">
        <f t="shared" si="1154"/>
        <v>0</v>
      </c>
      <c r="AJ3832" s="200">
        <f t="shared" si="1155"/>
        <v>0</v>
      </c>
      <c r="AK3832" s="201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03" t="str">
        <f t="shared" si="1164"/>
        <v/>
      </c>
      <c r="AR3832" s="206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 hidden="1">
      <c r="A3833" s="33" t="str">
        <f t="shared" si="1158"/>
        <v/>
      </c>
      <c r="B3833" s="23"/>
      <c r="C3833" s="23"/>
      <c r="D3833" s="202" t="str">
        <f t="shared" si="1169"/>
        <v/>
      </c>
      <c r="E3833" s="33" t="str">
        <f t="shared" si="1157"/>
        <v/>
      </c>
      <c r="F3833" s="23"/>
      <c r="G3833" s="23"/>
      <c r="H3833" s="29"/>
      <c r="I3833" s="204" t="str">
        <f t="shared" si="1159"/>
        <v/>
      </c>
      <c r="J3833" s="188"/>
      <c r="K3833" s="29"/>
      <c r="L3833" s="24"/>
      <c r="M3833" s="22"/>
      <c r="N3833" s="22"/>
      <c r="O3833" s="22"/>
      <c r="P3833" s="202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195" t="str">
        <f t="shared" si="1171"/>
        <v/>
      </c>
      <c r="Z3833" s="196" t="str">
        <f t="shared" si="1170"/>
        <v/>
      </c>
      <c r="AA3833" s="22"/>
      <c r="AB3833" s="197" t="str">
        <f t="shared" si="1156"/>
        <v/>
      </c>
      <c r="AC3833" s="198" t="str">
        <f t="shared" si="1160"/>
        <v/>
      </c>
      <c r="AD3833" s="162"/>
      <c r="AE3833" s="199" t="str">
        <f t="shared" si="1161"/>
        <v/>
      </c>
      <c r="AF3833" s="199" t="str">
        <f>IF(AND(COUNTIFS($J$18:J3833,J3833)=1,AE3833=1),1,"")</f>
        <v/>
      </c>
      <c r="AG3833" s="199" t="str">
        <f>IF(C3833="","",IF(AND(COUNTIFS($J$18:J3833,J3833)=1,C3833&lt;&gt;""),1,""))</f>
        <v/>
      </c>
      <c r="AH3833" s="199" t="str">
        <f>IF(G3833="","",IF(AND(COUNTIFS($J$18:J3833,J3833)=1,G3833&lt;&gt;""),1,""))</f>
        <v/>
      </c>
      <c r="AI3833" s="200">
        <f t="shared" si="1154"/>
        <v>0</v>
      </c>
      <c r="AJ3833" s="200">
        <f t="shared" si="1155"/>
        <v>0</v>
      </c>
      <c r="AK3833" s="201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03" t="str">
        <f t="shared" si="1164"/>
        <v/>
      </c>
      <c r="AR3833" s="206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 hidden="1">
      <c r="A3834" s="33" t="str">
        <f t="shared" si="1158"/>
        <v/>
      </c>
      <c r="B3834" s="23"/>
      <c r="C3834" s="23"/>
      <c r="D3834" s="202" t="str">
        <f t="shared" si="1169"/>
        <v/>
      </c>
      <c r="E3834" s="33" t="str">
        <f t="shared" si="1157"/>
        <v/>
      </c>
      <c r="F3834" s="23"/>
      <c r="G3834" s="23"/>
      <c r="H3834" s="29"/>
      <c r="I3834" s="204" t="str">
        <f t="shared" si="1159"/>
        <v/>
      </c>
      <c r="J3834" s="188"/>
      <c r="K3834" s="29"/>
      <c r="L3834" s="24"/>
      <c r="M3834" s="22"/>
      <c r="N3834" s="22"/>
      <c r="O3834" s="22"/>
      <c r="P3834" s="202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195" t="str">
        <f t="shared" si="1171"/>
        <v/>
      </c>
      <c r="Z3834" s="196" t="str">
        <f t="shared" si="1170"/>
        <v/>
      </c>
      <c r="AA3834" s="22"/>
      <c r="AB3834" s="197" t="str">
        <f t="shared" si="1156"/>
        <v/>
      </c>
      <c r="AC3834" s="198" t="str">
        <f t="shared" si="1160"/>
        <v/>
      </c>
      <c r="AD3834" s="162"/>
      <c r="AE3834" s="199" t="str">
        <f t="shared" si="1161"/>
        <v/>
      </c>
      <c r="AF3834" s="199" t="str">
        <f>IF(AND(COUNTIFS($J$18:J3834,J3834)=1,AE3834=1),1,"")</f>
        <v/>
      </c>
      <c r="AG3834" s="199" t="str">
        <f>IF(C3834="","",IF(AND(COUNTIFS($J$18:J3834,J3834)=1,C3834&lt;&gt;""),1,""))</f>
        <v/>
      </c>
      <c r="AH3834" s="199" t="str">
        <f>IF(G3834="","",IF(AND(COUNTIFS($J$18:J3834,J3834)=1,G3834&lt;&gt;""),1,""))</f>
        <v/>
      </c>
      <c r="AI3834" s="200">
        <f t="shared" si="1154"/>
        <v>0</v>
      </c>
      <c r="AJ3834" s="200">
        <f t="shared" si="1155"/>
        <v>0</v>
      </c>
      <c r="AK3834" s="201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03" t="str">
        <f t="shared" si="1164"/>
        <v/>
      </c>
      <c r="AR3834" s="206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 hidden="1">
      <c r="A3835" s="33" t="str">
        <f t="shared" si="1158"/>
        <v/>
      </c>
      <c r="B3835" s="23"/>
      <c r="C3835" s="23"/>
      <c r="D3835" s="202" t="str">
        <f t="shared" si="1169"/>
        <v/>
      </c>
      <c r="E3835" s="33" t="str">
        <f t="shared" si="1157"/>
        <v/>
      </c>
      <c r="F3835" s="23"/>
      <c r="G3835" s="23"/>
      <c r="H3835" s="29"/>
      <c r="I3835" s="204" t="str">
        <f t="shared" si="1159"/>
        <v/>
      </c>
      <c r="J3835" s="188"/>
      <c r="K3835" s="29"/>
      <c r="L3835" s="24"/>
      <c r="M3835" s="22"/>
      <c r="N3835" s="22"/>
      <c r="O3835" s="22"/>
      <c r="P3835" s="202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195" t="str">
        <f t="shared" si="1171"/>
        <v/>
      </c>
      <c r="Z3835" s="196" t="str">
        <f t="shared" si="1170"/>
        <v/>
      </c>
      <c r="AA3835" s="22"/>
      <c r="AB3835" s="197" t="str">
        <f t="shared" si="1156"/>
        <v/>
      </c>
      <c r="AC3835" s="198" t="str">
        <f t="shared" si="1160"/>
        <v/>
      </c>
      <c r="AD3835" s="162"/>
      <c r="AE3835" s="199" t="str">
        <f t="shared" si="1161"/>
        <v/>
      </c>
      <c r="AF3835" s="199" t="str">
        <f>IF(AND(COUNTIFS($J$18:J3835,J3835)=1,AE3835=1),1,"")</f>
        <v/>
      </c>
      <c r="AG3835" s="199" t="str">
        <f>IF(C3835="","",IF(AND(COUNTIFS($J$18:J3835,J3835)=1,C3835&lt;&gt;""),1,""))</f>
        <v/>
      </c>
      <c r="AH3835" s="199" t="str">
        <f>IF(G3835="","",IF(AND(COUNTIFS($J$18:J3835,J3835)=1,G3835&lt;&gt;""),1,""))</f>
        <v/>
      </c>
      <c r="AI3835" s="200">
        <f t="shared" si="1154"/>
        <v>0</v>
      </c>
      <c r="AJ3835" s="200">
        <f t="shared" si="1155"/>
        <v>0</v>
      </c>
      <c r="AK3835" s="201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03" t="str">
        <f t="shared" si="1164"/>
        <v/>
      </c>
      <c r="AR3835" s="206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 hidden="1">
      <c r="A3836" s="33" t="str">
        <f t="shared" si="1158"/>
        <v/>
      </c>
      <c r="B3836" s="23"/>
      <c r="C3836" s="23"/>
      <c r="D3836" s="202" t="str">
        <f t="shared" si="1169"/>
        <v/>
      </c>
      <c r="E3836" s="33" t="str">
        <f t="shared" si="1157"/>
        <v/>
      </c>
      <c r="F3836" s="23"/>
      <c r="G3836" s="23"/>
      <c r="H3836" s="29"/>
      <c r="I3836" s="204" t="str">
        <f t="shared" si="1159"/>
        <v/>
      </c>
      <c r="J3836" s="188"/>
      <c r="K3836" s="29"/>
      <c r="L3836" s="24"/>
      <c r="M3836" s="22"/>
      <c r="N3836" s="22"/>
      <c r="O3836" s="22"/>
      <c r="P3836" s="202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195" t="str">
        <f t="shared" si="1171"/>
        <v/>
      </c>
      <c r="Z3836" s="196" t="str">
        <f t="shared" si="1170"/>
        <v/>
      </c>
      <c r="AA3836" s="22"/>
      <c r="AB3836" s="197" t="str">
        <f t="shared" si="1156"/>
        <v/>
      </c>
      <c r="AC3836" s="198" t="str">
        <f t="shared" si="1160"/>
        <v/>
      </c>
      <c r="AD3836" s="162"/>
      <c r="AE3836" s="199" t="str">
        <f t="shared" si="1161"/>
        <v/>
      </c>
      <c r="AF3836" s="199" t="str">
        <f>IF(AND(COUNTIFS($J$18:J3836,J3836)=1,AE3836=1),1,"")</f>
        <v/>
      </c>
      <c r="AG3836" s="199" t="str">
        <f>IF(C3836="","",IF(AND(COUNTIFS($J$18:J3836,J3836)=1,C3836&lt;&gt;""),1,""))</f>
        <v/>
      </c>
      <c r="AH3836" s="199" t="str">
        <f>IF(G3836="","",IF(AND(COUNTIFS($J$18:J3836,J3836)=1,G3836&lt;&gt;""),1,""))</f>
        <v/>
      </c>
      <c r="AI3836" s="200">
        <f t="shared" si="1154"/>
        <v>0</v>
      </c>
      <c r="AJ3836" s="200">
        <f t="shared" si="1155"/>
        <v>0</v>
      </c>
      <c r="AK3836" s="201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03" t="str">
        <f t="shared" si="1164"/>
        <v/>
      </c>
      <c r="AR3836" s="206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 hidden="1">
      <c r="A3837" s="33" t="str">
        <f t="shared" si="1158"/>
        <v/>
      </c>
      <c r="B3837" s="23"/>
      <c r="C3837" s="23"/>
      <c r="D3837" s="202" t="str">
        <f t="shared" si="1169"/>
        <v/>
      </c>
      <c r="E3837" s="33" t="str">
        <f t="shared" si="1157"/>
        <v/>
      </c>
      <c r="F3837" s="23"/>
      <c r="G3837" s="23"/>
      <c r="H3837" s="29"/>
      <c r="I3837" s="204" t="str">
        <f t="shared" si="1159"/>
        <v/>
      </c>
      <c r="J3837" s="188"/>
      <c r="K3837" s="29"/>
      <c r="L3837" s="24"/>
      <c r="M3837" s="22"/>
      <c r="N3837" s="22"/>
      <c r="O3837" s="22"/>
      <c r="P3837" s="202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195" t="str">
        <f t="shared" si="1171"/>
        <v/>
      </c>
      <c r="Z3837" s="196" t="str">
        <f t="shared" si="1170"/>
        <v/>
      </c>
      <c r="AA3837" s="22"/>
      <c r="AB3837" s="197" t="str">
        <f t="shared" si="1156"/>
        <v/>
      </c>
      <c r="AC3837" s="198" t="str">
        <f t="shared" si="1160"/>
        <v/>
      </c>
      <c r="AD3837" s="162"/>
      <c r="AE3837" s="199" t="str">
        <f t="shared" si="1161"/>
        <v/>
      </c>
      <c r="AF3837" s="199" t="str">
        <f>IF(AND(COUNTIFS($J$18:J3837,J3837)=1,AE3837=1),1,"")</f>
        <v/>
      </c>
      <c r="AG3837" s="199" t="str">
        <f>IF(C3837="","",IF(AND(COUNTIFS($J$18:J3837,J3837)=1,C3837&lt;&gt;""),1,""))</f>
        <v/>
      </c>
      <c r="AH3837" s="199" t="str">
        <f>IF(G3837="","",IF(AND(COUNTIFS($J$18:J3837,J3837)=1,G3837&lt;&gt;""),1,""))</f>
        <v/>
      </c>
      <c r="AI3837" s="200">
        <f t="shared" si="1154"/>
        <v>0</v>
      </c>
      <c r="AJ3837" s="200">
        <f t="shared" si="1155"/>
        <v>0</v>
      </c>
      <c r="AK3837" s="201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03" t="str">
        <f t="shared" si="1164"/>
        <v/>
      </c>
      <c r="AR3837" s="206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 hidden="1">
      <c r="A3838" s="33" t="str">
        <f t="shared" si="1158"/>
        <v/>
      </c>
      <c r="B3838" s="23"/>
      <c r="C3838" s="23"/>
      <c r="D3838" s="202" t="str">
        <f t="shared" si="1169"/>
        <v/>
      </c>
      <c r="E3838" s="33" t="str">
        <f t="shared" si="1157"/>
        <v/>
      </c>
      <c r="F3838" s="23"/>
      <c r="G3838" s="23"/>
      <c r="H3838" s="29"/>
      <c r="I3838" s="204" t="str">
        <f t="shared" si="1159"/>
        <v/>
      </c>
      <c r="J3838" s="188"/>
      <c r="K3838" s="29"/>
      <c r="L3838" s="24"/>
      <c r="M3838" s="22"/>
      <c r="N3838" s="22"/>
      <c r="O3838" s="22"/>
      <c r="P3838" s="202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195" t="str">
        <f t="shared" si="1171"/>
        <v/>
      </c>
      <c r="Z3838" s="196" t="str">
        <f t="shared" si="1170"/>
        <v/>
      </c>
      <c r="AA3838" s="22"/>
      <c r="AB3838" s="197" t="str">
        <f t="shared" si="1156"/>
        <v/>
      </c>
      <c r="AC3838" s="198" t="str">
        <f t="shared" si="1160"/>
        <v/>
      </c>
      <c r="AD3838" s="162"/>
      <c r="AE3838" s="199" t="str">
        <f t="shared" si="1161"/>
        <v/>
      </c>
      <c r="AF3838" s="199" t="str">
        <f>IF(AND(COUNTIFS($J$18:J3838,J3838)=1,AE3838=1),1,"")</f>
        <v/>
      </c>
      <c r="AG3838" s="199" t="str">
        <f>IF(C3838="","",IF(AND(COUNTIFS($J$18:J3838,J3838)=1,C3838&lt;&gt;""),1,""))</f>
        <v/>
      </c>
      <c r="AH3838" s="199" t="str">
        <f>IF(G3838="","",IF(AND(COUNTIFS($J$18:J3838,J3838)=1,G3838&lt;&gt;""),1,""))</f>
        <v/>
      </c>
      <c r="AI3838" s="200">
        <f t="shared" si="1154"/>
        <v>0</v>
      </c>
      <c r="AJ3838" s="200">
        <f t="shared" si="1155"/>
        <v>0</v>
      </c>
      <c r="AK3838" s="201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03" t="str">
        <f t="shared" si="1164"/>
        <v/>
      </c>
      <c r="AR3838" s="206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 hidden="1">
      <c r="A3839" s="33" t="str">
        <f t="shared" si="1158"/>
        <v/>
      </c>
      <c r="B3839" s="23"/>
      <c r="C3839" s="23"/>
      <c r="D3839" s="202" t="str">
        <f t="shared" si="1169"/>
        <v/>
      </c>
      <c r="E3839" s="33" t="str">
        <f t="shared" si="1157"/>
        <v/>
      </c>
      <c r="F3839" s="23"/>
      <c r="G3839" s="23"/>
      <c r="H3839" s="29"/>
      <c r="I3839" s="204" t="str">
        <f t="shared" si="1159"/>
        <v/>
      </c>
      <c r="J3839" s="188"/>
      <c r="K3839" s="29"/>
      <c r="L3839" s="24"/>
      <c r="M3839" s="22"/>
      <c r="N3839" s="22"/>
      <c r="O3839" s="22"/>
      <c r="P3839" s="202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195" t="str">
        <f t="shared" si="1171"/>
        <v/>
      </c>
      <c r="Z3839" s="196" t="str">
        <f t="shared" si="1170"/>
        <v/>
      </c>
      <c r="AA3839" s="22"/>
      <c r="AB3839" s="197" t="str">
        <f t="shared" si="1156"/>
        <v/>
      </c>
      <c r="AC3839" s="198" t="str">
        <f t="shared" si="1160"/>
        <v/>
      </c>
      <c r="AD3839" s="162"/>
      <c r="AE3839" s="199" t="str">
        <f t="shared" si="1161"/>
        <v/>
      </c>
      <c r="AF3839" s="199" t="str">
        <f>IF(AND(COUNTIFS($J$18:J3839,J3839)=1,AE3839=1),1,"")</f>
        <v/>
      </c>
      <c r="AG3839" s="199" t="str">
        <f>IF(C3839="","",IF(AND(COUNTIFS($J$18:J3839,J3839)=1,C3839&lt;&gt;""),1,""))</f>
        <v/>
      </c>
      <c r="AH3839" s="199" t="str">
        <f>IF(G3839="","",IF(AND(COUNTIFS($J$18:J3839,J3839)=1,G3839&lt;&gt;""),1,""))</f>
        <v/>
      </c>
      <c r="AI3839" s="200">
        <f t="shared" si="1154"/>
        <v>0</v>
      </c>
      <c r="AJ3839" s="200">
        <f t="shared" si="1155"/>
        <v>0</v>
      </c>
      <c r="AK3839" s="201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03" t="str">
        <f t="shared" si="1164"/>
        <v/>
      </c>
      <c r="AR3839" s="206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 hidden="1">
      <c r="A3840" s="33" t="str">
        <f t="shared" si="1158"/>
        <v/>
      </c>
      <c r="B3840" s="23"/>
      <c r="C3840" s="23"/>
      <c r="D3840" s="202" t="str">
        <f t="shared" si="1169"/>
        <v/>
      </c>
      <c r="E3840" s="33" t="str">
        <f t="shared" si="1157"/>
        <v/>
      </c>
      <c r="F3840" s="23"/>
      <c r="G3840" s="23"/>
      <c r="H3840" s="29"/>
      <c r="I3840" s="204" t="str">
        <f t="shared" si="1159"/>
        <v/>
      </c>
      <c r="J3840" s="188"/>
      <c r="K3840" s="29"/>
      <c r="L3840" s="24"/>
      <c r="M3840" s="22"/>
      <c r="N3840" s="22"/>
      <c r="O3840" s="22"/>
      <c r="P3840" s="202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195" t="str">
        <f t="shared" si="1171"/>
        <v/>
      </c>
      <c r="Z3840" s="196" t="str">
        <f t="shared" si="1170"/>
        <v/>
      </c>
      <c r="AA3840" s="22"/>
      <c r="AB3840" s="197" t="str">
        <f t="shared" si="1156"/>
        <v/>
      </c>
      <c r="AC3840" s="198" t="str">
        <f t="shared" si="1160"/>
        <v/>
      </c>
      <c r="AD3840" s="162"/>
      <c r="AE3840" s="199" t="str">
        <f t="shared" si="1161"/>
        <v/>
      </c>
      <c r="AF3840" s="199" t="str">
        <f>IF(AND(COUNTIFS($J$18:J3840,J3840)=1,AE3840=1),1,"")</f>
        <v/>
      </c>
      <c r="AG3840" s="199" t="str">
        <f>IF(C3840="","",IF(AND(COUNTIFS($J$18:J3840,J3840)=1,C3840&lt;&gt;""),1,""))</f>
        <v/>
      </c>
      <c r="AH3840" s="199" t="str">
        <f>IF(G3840="","",IF(AND(COUNTIFS($J$18:J3840,J3840)=1,G3840&lt;&gt;""),1,""))</f>
        <v/>
      </c>
      <c r="AI3840" s="200">
        <f t="shared" si="1154"/>
        <v>0</v>
      </c>
      <c r="AJ3840" s="200">
        <f t="shared" si="1155"/>
        <v>0</v>
      </c>
      <c r="AK3840" s="201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03" t="str">
        <f t="shared" si="1164"/>
        <v/>
      </c>
      <c r="AR3840" s="206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 hidden="1">
      <c r="A3841" s="33" t="str">
        <f t="shared" si="1158"/>
        <v/>
      </c>
      <c r="B3841" s="23"/>
      <c r="C3841" s="23"/>
      <c r="D3841" s="202" t="str">
        <f t="shared" si="1169"/>
        <v/>
      </c>
      <c r="E3841" s="33" t="str">
        <f t="shared" si="1157"/>
        <v/>
      </c>
      <c r="F3841" s="23"/>
      <c r="G3841" s="23"/>
      <c r="H3841" s="29"/>
      <c r="I3841" s="204" t="str">
        <f t="shared" si="1159"/>
        <v/>
      </c>
      <c r="J3841" s="188"/>
      <c r="K3841" s="29"/>
      <c r="L3841" s="24"/>
      <c r="M3841" s="22"/>
      <c r="N3841" s="22"/>
      <c r="O3841" s="22"/>
      <c r="P3841" s="202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195" t="str">
        <f t="shared" si="1171"/>
        <v/>
      </c>
      <c r="Z3841" s="196" t="str">
        <f t="shared" si="1170"/>
        <v/>
      </c>
      <c r="AA3841" s="22"/>
      <c r="AB3841" s="197" t="str">
        <f t="shared" si="1156"/>
        <v/>
      </c>
      <c r="AC3841" s="198" t="str">
        <f t="shared" si="1160"/>
        <v/>
      </c>
      <c r="AD3841" s="162"/>
      <c r="AE3841" s="199" t="str">
        <f t="shared" si="1161"/>
        <v/>
      </c>
      <c r="AF3841" s="199" t="str">
        <f>IF(AND(COUNTIFS($J$18:J3841,J3841)=1,AE3841=1),1,"")</f>
        <v/>
      </c>
      <c r="AG3841" s="199" t="str">
        <f>IF(C3841="","",IF(AND(COUNTIFS($J$18:J3841,J3841)=1,C3841&lt;&gt;""),1,""))</f>
        <v/>
      </c>
      <c r="AH3841" s="199" t="str">
        <f>IF(G3841="","",IF(AND(COUNTIFS($J$18:J3841,J3841)=1,G3841&lt;&gt;""),1,""))</f>
        <v/>
      </c>
      <c r="AI3841" s="200">
        <f t="shared" si="1154"/>
        <v>0</v>
      </c>
      <c r="AJ3841" s="200">
        <f t="shared" si="1155"/>
        <v>0</v>
      </c>
      <c r="AK3841" s="201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03" t="str">
        <f t="shared" si="1164"/>
        <v/>
      </c>
      <c r="AR3841" s="206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 hidden="1">
      <c r="A3842" s="33" t="str">
        <f t="shared" si="1158"/>
        <v/>
      </c>
      <c r="B3842" s="23"/>
      <c r="C3842" s="23"/>
      <c r="D3842" s="202" t="str">
        <f t="shared" si="1169"/>
        <v/>
      </c>
      <c r="E3842" s="33" t="str">
        <f t="shared" si="1157"/>
        <v/>
      </c>
      <c r="F3842" s="23"/>
      <c r="G3842" s="23"/>
      <c r="H3842" s="29"/>
      <c r="I3842" s="204" t="str">
        <f t="shared" si="1159"/>
        <v/>
      </c>
      <c r="J3842" s="188"/>
      <c r="K3842" s="29"/>
      <c r="L3842" s="24"/>
      <c r="M3842" s="22"/>
      <c r="N3842" s="22"/>
      <c r="O3842" s="22"/>
      <c r="P3842" s="202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195" t="str">
        <f t="shared" si="1171"/>
        <v/>
      </c>
      <c r="Z3842" s="196" t="str">
        <f t="shared" si="1170"/>
        <v/>
      </c>
      <c r="AA3842" s="22"/>
      <c r="AB3842" s="197" t="str">
        <f t="shared" si="1156"/>
        <v/>
      </c>
      <c r="AC3842" s="198" t="str">
        <f t="shared" si="1160"/>
        <v/>
      </c>
      <c r="AD3842" s="162"/>
      <c r="AE3842" s="199" t="str">
        <f t="shared" si="1161"/>
        <v/>
      </c>
      <c r="AF3842" s="199" t="str">
        <f>IF(AND(COUNTIFS($J$18:J3842,J3842)=1,AE3842=1),1,"")</f>
        <v/>
      </c>
      <c r="AG3842" s="199" t="str">
        <f>IF(C3842="","",IF(AND(COUNTIFS($J$18:J3842,J3842)=1,C3842&lt;&gt;""),1,""))</f>
        <v/>
      </c>
      <c r="AH3842" s="199" t="str">
        <f>IF(G3842="","",IF(AND(COUNTIFS($J$18:J3842,J3842)=1,G3842&lt;&gt;""),1,""))</f>
        <v/>
      </c>
      <c r="AI3842" s="200">
        <f t="shared" ref="AI3842:AI3905" si="1172">IF(P3842="C66 SERVICE","",SUMIFS(AB:AB,F:F,F3842,G:G,G3842,E:E,E3842))</f>
        <v>0</v>
      </c>
      <c r="AJ3842" s="200">
        <f t="shared" ref="AJ3842:AJ3905" si="1173">IF(P3842="C66 SERVICE","",SUMIFS(AC:AC,F:F,F3842,G:G,G3842,E:E,E3842))</f>
        <v>0</v>
      </c>
      <c r="AK3842" s="201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03" t="str">
        <f t="shared" si="1164"/>
        <v/>
      </c>
      <c r="AR3842" s="206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 hidden="1">
      <c r="A3843" s="33" t="str">
        <f t="shared" si="1158"/>
        <v/>
      </c>
      <c r="B3843" s="23"/>
      <c r="C3843" s="23"/>
      <c r="D3843" s="202" t="str">
        <f t="shared" si="1169"/>
        <v/>
      </c>
      <c r="E3843" s="33" t="str">
        <f t="shared" si="1157"/>
        <v/>
      </c>
      <c r="F3843" s="23"/>
      <c r="G3843" s="23"/>
      <c r="H3843" s="29"/>
      <c r="I3843" s="204" t="str">
        <f t="shared" si="1159"/>
        <v/>
      </c>
      <c r="J3843" s="188"/>
      <c r="K3843" s="29"/>
      <c r="L3843" s="24"/>
      <c r="M3843" s="22"/>
      <c r="N3843" s="22"/>
      <c r="O3843" s="22"/>
      <c r="P3843" s="202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195" t="str">
        <f t="shared" si="1171"/>
        <v/>
      </c>
      <c r="Z3843" s="196" t="str">
        <f t="shared" si="1170"/>
        <v/>
      </c>
      <c r="AA3843" s="22"/>
      <c r="AB3843" s="197" t="str">
        <f t="shared" si="1156"/>
        <v/>
      </c>
      <c r="AC3843" s="198" t="str">
        <f t="shared" si="1160"/>
        <v/>
      </c>
      <c r="AD3843" s="162"/>
      <c r="AE3843" s="199" t="str">
        <f t="shared" si="1161"/>
        <v/>
      </c>
      <c r="AF3843" s="199" t="str">
        <f>IF(AND(COUNTIFS($J$18:J3843,J3843)=1,AE3843=1),1,"")</f>
        <v/>
      </c>
      <c r="AG3843" s="199" t="str">
        <f>IF(C3843="","",IF(AND(COUNTIFS($J$18:J3843,J3843)=1,C3843&lt;&gt;""),1,""))</f>
        <v/>
      </c>
      <c r="AH3843" s="199" t="str">
        <f>IF(G3843="","",IF(AND(COUNTIFS($J$18:J3843,J3843)=1,G3843&lt;&gt;""),1,""))</f>
        <v/>
      </c>
      <c r="AI3843" s="200">
        <f t="shared" si="1172"/>
        <v>0</v>
      </c>
      <c r="AJ3843" s="200">
        <f t="shared" si="1173"/>
        <v>0</v>
      </c>
      <c r="AK3843" s="201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03" t="str">
        <f t="shared" si="1164"/>
        <v/>
      </c>
      <c r="AR3843" s="206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 hidden="1">
      <c r="A3844" s="33" t="str">
        <f t="shared" si="1158"/>
        <v/>
      </c>
      <c r="B3844" s="23"/>
      <c r="C3844" s="23"/>
      <c r="D3844" s="202" t="str">
        <f t="shared" si="1169"/>
        <v/>
      </c>
      <c r="E3844" s="33" t="str">
        <f t="shared" si="1157"/>
        <v/>
      </c>
      <c r="F3844" s="23"/>
      <c r="G3844" s="23"/>
      <c r="H3844" s="29"/>
      <c r="I3844" s="204" t="str">
        <f t="shared" si="1159"/>
        <v/>
      </c>
      <c r="J3844" s="188"/>
      <c r="K3844" s="29"/>
      <c r="L3844" s="24"/>
      <c r="M3844" s="22"/>
      <c r="N3844" s="22"/>
      <c r="O3844" s="22"/>
      <c r="P3844" s="202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195" t="str">
        <f t="shared" si="1171"/>
        <v/>
      </c>
      <c r="Z3844" s="196" t="str">
        <f t="shared" si="1170"/>
        <v/>
      </c>
      <c r="AA3844" s="22"/>
      <c r="AB3844" s="197" t="str">
        <f t="shared" si="1156"/>
        <v/>
      </c>
      <c r="AC3844" s="198" t="str">
        <f t="shared" si="1160"/>
        <v/>
      </c>
      <c r="AD3844" s="162"/>
      <c r="AE3844" s="199" t="str">
        <f t="shared" si="1161"/>
        <v/>
      </c>
      <c r="AF3844" s="199" t="str">
        <f>IF(AND(COUNTIFS($J$18:J3844,J3844)=1,AE3844=1),1,"")</f>
        <v/>
      </c>
      <c r="AG3844" s="199" t="str">
        <f>IF(C3844="","",IF(AND(COUNTIFS($J$18:J3844,J3844)=1,C3844&lt;&gt;""),1,""))</f>
        <v/>
      </c>
      <c r="AH3844" s="199" t="str">
        <f>IF(G3844="","",IF(AND(COUNTIFS($J$18:J3844,J3844)=1,G3844&lt;&gt;""),1,""))</f>
        <v/>
      </c>
      <c r="AI3844" s="200">
        <f t="shared" si="1172"/>
        <v>0</v>
      </c>
      <c r="AJ3844" s="200">
        <f t="shared" si="1173"/>
        <v>0</v>
      </c>
      <c r="AK3844" s="201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03" t="str">
        <f t="shared" si="1164"/>
        <v/>
      </c>
      <c r="AR3844" s="206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 hidden="1">
      <c r="A3845" s="33" t="str">
        <f t="shared" si="1158"/>
        <v/>
      </c>
      <c r="B3845" s="23"/>
      <c r="C3845" s="23"/>
      <c r="D3845" s="202" t="str">
        <f t="shared" si="1169"/>
        <v/>
      </c>
      <c r="E3845" s="33" t="str">
        <f t="shared" si="1157"/>
        <v/>
      </c>
      <c r="F3845" s="23"/>
      <c r="G3845" s="23"/>
      <c r="H3845" s="29"/>
      <c r="I3845" s="204" t="str">
        <f t="shared" si="1159"/>
        <v/>
      </c>
      <c r="J3845" s="188"/>
      <c r="K3845" s="29"/>
      <c r="L3845" s="24"/>
      <c r="M3845" s="22"/>
      <c r="N3845" s="22"/>
      <c r="O3845" s="22"/>
      <c r="P3845" s="202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195" t="str">
        <f t="shared" si="1171"/>
        <v/>
      </c>
      <c r="Z3845" s="196" t="str">
        <f t="shared" si="1170"/>
        <v/>
      </c>
      <c r="AA3845" s="22"/>
      <c r="AB3845" s="197" t="str">
        <f t="shared" si="1156"/>
        <v/>
      </c>
      <c r="AC3845" s="198" t="str">
        <f t="shared" si="1160"/>
        <v/>
      </c>
      <c r="AD3845" s="162"/>
      <c r="AE3845" s="199" t="str">
        <f t="shared" si="1161"/>
        <v/>
      </c>
      <c r="AF3845" s="199" t="str">
        <f>IF(AND(COUNTIFS($J$18:J3845,J3845)=1,AE3845=1),1,"")</f>
        <v/>
      </c>
      <c r="AG3845" s="199" t="str">
        <f>IF(C3845="","",IF(AND(COUNTIFS($J$18:J3845,J3845)=1,C3845&lt;&gt;""),1,""))</f>
        <v/>
      </c>
      <c r="AH3845" s="199" t="str">
        <f>IF(G3845="","",IF(AND(COUNTIFS($J$18:J3845,J3845)=1,G3845&lt;&gt;""),1,""))</f>
        <v/>
      </c>
      <c r="AI3845" s="200">
        <f t="shared" si="1172"/>
        <v>0</v>
      </c>
      <c r="AJ3845" s="200">
        <f t="shared" si="1173"/>
        <v>0</v>
      </c>
      <c r="AK3845" s="201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03" t="str">
        <f t="shared" si="1164"/>
        <v/>
      </c>
      <c r="AR3845" s="206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 hidden="1">
      <c r="A3846" s="33" t="str">
        <f t="shared" si="1158"/>
        <v/>
      </c>
      <c r="B3846" s="23"/>
      <c r="C3846" s="23"/>
      <c r="D3846" s="202" t="str">
        <f t="shared" si="1169"/>
        <v/>
      </c>
      <c r="E3846" s="33" t="str">
        <f t="shared" si="1157"/>
        <v/>
      </c>
      <c r="F3846" s="23"/>
      <c r="G3846" s="23"/>
      <c r="H3846" s="29"/>
      <c r="I3846" s="204" t="str">
        <f t="shared" si="1159"/>
        <v/>
      </c>
      <c r="J3846" s="188"/>
      <c r="K3846" s="29"/>
      <c r="L3846" s="24"/>
      <c r="M3846" s="22"/>
      <c r="N3846" s="22"/>
      <c r="O3846" s="22"/>
      <c r="P3846" s="202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195" t="str">
        <f t="shared" si="1171"/>
        <v/>
      </c>
      <c r="Z3846" s="196" t="str">
        <f t="shared" si="1170"/>
        <v/>
      </c>
      <c r="AA3846" s="22"/>
      <c r="AB3846" s="197" t="str">
        <f t="shared" si="1156"/>
        <v/>
      </c>
      <c r="AC3846" s="198" t="str">
        <f t="shared" si="1160"/>
        <v/>
      </c>
      <c r="AD3846" s="162"/>
      <c r="AE3846" s="199" t="str">
        <f t="shared" si="1161"/>
        <v/>
      </c>
      <c r="AF3846" s="199" t="str">
        <f>IF(AND(COUNTIFS($J$18:J3846,J3846)=1,AE3846=1),1,"")</f>
        <v/>
      </c>
      <c r="AG3846" s="199" t="str">
        <f>IF(C3846="","",IF(AND(COUNTIFS($J$18:J3846,J3846)=1,C3846&lt;&gt;""),1,""))</f>
        <v/>
      </c>
      <c r="AH3846" s="199" t="str">
        <f>IF(G3846="","",IF(AND(COUNTIFS($J$18:J3846,J3846)=1,G3846&lt;&gt;""),1,""))</f>
        <v/>
      </c>
      <c r="AI3846" s="200">
        <f t="shared" si="1172"/>
        <v>0</v>
      </c>
      <c r="AJ3846" s="200">
        <f t="shared" si="1173"/>
        <v>0</v>
      </c>
      <c r="AK3846" s="201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03" t="str">
        <f t="shared" si="1164"/>
        <v/>
      </c>
      <c r="AR3846" s="206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 hidden="1">
      <c r="A3847" s="33" t="str">
        <f t="shared" si="1158"/>
        <v/>
      </c>
      <c r="B3847" s="23"/>
      <c r="C3847" s="23"/>
      <c r="D3847" s="202" t="str">
        <f t="shared" si="1169"/>
        <v/>
      </c>
      <c r="E3847" s="33" t="str">
        <f t="shared" si="1157"/>
        <v/>
      </c>
      <c r="F3847" s="23"/>
      <c r="G3847" s="23"/>
      <c r="H3847" s="29"/>
      <c r="I3847" s="204" t="str">
        <f t="shared" si="1159"/>
        <v/>
      </c>
      <c r="J3847" s="188"/>
      <c r="K3847" s="29"/>
      <c r="L3847" s="24"/>
      <c r="M3847" s="22"/>
      <c r="N3847" s="22"/>
      <c r="O3847" s="22"/>
      <c r="P3847" s="202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195" t="str">
        <f t="shared" si="1171"/>
        <v/>
      </c>
      <c r="Z3847" s="196" t="str">
        <f t="shared" si="1170"/>
        <v/>
      </c>
      <c r="AA3847" s="22"/>
      <c r="AB3847" s="197" t="str">
        <f t="shared" si="1156"/>
        <v/>
      </c>
      <c r="AC3847" s="198" t="str">
        <f t="shared" si="1160"/>
        <v/>
      </c>
      <c r="AD3847" s="162"/>
      <c r="AE3847" s="199" t="str">
        <f t="shared" si="1161"/>
        <v/>
      </c>
      <c r="AF3847" s="199" t="str">
        <f>IF(AND(COUNTIFS($J$18:J3847,J3847)=1,AE3847=1),1,"")</f>
        <v/>
      </c>
      <c r="AG3847" s="199" t="str">
        <f>IF(C3847="","",IF(AND(COUNTIFS($J$18:J3847,J3847)=1,C3847&lt;&gt;""),1,""))</f>
        <v/>
      </c>
      <c r="AH3847" s="199" t="str">
        <f>IF(G3847="","",IF(AND(COUNTIFS($J$18:J3847,J3847)=1,G3847&lt;&gt;""),1,""))</f>
        <v/>
      </c>
      <c r="AI3847" s="200">
        <f t="shared" si="1172"/>
        <v>0</v>
      </c>
      <c r="AJ3847" s="200">
        <f t="shared" si="1173"/>
        <v>0</v>
      </c>
      <c r="AK3847" s="201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03" t="str">
        <f t="shared" si="1164"/>
        <v/>
      </c>
      <c r="AR3847" s="206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 hidden="1">
      <c r="A3848" s="33" t="str">
        <f t="shared" si="1158"/>
        <v/>
      </c>
      <c r="B3848" s="23"/>
      <c r="C3848" s="23"/>
      <c r="D3848" s="202" t="str">
        <f t="shared" si="1169"/>
        <v/>
      </c>
      <c r="E3848" s="33" t="str">
        <f t="shared" si="1157"/>
        <v/>
      </c>
      <c r="F3848" s="23"/>
      <c r="G3848" s="23"/>
      <c r="H3848" s="29"/>
      <c r="I3848" s="204" t="str">
        <f t="shared" si="1159"/>
        <v/>
      </c>
      <c r="J3848" s="188"/>
      <c r="K3848" s="29"/>
      <c r="L3848" s="24"/>
      <c r="M3848" s="22"/>
      <c r="N3848" s="22"/>
      <c r="O3848" s="22"/>
      <c r="P3848" s="202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195" t="str">
        <f t="shared" si="1171"/>
        <v/>
      </c>
      <c r="Z3848" s="196" t="str">
        <f t="shared" si="1170"/>
        <v/>
      </c>
      <c r="AA3848" s="22"/>
      <c r="AB3848" s="197" t="str">
        <f t="shared" si="1156"/>
        <v/>
      </c>
      <c r="AC3848" s="198" t="str">
        <f t="shared" si="1160"/>
        <v/>
      </c>
      <c r="AD3848" s="162"/>
      <c r="AE3848" s="199" t="str">
        <f t="shared" si="1161"/>
        <v/>
      </c>
      <c r="AF3848" s="199" t="str">
        <f>IF(AND(COUNTIFS($J$18:J3848,J3848)=1,AE3848=1),1,"")</f>
        <v/>
      </c>
      <c r="AG3848" s="199" t="str">
        <f>IF(C3848="","",IF(AND(COUNTIFS($J$18:J3848,J3848)=1,C3848&lt;&gt;""),1,""))</f>
        <v/>
      </c>
      <c r="AH3848" s="199" t="str">
        <f>IF(G3848="","",IF(AND(COUNTIFS($J$18:J3848,J3848)=1,G3848&lt;&gt;""),1,""))</f>
        <v/>
      </c>
      <c r="AI3848" s="200">
        <f t="shared" si="1172"/>
        <v>0</v>
      </c>
      <c r="AJ3848" s="200">
        <f t="shared" si="1173"/>
        <v>0</v>
      </c>
      <c r="AK3848" s="201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03" t="str">
        <f t="shared" si="1164"/>
        <v/>
      </c>
      <c r="AR3848" s="206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 hidden="1">
      <c r="A3849" s="33" t="str">
        <f t="shared" si="1158"/>
        <v/>
      </c>
      <c r="B3849" s="23"/>
      <c r="C3849" s="23"/>
      <c r="D3849" s="202" t="str">
        <f t="shared" si="1169"/>
        <v/>
      </c>
      <c r="E3849" s="33" t="str">
        <f t="shared" si="1157"/>
        <v/>
      </c>
      <c r="F3849" s="23"/>
      <c r="G3849" s="23"/>
      <c r="H3849" s="29"/>
      <c r="I3849" s="204" t="str">
        <f t="shared" si="1159"/>
        <v/>
      </c>
      <c r="J3849" s="188"/>
      <c r="K3849" s="29"/>
      <c r="L3849" s="24"/>
      <c r="M3849" s="22"/>
      <c r="N3849" s="22"/>
      <c r="O3849" s="22"/>
      <c r="P3849" s="202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195" t="str">
        <f t="shared" si="1171"/>
        <v/>
      </c>
      <c r="Z3849" s="196" t="str">
        <f t="shared" si="1170"/>
        <v/>
      </c>
      <c r="AA3849" s="22"/>
      <c r="AB3849" s="197" t="str">
        <f t="shared" si="1156"/>
        <v/>
      </c>
      <c r="AC3849" s="198" t="str">
        <f t="shared" si="1160"/>
        <v/>
      </c>
      <c r="AD3849" s="162"/>
      <c r="AE3849" s="199" t="str">
        <f t="shared" si="1161"/>
        <v/>
      </c>
      <c r="AF3849" s="199" t="str">
        <f>IF(AND(COUNTIFS($J$18:J3849,J3849)=1,AE3849=1),1,"")</f>
        <v/>
      </c>
      <c r="AG3849" s="199" t="str">
        <f>IF(C3849="","",IF(AND(COUNTIFS($J$18:J3849,J3849)=1,C3849&lt;&gt;""),1,""))</f>
        <v/>
      </c>
      <c r="AH3849" s="199" t="str">
        <f>IF(G3849="","",IF(AND(COUNTIFS($J$18:J3849,J3849)=1,G3849&lt;&gt;""),1,""))</f>
        <v/>
      </c>
      <c r="AI3849" s="200">
        <f t="shared" si="1172"/>
        <v>0</v>
      </c>
      <c r="AJ3849" s="200">
        <f t="shared" si="1173"/>
        <v>0</v>
      </c>
      <c r="AK3849" s="201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03" t="str">
        <f t="shared" si="1164"/>
        <v/>
      </c>
      <c r="AR3849" s="206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 hidden="1">
      <c r="A3850" s="33" t="str">
        <f t="shared" si="1158"/>
        <v/>
      </c>
      <c r="B3850" s="23"/>
      <c r="C3850" s="23"/>
      <c r="D3850" s="202" t="str">
        <f t="shared" si="1169"/>
        <v/>
      </c>
      <c r="E3850" s="33" t="str">
        <f t="shared" si="1157"/>
        <v/>
      </c>
      <c r="F3850" s="23"/>
      <c r="G3850" s="23"/>
      <c r="H3850" s="29"/>
      <c r="I3850" s="204" t="str">
        <f t="shared" si="1159"/>
        <v/>
      </c>
      <c r="J3850" s="188"/>
      <c r="K3850" s="29"/>
      <c r="L3850" s="24"/>
      <c r="M3850" s="22"/>
      <c r="N3850" s="22"/>
      <c r="O3850" s="22"/>
      <c r="P3850" s="202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195" t="str">
        <f t="shared" si="1171"/>
        <v/>
      </c>
      <c r="Z3850" s="196" t="str">
        <f t="shared" si="1170"/>
        <v/>
      </c>
      <c r="AA3850" s="22"/>
      <c r="AB3850" s="197" t="str">
        <f t="shared" si="1156"/>
        <v/>
      </c>
      <c r="AC3850" s="198" t="str">
        <f t="shared" si="1160"/>
        <v/>
      </c>
      <c r="AD3850" s="162"/>
      <c r="AE3850" s="199" t="str">
        <f t="shared" si="1161"/>
        <v/>
      </c>
      <c r="AF3850" s="199" t="str">
        <f>IF(AND(COUNTIFS($J$18:J3850,J3850)=1,AE3850=1),1,"")</f>
        <v/>
      </c>
      <c r="AG3850" s="199" t="str">
        <f>IF(C3850="","",IF(AND(COUNTIFS($J$18:J3850,J3850)=1,C3850&lt;&gt;""),1,""))</f>
        <v/>
      </c>
      <c r="AH3850" s="199" t="str">
        <f>IF(G3850="","",IF(AND(COUNTIFS($J$18:J3850,J3850)=1,G3850&lt;&gt;""),1,""))</f>
        <v/>
      </c>
      <c r="AI3850" s="200">
        <f t="shared" si="1172"/>
        <v>0</v>
      </c>
      <c r="AJ3850" s="200">
        <f t="shared" si="1173"/>
        <v>0</v>
      </c>
      <c r="AK3850" s="201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03" t="str">
        <f t="shared" si="1164"/>
        <v/>
      </c>
      <c r="AR3850" s="206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 hidden="1">
      <c r="A3851" s="33" t="str">
        <f t="shared" si="1158"/>
        <v/>
      </c>
      <c r="B3851" s="23"/>
      <c r="C3851" s="23"/>
      <c r="D3851" s="202" t="str">
        <f t="shared" si="1169"/>
        <v/>
      </c>
      <c r="E3851" s="33" t="str">
        <f t="shared" si="1157"/>
        <v/>
      </c>
      <c r="F3851" s="23"/>
      <c r="G3851" s="23"/>
      <c r="H3851" s="29"/>
      <c r="I3851" s="204" t="str">
        <f t="shared" si="1159"/>
        <v/>
      </c>
      <c r="J3851" s="188"/>
      <c r="K3851" s="29"/>
      <c r="L3851" s="24"/>
      <c r="M3851" s="22"/>
      <c r="N3851" s="22"/>
      <c r="O3851" s="22"/>
      <c r="P3851" s="202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195" t="str">
        <f t="shared" si="1171"/>
        <v/>
      </c>
      <c r="Z3851" s="196" t="str">
        <f t="shared" si="1170"/>
        <v/>
      </c>
      <c r="AA3851" s="22"/>
      <c r="AB3851" s="197" t="str">
        <f t="shared" si="1156"/>
        <v/>
      </c>
      <c r="AC3851" s="198" t="str">
        <f t="shared" si="1160"/>
        <v/>
      </c>
      <c r="AD3851" s="162"/>
      <c r="AE3851" s="199" t="str">
        <f t="shared" si="1161"/>
        <v/>
      </c>
      <c r="AF3851" s="199" t="str">
        <f>IF(AND(COUNTIFS($J$18:J3851,J3851)=1,AE3851=1),1,"")</f>
        <v/>
      </c>
      <c r="AG3851" s="199" t="str">
        <f>IF(C3851="","",IF(AND(COUNTIFS($J$18:J3851,J3851)=1,C3851&lt;&gt;""),1,""))</f>
        <v/>
      </c>
      <c r="AH3851" s="199" t="str">
        <f>IF(G3851="","",IF(AND(COUNTIFS($J$18:J3851,J3851)=1,G3851&lt;&gt;""),1,""))</f>
        <v/>
      </c>
      <c r="AI3851" s="200">
        <f t="shared" si="1172"/>
        <v>0</v>
      </c>
      <c r="AJ3851" s="200">
        <f t="shared" si="1173"/>
        <v>0</v>
      </c>
      <c r="AK3851" s="201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03" t="str">
        <f t="shared" si="1164"/>
        <v/>
      </c>
      <c r="AR3851" s="206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 hidden="1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 hidden="1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 hidden="1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 hidden="1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 hidden="1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 hidden="1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 hidden="1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 hidden="1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 hidden="1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 hidden="1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 hidden="1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 hidden="1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 hidden="1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 hidden="1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 hidden="1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 hidden="1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 hidden="1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 hidden="1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 hidden="1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 hidden="1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 hidden="1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 hidden="1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 hidden="1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 hidden="1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 hidden="1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 hidden="1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 hidden="1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 hidden="1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 hidden="1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 hidden="1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 hidden="1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 hidden="1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 hidden="1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 hidden="1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 hidden="1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 hidden="1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 hidden="1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 hidden="1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 hidden="1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 hidden="1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 hidden="1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 hidden="1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 hidden="1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 hidden="1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 hidden="1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 hidden="1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 hidden="1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 hidden="1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 hidden="1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 hidden="1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 hidden="1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 hidden="1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 hidden="1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 hidden="1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 hidden="1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 hidden="1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 hidden="1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 hidden="1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 hidden="1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 hidden="1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 hidden="1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 hidden="1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 hidden="1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 hidden="1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 hidden="1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 hidden="1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 hidden="1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 hidden="1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 hidden="1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 hidden="1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 hidden="1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 hidden="1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 hidden="1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 hidden="1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 hidden="1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 hidden="1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 hidden="1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 hidden="1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 hidden="1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 hidden="1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 hidden="1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 hidden="1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 hidden="1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 hidden="1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 hidden="1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 hidden="1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 hidden="1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 hidden="1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 hidden="1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 hidden="1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 hidden="1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 hidden="1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 hidden="1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 hidden="1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 hidden="1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 hidden="1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 hidden="1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 hidden="1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 hidden="1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 hidden="1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 hidden="1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 hidden="1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 hidden="1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 hidden="1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 hidden="1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 hidden="1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 hidden="1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 hidden="1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 hidden="1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 hidden="1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 hidden="1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 hidden="1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 hidden="1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 hidden="1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 hidden="1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 hidden="1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 hidden="1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 hidden="1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 hidden="1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 hidden="1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 hidden="1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 hidden="1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 hidden="1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 hidden="1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 hidden="1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 hidden="1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 hidden="1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 hidden="1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 hidden="1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 hidden="1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 hidden="1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 hidden="1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 hidden="1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 hidden="1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 hidden="1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 hidden="1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 hidden="1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 hidden="1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 hidden="1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 hidden="1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 hidden="1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 hidden="1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 hidden="1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 hidden="1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 hidden="1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 hidden="1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5" type="noConversion"/>
  <conditionalFormatting sqref="J1">
    <cfRule type="duplicateValues" dxfId="105" priority="147"/>
  </conditionalFormatting>
  <conditionalFormatting sqref="J3509 J3502:J3507 J3255:J3500">
    <cfRule type="duplicateValues" dxfId="104" priority="27"/>
  </conditionalFormatting>
  <conditionalFormatting sqref="Z3255:Z3500 Z3502:Z3994">
    <cfRule type="cellIs" dxfId="103" priority="25" operator="lessThanOrEqual">
      <formula>0</formula>
    </cfRule>
  </conditionalFormatting>
  <conditionalFormatting sqref="J856">
    <cfRule type="duplicateValues" dxfId="102" priority="12"/>
  </conditionalFormatting>
  <conditionalFormatting sqref="J1670:J1673">
    <cfRule type="duplicateValues" dxfId="101" priority="22"/>
  </conditionalFormatting>
  <conditionalFormatting sqref="J2327:J2902">
    <cfRule type="duplicateValues" dxfId="100" priority="24"/>
  </conditionalFormatting>
  <conditionalFormatting sqref="J2910:J2911">
    <cfRule type="duplicateValues" dxfId="99" priority="17"/>
  </conditionalFormatting>
  <conditionalFormatting sqref="J2912">
    <cfRule type="duplicateValues" dxfId="98" priority="21"/>
  </conditionalFormatting>
  <conditionalFormatting sqref="J2913">
    <cfRule type="duplicateValues" dxfId="97" priority="20"/>
  </conditionalFormatting>
  <conditionalFormatting sqref="J2995:J2996">
    <cfRule type="duplicateValues" dxfId="96" priority="16"/>
  </conditionalFormatting>
  <conditionalFormatting sqref="J3018 J3020:J3023">
    <cfRule type="duplicateValues" dxfId="95" priority="19"/>
  </conditionalFormatting>
  <conditionalFormatting sqref="J3019">
    <cfRule type="duplicateValues" dxfId="94" priority="18"/>
  </conditionalFormatting>
  <conditionalFormatting sqref="J3115">
    <cfRule type="duplicateValues" dxfId="93" priority="15"/>
  </conditionalFormatting>
  <conditionalFormatting sqref="J3148">
    <cfRule type="duplicateValues" dxfId="92" priority="14"/>
  </conditionalFormatting>
  <conditionalFormatting sqref="J3191:J3192">
    <cfRule type="duplicateValues" dxfId="91" priority="13"/>
  </conditionalFormatting>
  <conditionalFormatting sqref="J3196:J3201 J3203 J3205:J3213">
    <cfRule type="duplicateValues" dxfId="90" priority="11"/>
  </conditionalFormatting>
  <conditionalFormatting sqref="J3214:J3254 J2931:J3195 J2079:J2929 J2:J2077">
    <cfRule type="duplicateValues" dxfId="89" priority="23"/>
  </conditionalFormatting>
  <conditionalFormatting sqref="Z2:Z3254">
    <cfRule type="cellIs" dxfId="88" priority="10" operator="lessThanOrEqual">
      <formula>0</formula>
    </cfRule>
  </conditionalFormatting>
  <conditionalFormatting sqref="J3202">
    <cfRule type="duplicateValues" dxfId="87" priority="9"/>
  </conditionalFormatting>
  <conditionalFormatting sqref="J2930">
    <cfRule type="duplicateValues" dxfId="86" priority="8"/>
  </conditionalFormatting>
  <conditionalFormatting sqref="J3204">
    <cfRule type="duplicateValues" dxfId="85" priority="7"/>
  </conditionalFormatting>
  <conditionalFormatting sqref="J2078">
    <cfRule type="duplicateValues" dxfId="84" priority="6"/>
  </conditionalFormatting>
  <conditionalFormatting sqref="J3515">
    <cfRule type="duplicateValues" dxfId="83" priority="5"/>
  </conditionalFormatting>
  <conditionalFormatting sqref="J3501">
    <cfRule type="duplicateValues" dxfId="82" priority="3"/>
  </conditionalFormatting>
  <conditionalFormatting sqref="Z3501">
    <cfRule type="cellIs" dxfId="81" priority="2" operator="lessThanOrEqual">
      <formula>0</formula>
    </cfRule>
  </conditionalFormatting>
  <conditionalFormatting sqref="K3738:K3749">
    <cfRule type="duplicateValues" dxfId="80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F12" zoomScale="70" zoomScaleNormal="70" workbookViewId="0">
      <selection activeCell="S38" sqref="S38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47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10</v>
      </c>
      <c r="H2" s="147" t="str">
        <f>IF(F2="","",F2&amp;G2)</f>
        <v>202410</v>
      </c>
      <c r="I2" s="147" t="str">
        <f>IF(H2="","",H2&amp;$K$1)</f>
        <v>202410JPY</v>
      </c>
      <c r="J2" s="147" t="str">
        <f>IF(H2="","",H2&amp;$L$1)</f>
        <v>202410RMB</v>
      </c>
      <c r="K2" s="146">
        <v>5.5599999999999997E-2</v>
      </c>
      <c r="L2" s="182">
        <v>1.1080000000000001</v>
      </c>
      <c r="M2" s="47"/>
      <c r="N2" s="107"/>
      <c r="O2" s="48"/>
      <c r="P2" s="248"/>
      <c r="Q2" s="176" t="s">
        <v>53</v>
      </c>
      <c r="R2" s="216">
        <v>79000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11</v>
      </c>
      <c r="H3" s="147" t="str">
        <f t="shared" ref="H3:H13" si="0">IF(F3="","",F3&amp;G3)</f>
        <v>202411</v>
      </c>
      <c r="I3" s="147" t="str">
        <f t="shared" ref="I3:I13" si="1">IF(H3="","",H3&amp;$K$1)</f>
        <v>202411JPY</v>
      </c>
      <c r="J3" s="147" t="str">
        <f t="shared" ref="J3:J13" si="2">IF(H3="","",H3&amp;$L$1)</f>
        <v>202411RMB</v>
      </c>
      <c r="K3" s="146">
        <v>5.5599999999999997E-2</v>
      </c>
      <c r="L3" s="182">
        <v>1.1080000000000001</v>
      </c>
      <c r="M3" s="47"/>
      <c r="N3" s="107"/>
      <c r="O3" s="48"/>
      <c r="P3" s="249" t="s">
        <v>3204</v>
      </c>
      <c r="Q3" s="177" t="s">
        <v>52</v>
      </c>
      <c r="R3" s="216">
        <v>65000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12</v>
      </c>
      <c r="H4" s="147" t="str">
        <f t="shared" si="0"/>
        <v>202412</v>
      </c>
      <c r="I4" s="147" t="str">
        <f t="shared" si="1"/>
        <v>202412JPY</v>
      </c>
      <c r="J4" s="147" t="str">
        <f t="shared" si="2"/>
        <v>202412RMB</v>
      </c>
      <c r="K4" s="146">
        <v>5.5599999999999997E-2</v>
      </c>
      <c r="L4" s="182">
        <v>1.1080000000000001</v>
      </c>
      <c r="M4" s="47"/>
      <c r="N4" s="107"/>
      <c r="O4" s="48"/>
      <c r="P4" s="249"/>
      <c r="Q4" s="177" t="s">
        <v>51</v>
      </c>
      <c r="R4" s="216">
        <v>6000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49"/>
      <c r="Q5" s="178" t="s">
        <v>50</v>
      </c>
      <c r="R5" s="216">
        <v>211000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9" t="s">
        <v>3388</v>
      </c>
      <c r="Q10" s="260"/>
      <c r="R10" s="260"/>
      <c r="S10" s="260"/>
      <c r="T10" s="260"/>
      <c r="U10" s="260"/>
      <c r="V10" s="260"/>
      <c r="AB10" s="241" t="s">
        <v>3389</v>
      </c>
      <c r="AC10" s="242"/>
      <c r="AD10" s="242"/>
      <c r="AE10" s="242"/>
      <c r="AF10" s="242"/>
      <c r="AG10" s="242"/>
      <c r="AH10" s="242"/>
      <c r="AI10" s="243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1"/>
      <c r="Q11" s="262"/>
      <c r="R11" s="262"/>
      <c r="S11" s="262"/>
      <c r="T11" s="262"/>
      <c r="U11" s="262"/>
      <c r="V11" s="262"/>
      <c r="AB11" s="244"/>
      <c r="AC11" s="245"/>
      <c r="AD11" s="245"/>
      <c r="AE11" s="245"/>
      <c r="AF11" s="245"/>
      <c r="AG11" s="245"/>
      <c r="AH11" s="245"/>
      <c r="AI11" s="246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18995051.633655783</v>
      </c>
      <c r="T13" s="79">
        <f>IF(R13="","",SUMIFS(raw_sheet!AB:AB,raw_sheet!E:E,list!P13,raw_sheet!F:F,list!Q13,raw_sheet!G:G,list!R13,raw_sheet!R:R,list!$T$12))</f>
        <v>3082379.4690272259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22077431.102683008</v>
      </c>
      <c r="AB13" s="150" t="s">
        <v>3173</v>
      </c>
      <c r="AC13" s="150">
        <v>2024</v>
      </c>
      <c r="AD13" s="150">
        <v>10</v>
      </c>
      <c r="AE13" s="79">
        <f>IF(AD13="","",SUMIFS(raw_sheet!AB:AB,raw_sheet!A:A,list!AB13,raw_sheet!B:B,list!AC13,raw_sheet!C:C,list!AD13,raw_sheet!S:S,list!$AE$12))</f>
        <v>10868489.297451328</v>
      </c>
      <c r="AF13" s="79">
        <f>IF(AD13="","",SUMIFS(raw_sheet!AB:AB,raw_sheet!A:A,list!AB13,raw_sheet!B:B,list!AC13,raw_sheet!C:C,list!AD13,raw_sheet!S:S,list!$AF$12))</f>
        <v>2176776.8000000003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13045266.097451329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30793598.448212389</v>
      </c>
      <c r="T14" s="79">
        <f>IF(R14="","",SUMIFS(raw_sheet!AB:AB,raw_sheet!E:E,list!P14,raw_sheet!F:F,list!Q14,raw_sheet!G:G,list!R14,raw_sheet!R:R,list!$T$12))</f>
        <v>2985404.4247787613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33779002.872991152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21488094.503362831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21488094.503362831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95416290</v>
      </c>
      <c r="AK18" s="124" cm="1">
        <f t="array" ref="AK18">IFERROR(SUMPRODUCT((AD21:AD150="EAST")*(AJ21:AJ150)),0)</f>
        <v>2219998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54" t="s">
        <v>3312</v>
      </c>
      <c r="D19" s="255"/>
      <c r="E19" s="256"/>
      <c r="F19" s="38"/>
      <c r="M19" s="47"/>
      <c r="N19" s="107"/>
      <c r="O19" s="39"/>
      <c r="P19" s="250" t="s">
        <v>3340</v>
      </c>
      <c r="Q19" s="251"/>
      <c r="R19" s="251"/>
      <c r="S19" s="251"/>
      <c r="T19" s="251"/>
      <c r="U19" s="251"/>
      <c r="V19" s="251"/>
      <c r="W19" s="251"/>
      <c r="X19" s="251"/>
      <c r="Y19" s="251"/>
      <c r="Z19" s="251"/>
      <c r="AB19" s="252" t="s">
        <v>3214</v>
      </c>
      <c r="AC19" s="253"/>
      <c r="AD19" s="253"/>
      <c r="AE19" s="253"/>
      <c r="AF19" s="253"/>
      <c r="AG19" s="253"/>
      <c r="AH19" s="253"/>
      <c r="AI19" s="253"/>
      <c r="AJ19" s="253"/>
      <c r="AK19" s="253"/>
      <c r="AL19" s="253"/>
      <c r="AM19" s="253"/>
    </row>
    <row r="20" spans="1:39" ht="16.2" thickBot="1">
      <c r="A20" s="167"/>
      <c r="B20" s="168"/>
      <c r="C20" s="254" t="s">
        <v>3215</v>
      </c>
      <c r="D20" s="255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54" t="s">
        <v>3226</v>
      </c>
      <c r="D21" s="255"/>
      <c r="E21" s="146">
        <v>2024</v>
      </c>
      <c r="M21" s="47"/>
      <c r="N21" s="107"/>
      <c r="O21" s="39"/>
      <c r="P21" s="15" cm="1">
        <f t="array" ref="P21:Z58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0.12</v>
      </c>
      <c r="AB21" s="15" cm="1">
        <f t="array" ref="AB21:AM42">_xlfn.CHOOSECOLS(_xlfn._xlws.FILTER(raw_sheet!A:AZ,(raw_sheet!B:B=list!AC13)*(raw_sheet!A:A=list!AB13)*(raw_sheet!C:C=list!AD13)*(raw_sheet!C:C&lt;&gt;"Cancel"),""),2,3,19,10,11,12,14,23,26,27,28,30)</f>
        <v>2024</v>
      </c>
      <c r="AC21" s="13">
        <v>10</v>
      </c>
      <c r="AD21" s="13" t="str">
        <v>SOUTH</v>
      </c>
      <c r="AE21" s="13" t="str">
        <v>NSD-ESE20241010A01</v>
      </c>
      <c r="AF21" s="13" t="str">
        <v>诺信德</v>
      </c>
      <c r="AG21" s="13" t="str">
        <v>PEMTRON EAGLE 3D 8800HSL CPT</v>
      </c>
      <c r="AH21" s="13">
        <v>1</v>
      </c>
      <c r="AI21" s="92" t="str">
        <v>RMB</v>
      </c>
      <c r="AJ21" s="118">
        <v>355000</v>
      </c>
      <c r="AK21" s="97">
        <v>1.1080000000000001</v>
      </c>
      <c r="AL21" s="92">
        <v>348088.49557522131</v>
      </c>
      <c r="AM21" s="229">
        <v>-0.34670000000000001</v>
      </c>
    </row>
    <row r="22" spans="1:39" ht="16.2" thickBot="1">
      <c r="A22" s="167"/>
      <c r="B22" s="168"/>
      <c r="C22" s="257" t="s">
        <v>3227</v>
      </c>
      <c r="D22" s="258"/>
      <c r="E22" s="150">
        <v>9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0.12</v>
      </c>
      <c r="AB22" s="13">
        <v>2024</v>
      </c>
      <c r="AC22" s="13">
        <v>10</v>
      </c>
      <c r="AD22" s="13" t="str">
        <v>SOUTH</v>
      </c>
      <c r="AE22" s="13" t="str">
        <v>C49SZX20240175SX</v>
      </c>
      <c r="AF22" s="13" t="str">
        <v>俱进</v>
      </c>
      <c r="AG22" s="13" t="str">
        <v>YSM20R</v>
      </c>
      <c r="AH22" s="13">
        <v>1</v>
      </c>
      <c r="AI22" s="92" t="str">
        <v>RMB</v>
      </c>
      <c r="AJ22" s="118">
        <v>855000</v>
      </c>
      <c r="AK22" s="97">
        <v>1.1080000000000001</v>
      </c>
      <c r="AL22" s="92">
        <v>838353.98230088514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351030.0884955753</v>
      </c>
      <c r="Z23" s="229">
        <v>0.1678</v>
      </c>
      <c r="AB23" s="13">
        <v>2024</v>
      </c>
      <c r="AC23" s="13">
        <v>10</v>
      </c>
      <c r="AD23" s="13" t="str">
        <v>EAST</v>
      </c>
      <c r="AE23" s="13" t="str">
        <v>C49SHA20241010/HZY</v>
      </c>
      <c r="AF23" s="13" t="str">
        <v>宁波千瑞</v>
      </c>
      <c r="AG23" s="13" t="str">
        <v>YSM20R</v>
      </c>
      <c r="AH23" s="13">
        <v>1</v>
      </c>
      <c r="AI23" s="92" t="str">
        <v>RMB</v>
      </c>
      <c r="AJ23" s="118">
        <v>759998</v>
      </c>
      <c r="AK23" s="97">
        <v>1.1080000000000001</v>
      </c>
      <c r="AL23" s="92">
        <v>745201.57876106212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C49SZX20240106JY</v>
      </c>
      <c r="T24" s="13" t="str">
        <v>傲尔</v>
      </c>
      <c r="U24" s="13" t="str">
        <v>YSM10</v>
      </c>
      <c r="V24" s="13">
        <v>1</v>
      </c>
      <c r="W24" s="92" t="str">
        <v>JPY</v>
      </c>
      <c r="X24" s="97">
        <v>5.5599999999999997E-2</v>
      </c>
      <c r="Y24" s="92">
        <v>472600</v>
      </c>
      <c r="Z24" s="229">
        <v>0.12</v>
      </c>
      <c r="AB24" s="13">
        <v>2024</v>
      </c>
      <c r="AC24" s="13">
        <v>10</v>
      </c>
      <c r="AD24" s="13" t="str">
        <v>EAST</v>
      </c>
      <c r="AE24" s="13" t="str">
        <v>C28SHA20241010/JXD</v>
      </c>
      <c r="AF24" s="13" t="str">
        <v>昌辉汽车电器（黄山）</v>
      </c>
      <c r="AG24" s="13" t="str">
        <v>YSi-V</v>
      </c>
      <c r="AH24" s="13">
        <v>1</v>
      </c>
      <c r="AI24" s="92" t="str">
        <v>RMB</v>
      </c>
      <c r="AJ24" s="118">
        <v>370000</v>
      </c>
      <c r="AK24" s="97">
        <v>1.1080000000000001</v>
      </c>
      <c r="AL24" s="92">
        <v>362796.46017699124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C49SZX20240106JY</v>
      </c>
      <c r="T25" s="13" t="str">
        <v>傲尔</v>
      </c>
      <c r="U25" s="13" t="str">
        <v>YSM10</v>
      </c>
      <c r="V25" s="13">
        <v>1</v>
      </c>
      <c r="W25" s="92" t="str">
        <v>JPY</v>
      </c>
      <c r="X25" s="97">
        <v>5.5599999999999997E-2</v>
      </c>
      <c r="Y25" s="92">
        <v>472600</v>
      </c>
      <c r="Z25" s="229">
        <v>0.12</v>
      </c>
      <c r="AB25" s="13">
        <v>2024</v>
      </c>
      <c r="AC25" s="13">
        <v>10</v>
      </c>
      <c r="AD25" s="13" t="str">
        <v>EAST</v>
      </c>
      <c r="AE25" s="13" t="str">
        <v>C28SHA20241011/JXD</v>
      </c>
      <c r="AF25" s="13" t="str">
        <v>黄山市昌维</v>
      </c>
      <c r="AG25" s="13" t="str">
        <v>YSi-V</v>
      </c>
      <c r="AH25" s="13">
        <v>1</v>
      </c>
      <c r="AI25" s="92" t="str">
        <v>RMB</v>
      </c>
      <c r="AJ25" s="118">
        <v>368000</v>
      </c>
      <c r="AK25" s="97">
        <v>1.1080000000000001</v>
      </c>
      <c r="AL25" s="92">
        <v>360835.39823008853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SOUTH</v>
      </c>
      <c r="S26" s="13" t="str">
        <v>C49SZX20240132MZ</v>
      </c>
      <c r="T26" s="13" t="str">
        <v>镕创</v>
      </c>
      <c r="U26" s="13" t="str">
        <v>YSM20R</v>
      </c>
      <c r="V26" s="13">
        <v>1</v>
      </c>
      <c r="W26" s="92" t="str">
        <v>JPY</v>
      </c>
      <c r="X26" s="97">
        <v>5.5599999999999997E-2</v>
      </c>
      <c r="Y26" s="92">
        <v>703340</v>
      </c>
      <c r="Z26" s="229">
        <v>0.12</v>
      </c>
      <c r="AB26" s="13">
        <v>2024</v>
      </c>
      <c r="AC26" s="13">
        <v>10</v>
      </c>
      <c r="AD26" s="13" t="str">
        <v>EAST</v>
      </c>
      <c r="AE26" s="13" t="str">
        <v>C28SHA20241015/ZQR</v>
      </c>
      <c r="AF26" s="13" t="str">
        <v>上海和贤</v>
      </c>
      <c r="AG26" s="13" t="str">
        <v>YSi-V</v>
      </c>
      <c r="AH26" s="13">
        <v>1</v>
      </c>
      <c r="AI26" s="92" t="str">
        <v>RMB</v>
      </c>
      <c r="AJ26" s="118">
        <v>347000</v>
      </c>
      <c r="AK26" s="97">
        <v>1.1080000000000001</v>
      </c>
      <c r="AL26" s="92">
        <v>340244.24778761069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SOUTH</v>
      </c>
      <c r="S27" s="13" t="str">
        <v>C49SZX20240132MZ</v>
      </c>
      <c r="T27" s="13" t="str">
        <v>镕创</v>
      </c>
      <c r="U27" s="13" t="str">
        <v>YSM20R</v>
      </c>
      <c r="V27" s="13">
        <v>1</v>
      </c>
      <c r="W27" s="92" t="str">
        <v>JPY</v>
      </c>
      <c r="X27" s="97">
        <v>5.5599999999999997E-2</v>
      </c>
      <c r="Y27" s="92">
        <v>703340</v>
      </c>
      <c r="Z27" s="229">
        <v>0.12</v>
      </c>
      <c r="AB27" s="13">
        <v>2024</v>
      </c>
      <c r="AC27" s="13">
        <v>10</v>
      </c>
      <c r="AD27" s="13" t="str">
        <v>SOUTH</v>
      </c>
      <c r="AE27" s="13" t="str">
        <v>C49SZX20240171SX</v>
      </c>
      <c r="AF27" s="13" t="str">
        <v>裕达盛</v>
      </c>
      <c r="AG27" s="13" t="str">
        <v>YSM20R</v>
      </c>
      <c r="AH27" s="13">
        <v>1</v>
      </c>
      <c r="AI27" s="92" t="str">
        <v>RMB</v>
      </c>
      <c r="AJ27" s="118">
        <v>635000</v>
      </c>
      <c r="AK27" s="97">
        <v>1.1080000000000001</v>
      </c>
      <c r="AL27" s="92">
        <v>622637.16814159299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EAST</v>
      </c>
      <c r="S28" s="13" t="str">
        <v>C49SHA20240424/LQM</v>
      </c>
      <c r="T28" s="13" t="str">
        <v>南京特创</v>
      </c>
      <c r="U28" s="13" t="str">
        <v>YSM10</v>
      </c>
      <c r="V28" s="13">
        <v>1</v>
      </c>
      <c r="W28" s="92" t="str">
        <v>RMB</v>
      </c>
      <c r="X28" s="97">
        <v>1.1080000000000001</v>
      </c>
      <c r="Y28" s="92">
        <v>462596.86371681426</v>
      </c>
      <c r="Z28" s="229">
        <v>0.12</v>
      </c>
      <c r="AB28" s="13">
        <v>2024</v>
      </c>
      <c r="AC28" s="13">
        <v>10</v>
      </c>
      <c r="AD28" s="13" t="str">
        <v>SOUTH</v>
      </c>
      <c r="AE28" s="13" t="str">
        <v>C49SZX20240170DX</v>
      </c>
      <c r="AF28" s="13" t="str">
        <v>启世（end user:百世威）</v>
      </c>
      <c r="AG28" s="13" t="str">
        <v>YSM20R</v>
      </c>
      <c r="AH28" s="13">
        <v>1</v>
      </c>
      <c r="AI28" s="92" t="str">
        <v>JPY</v>
      </c>
      <c r="AJ28" s="118">
        <v>11974790</v>
      </c>
      <c r="AK28" s="97">
        <v>5.5599999999999997E-2</v>
      </c>
      <c r="AL28" s="92">
        <v>665798.32399999991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SOUTH</v>
      </c>
      <c r="S29" s="13" t="str">
        <v>C49SZX20240106JY</v>
      </c>
      <c r="T29" s="13" t="str">
        <v>傲尔</v>
      </c>
      <c r="U29" s="13" t="str">
        <v>YSM20R</v>
      </c>
      <c r="V29" s="13">
        <v>1</v>
      </c>
      <c r="W29" s="92" t="str">
        <v>JPY</v>
      </c>
      <c r="X29" s="97">
        <v>5.5599999999999997E-2</v>
      </c>
      <c r="Y29" s="92">
        <v>735866</v>
      </c>
      <c r="Z29" s="229">
        <v>0.12</v>
      </c>
      <c r="AB29" s="13">
        <v>2024</v>
      </c>
      <c r="AC29" s="13">
        <v>10</v>
      </c>
      <c r="AD29" s="13" t="str">
        <v>SOUTH</v>
      </c>
      <c r="AE29" s="13" t="str">
        <v>C49SZX20240170DX</v>
      </c>
      <c r="AF29" s="13" t="str">
        <v>启世（end user:百世威）</v>
      </c>
      <c r="AG29" s="13" t="str">
        <v>YSM10</v>
      </c>
      <c r="AH29" s="13">
        <v>1</v>
      </c>
      <c r="AI29" s="92" t="str">
        <v>JPY</v>
      </c>
      <c r="AJ29" s="118">
        <v>10000000</v>
      </c>
      <c r="AK29" s="97">
        <v>5.5599999999999997E-2</v>
      </c>
      <c r="AL29" s="92">
        <v>556000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EAST</v>
      </c>
      <c r="S30" s="13" t="str">
        <v>C49SHA20240708/HZY</v>
      </c>
      <c r="T30" s="13" t="str">
        <v>宁波市科可五金</v>
      </c>
      <c r="U30" s="13" t="str">
        <v>YSM10</v>
      </c>
      <c r="V30" s="13">
        <v>1</v>
      </c>
      <c r="W30" s="92" t="str">
        <v>RMB</v>
      </c>
      <c r="X30" s="97">
        <v>1.0980000000000001</v>
      </c>
      <c r="Y30" s="92">
        <v>420737.08141592931</v>
      </c>
      <c r="Z30" s="229">
        <v>8.5199999999999998E-2</v>
      </c>
      <c r="AB30" s="13">
        <v>2024</v>
      </c>
      <c r="AC30" s="13">
        <v>10</v>
      </c>
      <c r="AD30" s="13" t="str">
        <v>SOUTH</v>
      </c>
      <c r="AE30" s="13" t="str">
        <v>C49SZX20240176SS</v>
      </c>
      <c r="AF30" s="13" t="str">
        <v>鑫锐嘉</v>
      </c>
      <c r="AG30" s="13" t="str">
        <v>YSM10</v>
      </c>
      <c r="AH30" s="13">
        <v>1</v>
      </c>
      <c r="AI30" s="92" t="str">
        <v>RMB</v>
      </c>
      <c r="AJ30" s="118">
        <v>390000</v>
      </c>
      <c r="AK30" s="97">
        <v>1.1080000000000001</v>
      </c>
      <c r="AL30" s="92">
        <v>382407.07964601775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SOUTH</v>
      </c>
      <c r="S31" s="13" t="str">
        <v>C49SZX20240140JL</v>
      </c>
      <c r="T31" s="13" t="str">
        <v>皓吉达</v>
      </c>
      <c r="U31" s="13" t="str">
        <v>YSM10</v>
      </c>
      <c r="V31" s="13">
        <v>1</v>
      </c>
      <c r="W31" s="92" t="str">
        <v>RMB</v>
      </c>
      <c r="X31" s="97">
        <v>1.1080000000000001</v>
      </c>
      <c r="Y31" s="92">
        <v>438003.18584070809</v>
      </c>
      <c r="Z31" s="229">
        <v>0.12</v>
      </c>
      <c r="AB31" s="13">
        <v>2024</v>
      </c>
      <c r="AC31" s="13">
        <v>10</v>
      </c>
      <c r="AD31" s="13" t="str">
        <v>SOUTH</v>
      </c>
      <c r="AE31" s="13" t="str">
        <v>C28SZX20240179HC</v>
      </c>
      <c r="AF31" s="13" t="str">
        <v>达盟</v>
      </c>
      <c r="AG31" s="13" t="str">
        <v>Heller 1936MK7</v>
      </c>
      <c r="AH31" s="13">
        <v>1</v>
      </c>
      <c r="AI31" s="92" t="str">
        <v>RMB</v>
      </c>
      <c r="AJ31" s="118">
        <v>460000</v>
      </c>
      <c r="AK31" s="97">
        <v>1.1080000000000001</v>
      </c>
      <c r="AL31" s="92">
        <v>451044.24778761069</v>
      </c>
      <c r="AM31" s="229">
        <v>0.12</v>
      </c>
    </row>
    <row r="32" spans="1:39">
      <c r="A32" s="167"/>
      <c r="B32" s="168"/>
      <c r="P32" s="13">
        <v>2024</v>
      </c>
      <c r="Q32" s="13">
        <v>10</v>
      </c>
      <c r="R32" s="13" t="str">
        <v>SOUTH</v>
      </c>
      <c r="S32" s="13" t="str">
        <v>C49SZX20240140JL</v>
      </c>
      <c r="T32" s="13" t="str">
        <v>皓吉达</v>
      </c>
      <c r="U32" s="13" t="str">
        <v>YSM10</v>
      </c>
      <c r="V32" s="13">
        <v>1</v>
      </c>
      <c r="W32" s="92" t="str">
        <v>RMB</v>
      </c>
      <c r="X32" s="97">
        <v>1.1080000000000001</v>
      </c>
      <c r="Y32" s="92">
        <v>438003.18584070809</v>
      </c>
      <c r="Z32" s="229">
        <v>0.12</v>
      </c>
      <c r="AB32" s="13">
        <v>2024</v>
      </c>
      <c r="AC32" s="13">
        <v>10</v>
      </c>
      <c r="AD32" s="13" t="str">
        <v>SOUTH</v>
      </c>
      <c r="AE32" s="13" t="str">
        <v>C49SZX20240177SX</v>
      </c>
      <c r="AF32" s="13" t="str">
        <v>旭晟</v>
      </c>
      <c r="AG32" s="13" t="str">
        <v>YSM20R</v>
      </c>
      <c r="AH32" s="13">
        <v>1</v>
      </c>
      <c r="AI32" s="92" t="str">
        <v>JPY</v>
      </c>
      <c r="AJ32" s="118">
        <v>14350000</v>
      </c>
      <c r="AK32" s="97">
        <v>5.5599999999999997E-2</v>
      </c>
      <c r="AL32" s="92">
        <v>797860</v>
      </c>
      <c r="AM32" s="229">
        <v>0.12</v>
      </c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C49SZX20240141MZ</v>
      </c>
      <c r="T33" s="13" t="str">
        <v>酷牛</v>
      </c>
      <c r="U33" s="13" t="str">
        <v>YSM20R</v>
      </c>
      <c r="V33" s="13">
        <v>1</v>
      </c>
      <c r="W33" s="92" t="str">
        <v>JPY</v>
      </c>
      <c r="X33" s="97">
        <v>5.5599999999999997E-2</v>
      </c>
      <c r="Y33" s="92">
        <v>750600</v>
      </c>
      <c r="Z33" s="229">
        <v>0.12</v>
      </c>
      <c r="AB33" s="13">
        <v>2024</v>
      </c>
      <c r="AC33" s="13">
        <v>10</v>
      </c>
      <c r="AD33" s="13" t="str">
        <v>EAST</v>
      </c>
      <c r="AE33" s="13" t="str">
        <v>C28SHA20241008/ZQR</v>
      </c>
      <c r="AF33" s="13" t="str">
        <v>江苏中科朗恩斯</v>
      </c>
      <c r="AG33" s="13" t="str">
        <v>YSi-V</v>
      </c>
      <c r="AH33" s="13">
        <v>1</v>
      </c>
      <c r="AI33" s="92" t="str">
        <v>RMB</v>
      </c>
      <c r="AJ33" s="118">
        <v>375000</v>
      </c>
      <c r="AK33" s="97">
        <v>1.1080000000000001</v>
      </c>
      <c r="AL33" s="92">
        <v>367699.11504424788</v>
      </c>
      <c r="AM33" s="229">
        <v>0.12</v>
      </c>
    </row>
    <row r="34" spans="1:39">
      <c r="A34" s="167"/>
      <c r="B34" s="168"/>
      <c r="P34" s="13">
        <v>2024</v>
      </c>
      <c r="Q34" s="13">
        <v>10</v>
      </c>
      <c r="R34" s="13" t="str">
        <v>EAST</v>
      </c>
      <c r="S34" s="13" t="str">
        <v>C49SHA20240801/HZY</v>
      </c>
      <c r="T34" s="13" t="str">
        <v>宁波科尔维特</v>
      </c>
      <c r="U34" s="13" t="str">
        <v>YSM20R</v>
      </c>
      <c r="V34" s="13">
        <v>1</v>
      </c>
      <c r="W34" s="92" t="str">
        <v>RMB</v>
      </c>
      <c r="X34" s="97">
        <v>1.1080000000000001</v>
      </c>
      <c r="Y34" s="92">
        <v>607929.20353982318</v>
      </c>
      <c r="Z34" s="229">
        <v>0.12</v>
      </c>
      <c r="AB34" s="13">
        <v>2024</v>
      </c>
      <c r="AC34" s="13">
        <v>10</v>
      </c>
      <c r="AD34" s="13" t="str">
        <v>SOUTH</v>
      </c>
      <c r="AE34" s="13" t="str">
        <v>C49SZX20240168JY</v>
      </c>
      <c r="AF34" s="13" t="str">
        <v>海凌科</v>
      </c>
      <c r="AG34" s="13" t="str">
        <v>YSM20R</v>
      </c>
      <c r="AH34" s="13">
        <v>1</v>
      </c>
      <c r="AI34" s="92" t="str">
        <v>JPY</v>
      </c>
      <c r="AJ34" s="118">
        <v>14000000</v>
      </c>
      <c r="AK34" s="97">
        <v>5.5599999999999997E-2</v>
      </c>
      <c r="AL34" s="92">
        <v>778400</v>
      </c>
      <c r="AM34" s="229">
        <v>0.12</v>
      </c>
    </row>
    <row r="35" spans="1:39">
      <c r="A35" s="167"/>
      <c r="B35" s="168"/>
      <c r="P35" s="13">
        <v>2024</v>
      </c>
      <c r="Q35" s="13">
        <v>10</v>
      </c>
      <c r="R35" s="13" t="str">
        <v>EAST</v>
      </c>
      <c r="S35" s="13" t="str">
        <v>C49SHA20240821/TWB</v>
      </c>
      <c r="T35" s="13" t="str">
        <v>宁波朗能</v>
      </c>
      <c r="U35" s="13" t="str">
        <v>YSM10</v>
      </c>
      <c r="V35" s="13">
        <v>1</v>
      </c>
      <c r="W35" s="92" t="str">
        <v>RMB</v>
      </c>
      <c r="X35" s="97">
        <v>1.1080000000000001</v>
      </c>
      <c r="Y35" s="92">
        <v>390251.32743362838</v>
      </c>
      <c r="Z35" s="229">
        <v>0.12</v>
      </c>
      <c r="AB35" s="13">
        <v>2024</v>
      </c>
      <c r="AC35" s="13">
        <v>10</v>
      </c>
      <c r="AD35" s="13" t="str">
        <v>SOUTH</v>
      </c>
      <c r="AE35" s="13" t="str">
        <v>C49SZX20240168JY</v>
      </c>
      <c r="AF35" s="13" t="str">
        <v>海凌科</v>
      </c>
      <c r="AG35" s="13" t="str">
        <v>YSM20R</v>
      </c>
      <c r="AH35" s="13">
        <v>1</v>
      </c>
      <c r="AI35" s="92" t="str">
        <v>JPY</v>
      </c>
      <c r="AJ35" s="118">
        <v>14000000</v>
      </c>
      <c r="AK35" s="97">
        <v>5.5599999999999997E-2</v>
      </c>
      <c r="AL35" s="92">
        <v>778400</v>
      </c>
      <c r="AM35" s="229">
        <v>0.12</v>
      </c>
    </row>
    <row r="36" spans="1:39">
      <c r="A36" s="167"/>
      <c r="B36" s="168"/>
      <c r="P36" s="13">
        <v>2024</v>
      </c>
      <c r="Q36" s="13">
        <v>10</v>
      </c>
      <c r="R36" s="13" t="str">
        <v>EAST</v>
      </c>
      <c r="S36" s="13" t="str">
        <v>C28SHA20240723/ZQR</v>
      </c>
      <c r="T36" s="13" t="str">
        <v>江苏中科朗恩斯</v>
      </c>
      <c r="U36" s="13" t="str">
        <v>YSi-V</v>
      </c>
      <c r="V36" s="13">
        <v>1</v>
      </c>
      <c r="W36" s="92" t="str">
        <v>RMB</v>
      </c>
      <c r="X36" s="97">
        <v>1.1080000000000001</v>
      </c>
      <c r="Y36" s="92">
        <v>351030.0884955753</v>
      </c>
      <c r="Z36" s="229">
        <v>0.1678</v>
      </c>
      <c r="AB36" s="13">
        <v>2024</v>
      </c>
      <c r="AC36" s="13">
        <v>10</v>
      </c>
      <c r="AD36" s="13" t="str">
        <v>SOUTH</v>
      </c>
      <c r="AE36" s="13" t="str">
        <v>C49SZX20240168JY</v>
      </c>
      <c r="AF36" s="13" t="str">
        <v>海凌科</v>
      </c>
      <c r="AG36" s="13" t="str">
        <v>YSM20R</v>
      </c>
      <c r="AH36" s="13">
        <v>1</v>
      </c>
      <c r="AI36" s="92" t="str">
        <v>JPY</v>
      </c>
      <c r="AJ36" s="118">
        <v>14000000</v>
      </c>
      <c r="AK36" s="97">
        <v>5.5599999999999997E-2</v>
      </c>
      <c r="AL36" s="92">
        <v>778400</v>
      </c>
      <c r="AM36" s="229">
        <v>0.12</v>
      </c>
    </row>
    <row r="37" spans="1:39">
      <c r="A37" s="167"/>
      <c r="B37" s="168"/>
      <c r="P37" s="13">
        <v>2024</v>
      </c>
      <c r="Q37" s="13">
        <v>10</v>
      </c>
      <c r="R37" s="13" t="str">
        <v>EAST</v>
      </c>
      <c r="S37" s="13" t="str">
        <v>C28SHA20240723/ZQR</v>
      </c>
      <c r="T37" s="13" t="str">
        <v>江苏中科朗恩斯</v>
      </c>
      <c r="U37" s="13" t="str">
        <v>YSi-V</v>
      </c>
      <c r="V37" s="13">
        <v>1</v>
      </c>
      <c r="W37" s="92" t="str">
        <v>RMB</v>
      </c>
      <c r="X37" s="97">
        <v>1.1080000000000001</v>
      </c>
      <c r="Y37" s="92">
        <v>351030.0884955753</v>
      </c>
      <c r="Z37" s="229">
        <v>0.1678</v>
      </c>
      <c r="AB37" s="13">
        <v>2024</v>
      </c>
      <c r="AC37" s="13">
        <v>10</v>
      </c>
      <c r="AD37" s="13" t="str">
        <v>SOUTH</v>
      </c>
      <c r="AE37" s="13" t="str">
        <v>C49SZX20240168JY</v>
      </c>
      <c r="AF37" s="13" t="str">
        <v>海凌科</v>
      </c>
      <c r="AG37" s="13" t="str">
        <v>YSM20R</v>
      </c>
      <c r="AH37" s="13">
        <v>1</v>
      </c>
      <c r="AI37" s="92" t="str">
        <v>JPY</v>
      </c>
      <c r="AJ37" s="118">
        <v>14000000</v>
      </c>
      <c r="AK37" s="97">
        <v>5.5599999999999997E-2</v>
      </c>
      <c r="AL37" s="92">
        <v>778400</v>
      </c>
      <c r="AM37" s="229">
        <v>0.12</v>
      </c>
    </row>
    <row r="38" spans="1:39">
      <c r="A38" s="167"/>
      <c r="B38" s="168"/>
      <c r="P38" s="13">
        <v>2024</v>
      </c>
      <c r="Q38" s="13">
        <v>10</v>
      </c>
      <c r="R38" s="13" t="str">
        <v>SOUTH</v>
      </c>
      <c r="S38" s="13" t="str">
        <v>C49SZX20240159EC</v>
      </c>
      <c r="T38" s="13" t="str">
        <v>正邦</v>
      </c>
      <c r="U38" s="13" t="str">
        <v>YRM20</v>
      </c>
      <c r="V38" s="13">
        <v>1</v>
      </c>
      <c r="W38" s="92" t="str">
        <v>RMB</v>
      </c>
      <c r="X38" s="97">
        <v>1.1080000000000001</v>
      </c>
      <c r="Y38" s="92">
        <v>911893.80530973466</v>
      </c>
      <c r="Z38" s="229">
        <v>0.12</v>
      </c>
      <c r="AB38" s="13">
        <v>2024</v>
      </c>
      <c r="AC38" s="13">
        <v>10</v>
      </c>
      <c r="AD38" s="13" t="str">
        <v>SOUTH</v>
      </c>
      <c r="AE38" s="13" t="str">
        <v>C49SZX20240180DZ</v>
      </c>
      <c r="AF38" s="13" t="str">
        <v>嘉裕</v>
      </c>
      <c r="AG38" s="13" t="str">
        <v>YSM20R</v>
      </c>
      <c r="AH38" s="13">
        <v>1</v>
      </c>
      <c r="AI38" s="92" t="str">
        <v>USD</v>
      </c>
      <c r="AJ38" s="118">
        <v>103500</v>
      </c>
      <c r="AK38" s="97">
        <v>7.8</v>
      </c>
      <c r="AL38" s="92">
        <v>807300</v>
      </c>
      <c r="AM38" s="229">
        <v>0.12</v>
      </c>
    </row>
    <row r="39" spans="1:39">
      <c r="A39" s="167"/>
      <c r="B39" s="168"/>
      <c r="P39" s="13">
        <v>2024</v>
      </c>
      <c r="Q39" s="13">
        <v>10</v>
      </c>
      <c r="R39" s="13" t="str">
        <v>SOUTH</v>
      </c>
      <c r="S39" s="13" t="str">
        <v>C49SZX20240161EC</v>
      </c>
      <c r="T39" s="13" t="str">
        <v>竣德</v>
      </c>
      <c r="U39" s="13" t="str">
        <v>YSM10</v>
      </c>
      <c r="V39" s="13">
        <v>1</v>
      </c>
      <c r="W39" s="92" t="str">
        <v>RMB</v>
      </c>
      <c r="X39" s="97">
        <v>1.1080000000000001</v>
      </c>
      <c r="Y39" s="92">
        <v>411823.00884955761</v>
      </c>
      <c r="Z39" s="229">
        <v>0.12</v>
      </c>
      <c r="AB39" s="13">
        <v>2024</v>
      </c>
      <c r="AC39" s="13">
        <v>10</v>
      </c>
      <c r="AD39" s="13" t="str">
        <v>SOUTH</v>
      </c>
      <c r="AE39" s="13" t="str">
        <v>C49SZX20240180DZ</v>
      </c>
      <c r="AF39" s="13" t="str">
        <v>嘉裕</v>
      </c>
      <c r="AG39" s="13" t="str">
        <v>YSM20R</v>
      </c>
      <c r="AH39" s="13">
        <v>1</v>
      </c>
      <c r="AI39" s="92" t="str">
        <v>USD</v>
      </c>
      <c r="AJ39" s="118">
        <v>103500</v>
      </c>
      <c r="AK39" s="97">
        <v>7.8</v>
      </c>
      <c r="AL39" s="92">
        <v>807300</v>
      </c>
      <c r="AM39" s="229">
        <v>0.12</v>
      </c>
    </row>
    <row r="40" spans="1:39">
      <c r="A40" s="103"/>
      <c r="B40" s="40"/>
      <c r="P40" s="13">
        <v>2024</v>
      </c>
      <c r="Q40" s="13">
        <v>10</v>
      </c>
      <c r="R40" s="13" t="str">
        <v>SOUTH</v>
      </c>
      <c r="S40" s="13" t="str">
        <v>C49SZX20240161EC</v>
      </c>
      <c r="T40" s="13" t="str">
        <v>竣德</v>
      </c>
      <c r="U40" s="13" t="str">
        <v>YSM10</v>
      </c>
      <c r="V40" s="13">
        <v>1</v>
      </c>
      <c r="W40" s="92" t="str">
        <v>RMB</v>
      </c>
      <c r="X40" s="97">
        <v>1.1080000000000001</v>
      </c>
      <c r="Y40" s="92">
        <v>411823.00884955761</v>
      </c>
      <c r="Z40" s="229">
        <v>0.12</v>
      </c>
      <c r="AB40" s="13">
        <v>2024</v>
      </c>
      <c r="AC40" s="13">
        <v>10</v>
      </c>
      <c r="AD40" s="13" t="str">
        <v>SOUTH</v>
      </c>
      <c r="AE40" s="13" t="str">
        <v>C49SZX20240180DZ</v>
      </c>
      <c r="AF40" s="13" t="str">
        <v>嘉裕</v>
      </c>
      <c r="AG40" s="13" t="str">
        <v>YSM10</v>
      </c>
      <c r="AH40" s="13">
        <v>1</v>
      </c>
      <c r="AI40" s="92" t="str">
        <v>USD</v>
      </c>
      <c r="AJ40" s="118">
        <v>72000</v>
      </c>
      <c r="AK40" s="97">
        <v>7.8</v>
      </c>
      <c r="AL40" s="92">
        <v>561600</v>
      </c>
      <c r="AM40" s="229">
        <v>0.12</v>
      </c>
    </row>
    <row r="41" spans="1:39">
      <c r="A41" s="103"/>
      <c r="B41" s="40"/>
      <c r="P41" s="13">
        <v>2024</v>
      </c>
      <c r="Q41" s="13">
        <v>10</v>
      </c>
      <c r="R41" s="13" t="str">
        <v>EAST</v>
      </c>
      <c r="S41" s="13" t="str">
        <v>C28SHA20240902/ZQR</v>
      </c>
      <c r="T41" s="13" t="str">
        <v>江苏中科朗恩斯</v>
      </c>
      <c r="U41" s="13" t="str">
        <v>YSi-V</v>
      </c>
      <c r="V41" s="13">
        <v>1</v>
      </c>
      <c r="W41" s="92" t="str">
        <v>RMB</v>
      </c>
      <c r="X41" s="97">
        <v>1.1080000000000001</v>
      </c>
      <c r="Y41" s="92">
        <v>367699.11504424788</v>
      </c>
      <c r="Z41" s="229">
        <v>0.12</v>
      </c>
      <c r="AB41" s="13">
        <v>2024</v>
      </c>
      <c r="AC41" s="13">
        <v>10</v>
      </c>
      <c r="AD41" s="13" t="str">
        <v>SOUTH</v>
      </c>
      <c r="AE41" s="13" t="str">
        <v>C28SZX20240181JAL</v>
      </c>
      <c r="AF41" s="13" t="str">
        <v>嘉裕</v>
      </c>
      <c r="AG41" s="13" t="str">
        <v>DESEN DSP-10-YMH</v>
      </c>
      <c r="AH41" s="13">
        <v>1</v>
      </c>
      <c r="AI41" s="92" t="str">
        <v>USD</v>
      </c>
      <c r="AJ41" s="118">
        <v>35000</v>
      </c>
      <c r="AK41" s="97">
        <v>7.8</v>
      </c>
      <c r="AL41" s="92">
        <v>273000</v>
      </c>
      <c r="AM41" s="229">
        <v>0.12</v>
      </c>
    </row>
    <row r="42" spans="1:39">
      <c r="A42" s="103"/>
      <c r="B42" s="40"/>
      <c r="P42" s="13">
        <v>2024</v>
      </c>
      <c r="Q42" s="13">
        <v>10</v>
      </c>
      <c r="R42" s="13" t="str">
        <v>EAST</v>
      </c>
      <c r="S42" s="13" t="str">
        <v>C28SHA20240902/ZQR</v>
      </c>
      <c r="T42" s="13" t="str">
        <v>江苏中科朗恩斯</v>
      </c>
      <c r="U42" s="13" t="str">
        <v>YSi-V</v>
      </c>
      <c r="V42" s="13">
        <v>1</v>
      </c>
      <c r="W42" s="92" t="str">
        <v>RMB</v>
      </c>
      <c r="X42" s="97">
        <v>1.1080000000000001</v>
      </c>
      <c r="Y42" s="92">
        <v>367699.11504424788</v>
      </c>
      <c r="Z42" s="229">
        <v>0.12</v>
      </c>
      <c r="AB42" s="13">
        <v>2024</v>
      </c>
      <c r="AC42" s="13">
        <v>10</v>
      </c>
      <c r="AD42" s="13" t="str">
        <v>SOUTH</v>
      </c>
      <c r="AE42" s="13" t="str">
        <v>C28SZX20240182JAL</v>
      </c>
      <c r="AF42" s="13" t="str">
        <v>嘉裕</v>
      </c>
      <c r="AG42" s="13" t="str">
        <v>YSi-V</v>
      </c>
      <c r="AH42" s="13">
        <v>1</v>
      </c>
      <c r="AI42" s="92" t="str">
        <v>USD</v>
      </c>
      <c r="AJ42" s="118">
        <v>82500</v>
      </c>
      <c r="AK42" s="97">
        <v>7.8</v>
      </c>
      <c r="AL42" s="92">
        <v>643500</v>
      </c>
      <c r="AM42" s="229">
        <v>0.12</v>
      </c>
    </row>
    <row r="43" spans="1:39">
      <c r="A43" s="103"/>
      <c r="B43" s="40"/>
      <c r="P43" s="13">
        <v>2024</v>
      </c>
      <c r="Q43" s="13">
        <v>10</v>
      </c>
      <c r="R43" s="13" t="str">
        <v>WEST</v>
      </c>
      <c r="S43" s="13" t="str">
        <v>JG-3402-2408290001</v>
      </c>
      <c r="T43" s="13" t="str">
        <v>重庆君歌</v>
      </c>
      <c r="U43" s="13" t="str">
        <v>YSM20R</v>
      </c>
      <c r="V43" s="13">
        <v>1</v>
      </c>
      <c r="W43" s="92" t="str">
        <v>RMB</v>
      </c>
      <c r="X43" s="97">
        <v>1.1080000000000001</v>
      </c>
      <c r="Y43" s="92">
        <v>725592.92035712011</v>
      </c>
      <c r="Z43" s="229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9"/>
    </row>
    <row r="44" spans="1:39">
      <c r="A44" s="103"/>
      <c r="B44" s="40"/>
      <c r="P44" s="13">
        <v>2024</v>
      </c>
      <c r="Q44" s="13">
        <v>10</v>
      </c>
      <c r="R44" s="13" t="str">
        <v>WEST</v>
      </c>
      <c r="S44" s="13" t="str">
        <v>JG-3402-2408290001</v>
      </c>
      <c r="T44" s="13" t="str">
        <v>重庆君歌</v>
      </c>
      <c r="U44" s="13" t="str">
        <v>YSM20R</v>
      </c>
      <c r="V44" s="13">
        <v>1</v>
      </c>
      <c r="W44" s="92" t="str">
        <v>RMB</v>
      </c>
      <c r="X44" s="97">
        <v>1.1080000000000001</v>
      </c>
      <c r="Y44" s="92">
        <v>725592.92035712011</v>
      </c>
      <c r="Z44" s="229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9"/>
    </row>
    <row r="45" spans="1:39">
      <c r="A45" s="103"/>
      <c r="B45" s="40"/>
      <c r="P45" s="13">
        <v>2024</v>
      </c>
      <c r="Q45" s="13">
        <v>10</v>
      </c>
      <c r="R45" s="13" t="str">
        <v>WEST</v>
      </c>
      <c r="S45" s="13" t="str">
        <v>JG-3402-2408290001</v>
      </c>
      <c r="T45" s="13" t="str">
        <v>重庆君歌</v>
      </c>
      <c r="U45" s="13" t="str">
        <v>YSM10</v>
      </c>
      <c r="V45" s="13">
        <v>1</v>
      </c>
      <c r="W45" s="92" t="str">
        <v>RMB</v>
      </c>
      <c r="X45" s="97">
        <v>1.1080000000000001</v>
      </c>
      <c r="Y45" s="92">
        <v>509876.10620528</v>
      </c>
      <c r="Z45" s="229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9"/>
    </row>
    <row r="46" spans="1:39">
      <c r="A46" s="103"/>
      <c r="B46" s="40"/>
      <c r="P46" s="13">
        <v>2024</v>
      </c>
      <c r="Q46" s="13">
        <v>10</v>
      </c>
      <c r="R46" s="13" t="str">
        <v>WEST</v>
      </c>
      <c r="S46" s="13" t="str">
        <v>JG-3402-2408290001</v>
      </c>
      <c r="T46" s="13" t="str">
        <v>重庆君歌</v>
      </c>
      <c r="U46" s="13" t="str">
        <v>YSM10</v>
      </c>
      <c r="V46" s="13">
        <v>1</v>
      </c>
      <c r="W46" s="92" t="str">
        <v>RMB</v>
      </c>
      <c r="X46" s="97">
        <v>1.1080000000000001</v>
      </c>
      <c r="Y46" s="92">
        <v>509876.10620528</v>
      </c>
      <c r="Z46" s="229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9"/>
    </row>
    <row r="47" spans="1:39">
      <c r="A47" s="103"/>
      <c r="B47" s="40"/>
      <c r="P47" s="13">
        <v>2024</v>
      </c>
      <c r="Q47" s="13">
        <v>10</v>
      </c>
      <c r="R47" s="13" t="str">
        <v>WEST</v>
      </c>
      <c r="S47" s="13" t="str">
        <v>JG-3402-2408290001</v>
      </c>
      <c r="T47" s="13" t="str">
        <v>重庆君歌</v>
      </c>
      <c r="U47" s="13" t="str">
        <v>YSi-V</v>
      </c>
      <c r="V47" s="13">
        <v>1</v>
      </c>
      <c r="W47" s="92" t="str">
        <v>RMB</v>
      </c>
      <c r="X47" s="97">
        <v>1.1080000000000001</v>
      </c>
      <c r="Y47" s="92">
        <v>426530.97345200408</v>
      </c>
      <c r="Z47" s="22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9"/>
    </row>
    <row r="48" spans="1:39">
      <c r="A48" s="103"/>
      <c r="B48" s="40"/>
      <c r="P48" s="13">
        <v>2024</v>
      </c>
      <c r="Q48" s="13">
        <v>10</v>
      </c>
      <c r="R48" s="13" t="str">
        <v>EAST</v>
      </c>
      <c r="S48" s="13" t="str">
        <v>C49SHA20240923/ZQR</v>
      </c>
      <c r="T48" s="13" t="str">
        <v>上海和贤</v>
      </c>
      <c r="U48" s="13" t="str">
        <v>YSM20WR</v>
      </c>
      <c r="V48" s="13">
        <v>1</v>
      </c>
      <c r="W48" s="92" t="str">
        <v>RMB</v>
      </c>
      <c r="X48" s="97">
        <v>1.1080000000000001</v>
      </c>
      <c r="Y48" s="92">
        <v>671936.30442477891</v>
      </c>
      <c r="Z48" s="22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9"/>
    </row>
    <row r="49" spans="1:39">
      <c r="A49" s="103"/>
      <c r="B49" s="40"/>
      <c r="P49" s="13">
        <v>2024</v>
      </c>
      <c r="Q49" s="13">
        <v>10</v>
      </c>
      <c r="R49" s="13" t="str">
        <v>EAST</v>
      </c>
      <c r="S49" s="13" t="str">
        <v>C49SHA20240923/ZQR</v>
      </c>
      <c r="T49" s="13" t="str">
        <v>上海和贤</v>
      </c>
      <c r="U49" s="13" t="str">
        <v>YSM20WR</v>
      </c>
      <c r="V49" s="13">
        <v>1</v>
      </c>
      <c r="W49" s="92" t="str">
        <v>RMB</v>
      </c>
      <c r="X49" s="97">
        <v>1.1080000000000001</v>
      </c>
      <c r="Y49" s="92">
        <v>671936.30442477891</v>
      </c>
      <c r="Z49" s="22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9"/>
    </row>
    <row r="50" spans="1:39">
      <c r="A50" s="103"/>
      <c r="B50" s="40"/>
      <c r="P50" s="13">
        <v>2024</v>
      </c>
      <c r="Q50" s="13">
        <v>10</v>
      </c>
      <c r="R50" s="13" t="str">
        <v>SOUTH</v>
      </c>
      <c r="S50" s="13" t="str">
        <v>C49SZX20240166SX</v>
      </c>
      <c r="T50" s="13" t="str">
        <v>龙腾共创</v>
      </c>
      <c r="U50" s="13" t="str">
        <v>YSM20R</v>
      </c>
      <c r="V50" s="13">
        <v>1</v>
      </c>
      <c r="W50" s="92" t="str">
        <v>RMB</v>
      </c>
      <c r="X50" s="97">
        <v>1.1080000000000001</v>
      </c>
      <c r="Y50" s="92">
        <v>632442.47787610628</v>
      </c>
      <c r="Z50" s="22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9"/>
    </row>
    <row r="51" spans="1:39">
      <c r="A51" s="103"/>
      <c r="B51" s="40"/>
      <c r="P51" s="13">
        <v>2024</v>
      </c>
      <c r="Q51" s="13">
        <v>10</v>
      </c>
      <c r="R51" s="13" t="str">
        <v>SOUTH</v>
      </c>
      <c r="S51" s="13" t="str">
        <v>C49SZX20240166SX</v>
      </c>
      <c r="T51" s="13" t="str">
        <v>龙腾共创</v>
      </c>
      <c r="U51" s="13" t="str">
        <v>YSM20R</v>
      </c>
      <c r="V51" s="13">
        <v>1</v>
      </c>
      <c r="W51" s="92" t="str">
        <v>RMB</v>
      </c>
      <c r="X51" s="97">
        <v>1.1080000000000001</v>
      </c>
      <c r="Y51" s="92">
        <v>632442.47787610628</v>
      </c>
      <c r="Z51" s="22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9"/>
    </row>
    <row r="52" spans="1:39">
      <c r="A52" s="103"/>
      <c r="B52" s="40"/>
      <c r="P52" s="13">
        <v>2024</v>
      </c>
      <c r="Q52" s="13">
        <v>10</v>
      </c>
      <c r="R52" s="13" t="str">
        <v>SOUTH</v>
      </c>
      <c r="S52" s="13" t="str">
        <v>C49SZX20240177SX</v>
      </c>
      <c r="T52" s="13" t="str">
        <v>旭晟</v>
      </c>
      <c r="U52" s="13" t="str">
        <v>YSM20R</v>
      </c>
      <c r="V52" s="13">
        <v>1</v>
      </c>
      <c r="W52" s="92" t="str">
        <v>JPY</v>
      </c>
      <c r="X52" s="97">
        <v>5.5599999999999997E-2</v>
      </c>
      <c r="Y52" s="92">
        <v>797860</v>
      </c>
      <c r="Z52" s="22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10</v>
      </c>
      <c r="R53" s="13" t="str">
        <v>EAST</v>
      </c>
      <c r="S53" s="13" t="str">
        <v>C49SHA20240925/ZQR</v>
      </c>
      <c r="T53" s="13" t="str">
        <v>江苏中科朗恩斯</v>
      </c>
      <c r="U53" s="13" t="str">
        <v>YSM20R</v>
      </c>
      <c r="V53" s="13">
        <v>1</v>
      </c>
      <c r="W53" s="92" t="str">
        <v>RMB</v>
      </c>
      <c r="X53" s="97">
        <v>1.1080000000000001</v>
      </c>
      <c r="Y53" s="92">
        <v>902088.49557522137</v>
      </c>
      <c r="Z53" s="22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10</v>
      </c>
      <c r="R54" s="13" t="str">
        <v>EAST</v>
      </c>
      <c r="S54" s="13" t="str">
        <v>C49SHA20240925/ZQR</v>
      </c>
      <c r="T54" s="13" t="str">
        <v>江苏中科朗恩斯</v>
      </c>
      <c r="U54" s="13" t="str">
        <v>YSM20R</v>
      </c>
      <c r="V54" s="13">
        <v>1</v>
      </c>
      <c r="W54" s="92" t="str">
        <v>RMB</v>
      </c>
      <c r="X54" s="97">
        <v>1.1080000000000001</v>
      </c>
      <c r="Y54" s="92">
        <v>902088.49557522137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10</v>
      </c>
      <c r="R55" s="13" t="str">
        <v>EAST</v>
      </c>
      <c r="S55" s="13" t="str">
        <v>C49SHA20240925/ZQR</v>
      </c>
      <c r="T55" s="13" t="str">
        <v>江苏中科朗恩斯</v>
      </c>
      <c r="U55" s="13" t="str">
        <v>YSM20R</v>
      </c>
      <c r="V55" s="13">
        <v>1</v>
      </c>
      <c r="W55" s="92" t="str">
        <v>RMB</v>
      </c>
      <c r="X55" s="97">
        <v>1.1080000000000001</v>
      </c>
      <c r="Y55" s="92">
        <v>902088.49557522137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10</v>
      </c>
      <c r="R56" s="13" t="str">
        <v>EAST</v>
      </c>
      <c r="S56" s="13" t="str">
        <v>C49SHA20240925/ZQR</v>
      </c>
      <c r="T56" s="13" t="str">
        <v>江苏中科朗恩斯</v>
      </c>
      <c r="U56" s="13" t="str">
        <v>YSM10</v>
      </c>
      <c r="V56" s="13">
        <v>1</v>
      </c>
      <c r="W56" s="92" t="str">
        <v>RMB</v>
      </c>
      <c r="X56" s="97">
        <v>1.1080000000000001</v>
      </c>
      <c r="Y56" s="92">
        <v>693274.61946902669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10</v>
      </c>
      <c r="R57" s="13" t="str">
        <v>EAST</v>
      </c>
      <c r="S57" s="13" t="str">
        <v>C49SHA20240925/ZQR</v>
      </c>
      <c r="T57" s="13" t="str">
        <v>江苏中科朗恩斯</v>
      </c>
      <c r="U57" s="13" t="str">
        <v>YSM10</v>
      </c>
      <c r="V57" s="13">
        <v>1</v>
      </c>
      <c r="W57" s="92" t="str">
        <v>RMB</v>
      </c>
      <c r="X57" s="97">
        <v>1.1080000000000001</v>
      </c>
      <c r="Y57" s="92">
        <v>693274.61946902669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10</v>
      </c>
      <c r="R58" s="13" t="str">
        <v>EAST</v>
      </c>
      <c r="S58" s="13" t="str">
        <v>C49SHA20240925/ZQR</v>
      </c>
      <c r="T58" s="13" t="str">
        <v>江苏中科朗恩斯</v>
      </c>
      <c r="U58" s="13" t="str">
        <v>YSM10</v>
      </c>
      <c r="V58" s="13">
        <v>1</v>
      </c>
      <c r="W58" s="92" t="str">
        <v>RMB</v>
      </c>
      <c r="X58" s="97">
        <v>1.1080000000000001</v>
      </c>
      <c r="Y58" s="92">
        <v>693274.61946902669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/>
      <c r="T59" s="13"/>
      <c r="U59" s="13"/>
      <c r="V59" s="13"/>
      <c r="W59" s="92"/>
      <c r="X59" s="97"/>
      <c r="Y59" s="92"/>
      <c r="Z59" s="229"/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9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9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4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2024-10-31T02:02:35Z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