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hmlaoibhtighe/ArthurHowardMorris.github.io/assets/slides/acct3210/S7/"/>
    </mc:Choice>
  </mc:AlternateContent>
  <xr:revisionPtr revIDLastSave="0" documentId="13_ncr:1_{28F05ACB-A8BB-4943-BF36-73416B365B32}" xr6:coauthVersionLast="47" xr6:coauthVersionMax="47" xr10:uidLastSave="{00000000-0000-0000-0000-000000000000}"/>
  <bookViews>
    <workbookView xWindow="38200" yWindow="1020" windowWidth="26840" windowHeight="15940" activeTab="2" xr2:uid="{C00C2333-4917-5D42-BB89-93715C7EFC19}"/>
  </bookViews>
  <sheets>
    <sheet name="contents" sheetId="5" r:id="rId1"/>
    <sheet name="simple example blank" sheetId="6" r:id="rId2"/>
    <sheet name="simple" sheetId="3" r:id="rId3"/>
    <sheet name="what matters" sheetId="1" r:id="rId4"/>
    <sheet name="npv v1" sheetId="2" r:id="rId5"/>
    <sheet name="npv v2"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6" l="1"/>
  <c r="C9" i="3"/>
  <c r="C5" i="3"/>
  <c r="C6" i="3"/>
  <c r="C7" i="3"/>
  <c r="C8" i="3"/>
  <c r="C4" i="3"/>
  <c r="B20" i="4"/>
  <c r="C13" i="4"/>
  <c r="B13" i="4"/>
  <c r="G12" i="4"/>
  <c r="F12" i="4"/>
  <c r="E12" i="4"/>
  <c r="D12" i="4"/>
  <c r="C12" i="4"/>
  <c r="G10" i="4"/>
  <c r="F10" i="4"/>
  <c r="E10" i="4"/>
  <c r="D10" i="4"/>
  <c r="C10" i="4"/>
  <c r="D7" i="4"/>
  <c r="E7" i="4"/>
  <c r="F7" i="4"/>
  <c r="G7" i="4"/>
  <c r="C7" i="4"/>
  <c r="C19" i="4"/>
  <c r="D19" i="4"/>
  <c r="E19" i="4"/>
  <c r="F19" i="4"/>
  <c r="G19" i="4"/>
  <c r="B19" i="4"/>
  <c r="C18" i="4"/>
  <c r="D18" i="4"/>
  <c r="E18" i="4"/>
  <c r="F18" i="4"/>
  <c r="G18" i="4"/>
  <c r="B18" i="4"/>
  <c r="G11" i="4"/>
  <c r="F11" i="4"/>
  <c r="E11" i="4"/>
  <c r="D11" i="4"/>
  <c r="C11" i="4"/>
  <c r="B11" i="4"/>
  <c r="B10" i="4"/>
  <c r="B12" i="4" s="1"/>
  <c r="D6" i="4"/>
  <c r="B10" i="2"/>
  <c r="B9" i="3"/>
  <c r="B11" i="3" s="1"/>
  <c r="D7" i="2"/>
  <c r="E7" i="2"/>
  <c r="E10" i="2" s="1"/>
  <c r="E12" i="2" s="1"/>
  <c r="F7" i="2"/>
  <c r="F10" i="2" s="1"/>
  <c r="F12" i="2" s="1"/>
  <c r="G7" i="2"/>
  <c r="G10" i="2" s="1"/>
  <c r="G12" i="2" s="1"/>
  <c r="C7" i="2"/>
  <c r="C10" i="2" s="1"/>
  <c r="C13" i="2" s="1"/>
  <c r="B17" i="1"/>
  <c r="D17" i="1" s="1"/>
  <c r="G11" i="2"/>
  <c r="F11" i="2"/>
  <c r="E11" i="2"/>
  <c r="D11" i="2"/>
  <c r="C11" i="2"/>
  <c r="B11" i="2"/>
  <c r="D6" i="2"/>
  <c r="D10" i="2" s="1"/>
  <c r="D12" i="2" s="1"/>
  <c r="B11" i="1"/>
  <c r="B10" i="1"/>
  <c r="B12" i="2" l="1"/>
  <c r="C12" i="2"/>
  <c r="B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tc={C541C10A-E2C9-CA49-BA0A-4A450548C6D3}</author>
    <author>tc={C91302DB-2D30-F44C-9771-D3155B962530}</author>
    <author>tc={54390F6F-37BA-F34E-9F5E-D28DFB3FACA1}</author>
  </authors>
  <commentList>
    <comment ref="B3" authorId="0" shapeId="0" xr:uid="{C541C10A-E2C9-CA49-BA0A-4A450548C6D3}">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C91302DB-2D30-F44C-9771-D3155B962530}">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54390F6F-37BA-F34E-9F5E-D28DFB3FACA1}">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tc={B781F698-F9D3-6743-9665-8876523E404D}</author>
    <author>tc={7BB4F94D-373F-CF4C-8E97-AA865D4B717F}</author>
    <author>tc={31E66A97-8F8A-374D-B6C3-0540E7C4309B}</author>
  </authors>
  <commentList>
    <comment ref="B3" authorId="0" shapeId="0" xr:uid="{B781F698-F9D3-6743-9665-8876523E404D}">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7BB4F94D-373F-CF4C-8E97-AA865D4B717F}">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31E66A97-8F8A-374D-B6C3-0540E7C4309B}">
      <text>
        <t>[Threaded comment]
Your version of Excel allows you to read this threaded comment; however, any edits to it will get removed if the file is opened in a newer version of Excel. Learn more: https://go.microsoft.com/fwlink/?linkid=870924
Comment:
    In this version I’ve given the 10,000 raise into it’s own line</t>
      </text>
    </comment>
  </commentList>
</comments>
</file>

<file path=xl/sharedStrings.xml><?xml version="1.0" encoding="utf-8"?>
<sst xmlns="http://schemas.openxmlformats.org/spreadsheetml/2006/main" count="109" uniqueCount="82">
  <si>
    <t>New Machine:</t>
  </si>
  <si>
    <t>Buy and install</t>
  </si>
  <si>
    <t>Sell Patent</t>
  </si>
  <si>
    <t>Offer</t>
  </si>
  <si>
    <t>Depreciation</t>
  </si>
  <si>
    <t>?</t>
  </si>
  <si>
    <t>Salvage value</t>
  </si>
  <si>
    <t>Salvage cost</t>
  </si>
  <si>
    <t>years remaining on patent</t>
  </si>
  <si>
    <t>Hire new assist.man. for larger dept</t>
  </si>
  <si>
    <t>annual</t>
  </si>
  <si>
    <t>Old machine</t>
  </si>
  <si>
    <t>Maint.costs</t>
  </si>
  <si>
    <t>now</t>
  </si>
  <si>
    <t>Salvage</t>
  </si>
  <si>
    <t>annual (2023)</t>
  </si>
  <si>
    <t>Idle bldg</t>
  </si>
  <si>
    <t>rent space (2024)</t>
  </si>
  <si>
    <t>Income statement for the year ended December 31, 2022</t>
  </si>
  <si>
    <t>Product</t>
  </si>
  <si>
    <t>A</t>
  </si>
  <si>
    <t>B</t>
  </si>
  <si>
    <t>Sales (units)</t>
  </si>
  <si>
    <t>Sale (orders)</t>
  </si>
  <si>
    <t>Sales</t>
  </si>
  <si>
    <t>Variable Manufacturing Costs (1)</t>
  </si>
  <si>
    <t>Variable Selling Costs (2)</t>
  </si>
  <si>
    <t>Total Variable Costs</t>
  </si>
  <si>
    <t>Contribution Margin</t>
  </si>
  <si>
    <t>Other Costs</t>
  </si>
  <si>
    <t>Machine Depreciation</t>
  </si>
  <si>
    <t>Patent amortization</t>
  </si>
  <si>
    <t>Manager’s salary</t>
  </si>
  <si>
    <t>Machine maintenance</t>
  </si>
  <si>
    <t>Space-related costs</t>
  </si>
  <si>
    <t>Total Other Costs</t>
  </si>
  <si>
    <t>Departmental Income</t>
  </si>
  <si>
    <t>(1) These costs vary with the number of units produced.</t>
  </si>
  <si>
    <t>(2) These costs vary with the number of orders processed.</t>
  </si>
  <si>
    <t>To simplify calculations, ignore income taxes. If you choose to use Net Present Value Analysis, assume the appropriate discount rate is 10% per annum.</t>
  </si>
  <si>
    <t>could put saving 4000 here</t>
  </si>
  <si>
    <t>this is what we get each year, need to make an assumption about when we get paid,</t>
  </si>
  <si>
    <t>Year</t>
  </si>
  <si>
    <t>Replace</t>
  </si>
  <si>
    <t>Contribution margin</t>
  </si>
  <si>
    <t>Space</t>
  </si>
  <si>
    <t>new manager</t>
  </si>
  <si>
    <t>salvage</t>
  </si>
  <si>
    <t>maintainance</t>
  </si>
  <si>
    <t>new machine</t>
  </si>
  <si>
    <t>sell patent</t>
  </si>
  <si>
    <t>net cash flow</t>
  </si>
  <si>
    <t>rate:</t>
  </si>
  <si>
    <t>years in the future</t>
  </si>
  <si>
    <t>annual PV</t>
  </si>
  <si>
    <t>NPV</t>
  </si>
  <si>
    <t>the cost of managers</t>
  </si>
  <si>
    <t>new machine means that we keep the old manager at 75k and hire a new one at 89</t>
  </si>
  <si>
    <t>Rate:</t>
  </si>
  <si>
    <t>discounted cash flows</t>
  </si>
  <si>
    <t>PV of F CF</t>
  </si>
  <si>
    <t>Investment</t>
  </si>
  <si>
    <t>This is a page of free form notes to give some context about my workflow.</t>
  </si>
  <si>
    <t>raise for old manager</t>
  </si>
  <si>
    <t xml:space="preserve">sheet name </t>
  </si>
  <si>
    <t>simple</t>
  </si>
  <si>
    <t>a simple example of calculating the NPV of a series of cash flows</t>
  </si>
  <si>
    <t>what matters</t>
  </si>
  <si>
    <t>a sheet with free form notes where I start to gather the bits of information that I will use</t>
  </si>
  <si>
    <t>npv v1</t>
  </si>
  <si>
    <t>this is my preferred method for setting up the problem</t>
  </si>
  <si>
    <t>npv v2</t>
  </si>
  <si>
    <t>this is an equally valid approach which attemps to be more explicit</t>
  </si>
  <si>
    <t>Cash flow</t>
  </si>
  <si>
    <t>For practice, lets calculate the NPV of this stream of payments.</t>
  </si>
  <si>
    <t>Step 1: Calculate the present value of each payment.</t>
  </si>
  <si>
    <t>Investment (year 0):</t>
  </si>
  <si>
    <t>We invest a million dollars in year 1 and get paid 1.5 million over the next 5 years</t>
  </si>
  <si>
    <t>Is this worth it?</t>
  </si>
  <si>
    <t>Step 2: Sum.</t>
  </si>
  <si>
    <t>Step 3: Subtract initial investment</t>
  </si>
  <si>
    <t>Step 4: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</si>
</sst>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409]* #,##0.00_);_([$$-409]* \(#,##0.00\);_([$$-409]*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6"/>
      <color rgb="FF2D3B45"/>
      <name val="Helvetica Neue"/>
      <family val="2"/>
    </font>
    <font>
      <i/>
      <sz val="16"/>
      <color rgb="FF2D3B45"/>
      <name val="Helvetica Neue"/>
      <family val="2"/>
    </font>
    <font>
      <b/>
      <sz val="16"/>
      <color rgb="FF2D3B45"/>
      <name val="Helvetica Neue"/>
      <family val="2"/>
    </font>
    <font>
      <sz val="16"/>
      <color rgb="FFFF0000"/>
      <name val="Helvetica Neue"/>
      <family val="2"/>
    </font>
    <font>
      <sz val="16"/>
      <color rgb="FF00B050"/>
      <name val="Helvetica Neue"/>
      <family val="2"/>
    </font>
    <font>
      <sz val="16"/>
      <color theme="5"/>
      <name val="Helvetica Neue"/>
      <family val="2"/>
    </font>
    <font>
      <sz val="16"/>
      <color rgb="FFC00000"/>
      <name val="Helvetica Neue"/>
      <family val="2"/>
    </font>
    <font>
      <sz val="12"/>
      <color rgb="FF000000"/>
      <name val="Calibri"/>
      <family val="2"/>
      <scheme val="minor"/>
    </font>
    <font>
      <sz val="12"/>
      <color rgb="FF00B05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43" fontId="0" fillId="0" borderId="0" xfId="1" applyFont="1"/>
    <xf numFmtId="0" fontId="0" fillId="0" borderId="0" xfId="0" applyAlignment="1">
      <alignment wrapText="1"/>
    </xf>
    <xf numFmtId="0" fontId="4" fillId="0" borderId="0" xfId="0" applyFont="1"/>
    <xf numFmtId="0" fontId="5" fillId="0" borderId="0" xfId="0" applyFont="1"/>
    <xf numFmtId="0" fontId="3" fillId="0" borderId="0" xfId="0" applyFont="1"/>
    <xf numFmtId="3" fontId="3" fillId="0" borderId="0" xfId="0" applyNumberFormat="1" applyFont="1"/>
    <xf numFmtId="6" fontId="3" fillId="0" borderId="0" xfId="0" applyNumberFormat="1" applyFont="1"/>
    <xf numFmtId="0" fontId="6" fillId="0" borderId="0" xfId="0" applyFont="1"/>
    <xf numFmtId="3" fontId="6" fillId="0" borderId="0" xfId="0" applyNumberFormat="1" applyFont="1"/>
    <xf numFmtId="0" fontId="7" fillId="0" borderId="0" xfId="0" applyFont="1"/>
    <xf numFmtId="3" fontId="7" fillId="0" borderId="0" xfId="0" applyNumberFormat="1" applyFont="1"/>
    <xf numFmtId="3" fontId="8" fillId="0" borderId="0" xfId="0" applyNumberFormat="1" applyFont="1"/>
    <xf numFmtId="3" fontId="9" fillId="0" borderId="0" xfId="0" applyNumberFormat="1" applyFont="1"/>
    <xf numFmtId="43" fontId="10" fillId="0" borderId="0" xfId="1" applyFont="1"/>
    <xf numFmtId="1" fontId="0" fillId="0" borderId="0" xfId="1" applyNumberFormat="1" applyFont="1"/>
    <xf numFmtId="0" fontId="2" fillId="0" borderId="0" xfId="0" applyFont="1"/>
    <xf numFmtId="9" fontId="0" fillId="0" borderId="0" xfId="2" applyFont="1"/>
    <xf numFmtId="164" fontId="0" fillId="0" borderId="0" xfId="0" applyNumberFormat="1"/>
    <xf numFmtId="0" fontId="0" fillId="0" borderId="1" xfId="0" applyBorder="1"/>
    <xf numFmtId="164" fontId="0" fillId="0" borderId="1" xfId="0" applyNumberFormat="1" applyBorder="1"/>
    <xf numFmtId="0" fontId="0" fillId="0" borderId="2" xfId="0" applyBorder="1"/>
    <xf numFmtId="43" fontId="0" fillId="0" borderId="3" xfId="1" applyFont="1" applyBorder="1"/>
    <xf numFmtId="43" fontId="0" fillId="0" borderId="4" xfId="1" applyFont="1" applyBorder="1"/>
    <xf numFmtId="0" fontId="11" fillId="0" borderId="0" xfId="0" applyFont="1"/>
    <xf numFmtId="43" fontId="0" fillId="0" borderId="0" xfId="0" applyNumberFormat="1"/>
    <xf numFmtId="164" fontId="0" fillId="0" borderId="0" xfId="0" applyNumberFormat="1" applyFill="1" applyBorder="1"/>
    <xf numFmtId="164" fontId="0" fillId="2" borderId="0" xfId="0" applyNumberFormat="1" applyFill="1"/>
    <xf numFmtId="164" fontId="0" fillId="2" borderId="1" xfId="0" applyNumberFormat="1" applyFill="1" applyBorder="1"/>
    <xf numFmtId="0" fontId="2" fillId="2" borderId="0" xfId="0" applyFont="1" applyFill="1"/>
    <xf numFmtId="0" fontId="0" fillId="2" borderId="0" xfId="0" applyFill="1"/>
    <xf numFmtId="164" fontId="0" fillId="3" borderId="0" xfId="0" applyNumberFormat="1" applyFill="1"/>
    <xf numFmtId="0" fontId="2" fillId="3" borderId="0" xfId="0" applyFont="1" applyFill="1"/>
    <xf numFmtId="0" fontId="2" fillId="4" borderId="0" xfId="0" applyFont="1" applyFill="1"/>
    <xf numFmtId="0" fontId="0" fillId="4" borderId="0" xfId="0" applyFill="1"/>
    <xf numFmtId="164" fontId="0" fillId="4" borderId="0" xfId="0" applyNumberFormat="1" applyFill="1"/>
    <xf numFmtId="0" fontId="0" fillId="5" borderId="0" xfId="0" applyFill="1"/>
    <xf numFmtId="164" fontId="0" fillId="5" borderId="0" xfId="0" applyNumberForma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Morris" id="{1C1CB457-E2F2-B648-84DE-1AA844AD795C}" userId="S::acarthur@ust.hk::c9c77807-0107-4eef-a133-78b8709f704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2-27T23:33:35.63" personId="{1C1CB457-E2F2-B648-84DE-1AA844AD795C}" id="{C541C10A-E2C9-CA49-BA0A-4A450548C6D3}">
    <text>I’m calling this 2022, but think of this as “now” or more specifically the beginning of 2023</text>
  </threadedComment>
  <threadedComment ref="C6" dT="2023-02-28T10:21:52.42" personId="{1C1CB457-E2F2-B648-84DE-1AA844AD795C}" id="{C91302DB-2D30-F44C-9771-D3155B962530}">
    <text>We don’t include the cost of operations for 2023 because we incur them in both scenarios.</text>
  </threadedComment>
  <threadedComment ref="C7" dT="2023-02-28T10:24:15.45" personId="{1C1CB457-E2F2-B648-84DE-1AA844AD795C}" id="{54390F6F-37BA-F34E-9F5E-D28DFB3FACA1}">
    <text>This is the 89,000 we pay the new manager minus the 10,000 that we do not have to give the old manager for the new job. This bonus could get it’s own line below.</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3-02-27T23:33:35.63" personId="{1C1CB457-E2F2-B648-84DE-1AA844AD795C}" id="{B781F698-F9D3-6743-9665-8876523E404D}">
    <text>I’m calling this 2022, but think of this as “now” or more specifically the beginning of 2023</text>
  </threadedComment>
  <threadedComment ref="C6" dT="2023-02-28T10:21:52.42" personId="{1C1CB457-E2F2-B648-84DE-1AA844AD795C}" id="{7BB4F94D-373F-CF4C-8E97-AA865D4B717F}">
    <text>We don’t include the cost of operations for 2023 because we incur them in both scenarios.</text>
  </threadedComment>
  <threadedComment ref="C7" dT="2023-02-28T10:24:15.45" personId="{1C1CB457-E2F2-B648-84DE-1AA844AD795C}" id="{31E66A97-8F8A-374D-B6C3-0540E7C4309B}">
    <text>In this version I’ve given the 10,000 raise into it’s own line</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05B2-74A1-D14F-857C-FC650027815B}">
  <dimension ref="B2:C6"/>
  <sheetViews>
    <sheetView workbookViewId="0">
      <selection activeCell="B7" sqref="B7"/>
    </sheetView>
  </sheetViews>
  <sheetFormatPr baseColWidth="10" defaultRowHeight="16" x14ac:dyDescent="0.2"/>
  <cols>
    <col min="2" max="2" width="12.33203125" bestFit="1" customWidth="1"/>
  </cols>
  <sheetData>
    <row r="2" spans="2:3" x14ac:dyDescent="0.2">
      <c r="B2" t="s">
        <v>64</v>
      </c>
    </row>
    <row r="3" spans="2:3" x14ac:dyDescent="0.2">
      <c r="B3" t="s">
        <v>65</v>
      </c>
      <c r="C3" t="s">
        <v>66</v>
      </c>
    </row>
    <row r="4" spans="2:3" x14ac:dyDescent="0.2">
      <c r="B4" t="s">
        <v>67</v>
      </c>
      <c r="C4" t="s">
        <v>68</v>
      </c>
    </row>
    <row r="5" spans="2:3" x14ac:dyDescent="0.2">
      <c r="B5" t="s">
        <v>69</v>
      </c>
      <c r="C5" t="s">
        <v>70</v>
      </c>
    </row>
    <row r="6" spans="2:3" x14ac:dyDescent="0.2">
      <c r="B6" t="s">
        <v>71</v>
      </c>
      <c r="C6"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ABEF-66BC-264A-AD12-4D00FAAEBF3F}">
  <dimension ref="A1:D12"/>
  <sheetViews>
    <sheetView workbookViewId="0">
      <selection activeCell="D4" sqref="D4"/>
    </sheetView>
  </sheetViews>
  <sheetFormatPr baseColWidth="10" defaultRowHeight="16" x14ac:dyDescent="0.2"/>
  <cols>
    <col min="1" max="1" width="17.83203125" bestFit="1" customWidth="1"/>
    <col min="2" max="2" width="14.6640625" bestFit="1" customWidth="1"/>
  </cols>
  <sheetData>
    <row r="1" spans="1:4" x14ac:dyDescent="0.2">
      <c r="A1" s="16" t="s">
        <v>55</v>
      </c>
      <c r="D1" t="s">
        <v>74</v>
      </c>
    </row>
    <row r="2" spans="1:4" x14ac:dyDescent="0.2">
      <c r="A2" t="s">
        <v>58</v>
      </c>
      <c r="B2" s="17">
        <v>0.12</v>
      </c>
      <c r="D2" t="s">
        <v>77</v>
      </c>
    </row>
    <row r="3" spans="1:4" x14ac:dyDescent="0.2">
      <c r="A3" t="s">
        <v>42</v>
      </c>
      <c r="B3" s="17" t="s">
        <v>73</v>
      </c>
      <c r="D3" t="s">
        <v>78</v>
      </c>
    </row>
    <row r="4" spans="1:4" x14ac:dyDescent="0.2">
      <c r="A4">
        <v>1</v>
      </c>
      <c r="B4" s="18">
        <v>250000</v>
      </c>
    </row>
    <row r="5" spans="1:4" x14ac:dyDescent="0.2">
      <c r="A5">
        <v>2</v>
      </c>
      <c r="B5" s="18">
        <v>300000</v>
      </c>
    </row>
    <row r="6" spans="1:4" x14ac:dyDescent="0.2">
      <c r="A6">
        <v>3</v>
      </c>
      <c r="B6" s="18">
        <v>340000</v>
      </c>
    </row>
    <row r="7" spans="1:4" x14ac:dyDescent="0.2">
      <c r="A7">
        <v>4</v>
      </c>
      <c r="B7" s="18">
        <v>375000</v>
      </c>
    </row>
    <row r="8" spans="1:4" x14ac:dyDescent="0.2">
      <c r="A8" s="19">
        <v>5</v>
      </c>
      <c r="B8" s="20">
        <v>300000</v>
      </c>
    </row>
    <row r="9" spans="1:4" x14ac:dyDescent="0.2">
      <c r="B9" s="18">
        <f>SUM(B4:B8)</f>
        <v>1565000</v>
      </c>
    </row>
    <row r="10" spans="1:4" x14ac:dyDescent="0.2">
      <c r="A10" t="s">
        <v>76</v>
      </c>
      <c r="B10" s="26">
        <v>-1000000</v>
      </c>
    </row>
    <row r="12" spans="1:4" x14ac:dyDescent="0.2">
      <c r="B1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45617-069A-0F46-A953-9B9A846127BD}">
  <dimension ref="A1:G12"/>
  <sheetViews>
    <sheetView tabSelected="1" workbookViewId="0">
      <selection activeCell="F14" sqref="F14"/>
    </sheetView>
  </sheetViews>
  <sheetFormatPr baseColWidth="10" defaultRowHeight="16" x14ac:dyDescent="0.2"/>
  <cols>
    <col min="2" max="2" width="14.6640625" bestFit="1" customWidth="1"/>
    <col min="3" max="3" width="20.6640625" bestFit="1" customWidth="1"/>
  </cols>
  <sheetData>
    <row r="1" spans="1:7" x14ac:dyDescent="0.2">
      <c r="A1" s="16" t="s">
        <v>55</v>
      </c>
    </row>
    <row r="2" spans="1:7" x14ac:dyDescent="0.2">
      <c r="A2" t="s">
        <v>58</v>
      </c>
      <c r="B2" s="17">
        <v>0.12</v>
      </c>
    </row>
    <row r="3" spans="1:7" x14ac:dyDescent="0.2">
      <c r="A3" t="s">
        <v>42</v>
      </c>
      <c r="B3" s="17" t="s">
        <v>73</v>
      </c>
      <c r="C3" s="27" t="s">
        <v>59</v>
      </c>
      <c r="D3" s="29" t="s">
        <v>75</v>
      </c>
      <c r="E3" s="30"/>
      <c r="F3" s="30"/>
      <c r="G3" s="30"/>
    </row>
    <row r="4" spans="1:7" x14ac:dyDescent="0.2">
      <c r="A4">
        <v>1</v>
      </c>
      <c r="B4" s="18">
        <v>250000</v>
      </c>
      <c r="C4" s="27">
        <f>B4/((1+$B$2)^A4)</f>
        <v>223214.28571428568</v>
      </c>
      <c r="D4" s="32" t="s">
        <v>79</v>
      </c>
    </row>
    <row r="5" spans="1:7" x14ac:dyDescent="0.2">
      <c r="A5">
        <v>2</v>
      </c>
      <c r="B5" s="18">
        <v>300000</v>
      </c>
      <c r="C5" s="27">
        <f t="shared" ref="C5:C8" si="0">B5/((1+$B$2)^A5)</f>
        <v>239158.1632653061</v>
      </c>
      <c r="D5" s="33" t="s">
        <v>80</v>
      </c>
      <c r="E5" s="34"/>
      <c r="F5" s="34"/>
    </row>
    <row r="6" spans="1:7" x14ac:dyDescent="0.2">
      <c r="A6">
        <v>3</v>
      </c>
      <c r="B6" s="18">
        <v>340000</v>
      </c>
      <c r="C6" s="27">
        <f t="shared" si="0"/>
        <v>242005.28425655971</v>
      </c>
      <c r="D6" s="36" t="s">
        <v>81</v>
      </c>
    </row>
    <row r="7" spans="1:7" x14ac:dyDescent="0.2">
      <c r="A7">
        <v>4</v>
      </c>
      <c r="B7" s="18">
        <v>375000</v>
      </c>
      <c r="C7" s="27">
        <f t="shared" si="0"/>
        <v>238319.27940181168</v>
      </c>
    </row>
    <row r="8" spans="1:7" x14ac:dyDescent="0.2">
      <c r="A8" s="19">
        <v>5</v>
      </c>
      <c r="B8" s="20">
        <v>300000</v>
      </c>
      <c r="C8" s="28">
        <f t="shared" si="0"/>
        <v>170228.05671557976</v>
      </c>
    </row>
    <row r="9" spans="1:7" x14ac:dyDescent="0.2">
      <c r="A9" t="s">
        <v>60</v>
      </c>
      <c r="B9" s="35">
        <f>NPV(B2,B4:B8)</f>
        <v>1112925.069353543</v>
      </c>
      <c r="C9" s="31">
        <f>SUM(C4:C8)</f>
        <v>1112925.069353543</v>
      </c>
    </row>
    <row r="10" spans="1:7" x14ac:dyDescent="0.2">
      <c r="A10" t="s">
        <v>61</v>
      </c>
      <c r="B10" s="35">
        <v>-1000000</v>
      </c>
      <c r="C10" s="18"/>
    </row>
    <row r="11" spans="1:7" x14ac:dyDescent="0.2">
      <c r="A11" t="s">
        <v>55</v>
      </c>
      <c r="B11" s="37">
        <f>SUM(B9:B10)</f>
        <v>112925.06935354299</v>
      </c>
    </row>
    <row r="12" spans="1:7" x14ac:dyDescent="0.2">
      <c r="B12"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574F-0551-3041-9840-066F27AE6BF7}">
  <dimension ref="A1:F39"/>
  <sheetViews>
    <sheetView zoomScale="150" zoomScaleNormal="150" workbookViewId="0">
      <selection activeCell="B1" sqref="A1:XFD1"/>
    </sheetView>
  </sheetViews>
  <sheetFormatPr baseColWidth="10" defaultRowHeight="16" x14ac:dyDescent="0.2"/>
  <cols>
    <col min="1" max="1" width="43.5" customWidth="1"/>
    <col min="2" max="2" width="13.33203125" bestFit="1" customWidth="1"/>
    <col min="3" max="4" width="13.5" bestFit="1" customWidth="1"/>
  </cols>
  <sheetData>
    <row r="1" spans="1:6" s="24" customFormat="1" x14ac:dyDescent="0.2">
      <c r="A1" s="24" t="s">
        <v>62</v>
      </c>
    </row>
    <row r="3" spans="1:6" x14ac:dyDescent="0.2">
      <c r="A3" t="s">
        <v>0</v>
      </c>
      <c r="D3" t="s">
        <v>2</v>
      </c>
      <c r="E3">
        <v>5</v>
      </c>
      <c r="F3" t="s">
        <v>8</v>
      </c>
    </row>
    <row r="5" spans="1:6" x14ac:dyDescent="0.2">
      <c r="A5" t="s">
        <v>1</v>
      </c>
      <c r="B5" s="1">
        <v>1100000</v>
      </c>
      <c r="C5" t="s">
        <v>13</v>
      </c>
      <c r="D5" t="s">
        <v>3</v>
      </c>
      <c r="E5">
        <v>1700000</v>
      </c>
    </row>
    <row r="6" spans="1:6" x14ac:dyDescent="0.2">
      <c r="A6" t="s">
        <v>4</v>
      </c>
      <c r="B6" t="s">
        <v>5</v>
      </c>
      <c r="C6" t="s">
        <v>5</v>
      </c>
      <c r="D6" t="s">
        <v>40</v>
      </c>
    </row>
    <row r="7" spans="1:6" x14ac:dyDescent="0.2">
      <c r="A7" t="s">
        <v>12</v>
      </c>
      <c r="C7" t="s">
        <v>10</v>
      </c>
    </row>
    <row r="8" spans="1:6" x14ac:dyDescent="0.2">
      <c r="A8" t="s">
        <v>14</v>
      </c>
      <c r="B8">
        <v>100000</v>
      </c>
    </row>
    <row r="9" spans="1:6" ht="51" x14ac:dyDescent="0.2">
      <c r="A9" s="2" t="s">
        <v>9</v>
      </c>
      <c r="B9">
        <v>4000</v>
      </c>
      <c r="C9" t="s">
        <v>10</v>
      </c>
    </row>
    <row r="10" spans="1:6" ht="17" x14ac:dyDescent="0.2">
      <c r="A10" s="2" t="s">
        <v>16</v>
      </c>
      <c r="B10">
        <f>6500*50</f>
        <v>325000</v>
      </c>
      <c r="C10" t="s">
        <v>15</v>
      </c>
    </row>
    <row r="11" spans="1:6" x14ac:dyDescent="0.2">
      <c r="A11" t="s">
        <v>17</v>
      </c>
      <c r="B11">
        <f>6500*80</f>
        <v>520000</v>
      </c>
      <c r="C11" t="s">
        <v>10</v>
      </c>
    </row>
    <row r="12" spans="1:6" x14ac:dyDescent="0.2">
      <c r="A12" t="s">
        <v>11</v>
      </c>
    </row>
    <row r="13" spans="1:6" x14ac:dyDescent="0.2">
      <c r="A13" t="s">
        <v>6</v>
      </c>
      <c r="B13">
        <v>40000</v>
      </c>
    </row>
    <row r="14" spans="1:6" x14ac:dyDescent="0.2">
      <c r="A14" t="s">
        <v>7</v>
      </c>
      <c r="B14">
        <v>20000</v>
      </c>
    </row>
    <row r="16" spans="1:6" x14ac:dyDescent="0.2">
      <c r="A16" t="s">
        <v>56</v>
      </c>
      <c r="B16" t="s">
        <v>57</v>
      </c>
    </row>
    <row r="17" spans="1:5" x14ac:dyDescent="0.2">
      <c r="B17">
        <f>75000+89000</f>
        <v>164000</v>
      </c>
      <c r="C17">
        <v>85000</v>
      </c>
      <c r="D17">
        <f>B17-C17</f>
        <v>79000</v>
      </c>
    </row>
    <row r="19" spans="1:5" ht="20" x14ac:dyDescent="0.2">
      <c r="A19" s="3" t="s">
        <v>18</v>
      </c>
    </row>
    <row r="20" spans="1:5" ht="20" x14ac:dyDescent="0.2">
      <c r="A20" s="4" t="s">
        <v>19</v>
      </c>
      <c r="B20" s="4" t="s">
        <v>20</v>
      </c>
      <c r="C20" s="4" t="s">
        <v>21</v>
      </c>
      <c r="D20" s="4"/>
    </row>
    <row r="21" spans="1:5" ht="20" x14ac:dyDescent="0.2">
      <c r="A21" s="10" t="s">
        <v>22</v>
      </c>
      <c r="B21" s="10">
        <v>2000</v>
      </c>
      <c r="C21" s="10">
        <v>2000</v>
      </c>
      <c r="D21" s="10"/>
    </row>
    <row r="22" spans="1:5" ht="20" x14ac:dyDescent="0.2">
      <c r="A22" s="10" t="s">
        <v>23</v>
      </c>
      <c r="B22" s="10">
        <v>2000</v>
      </c>
      <c r="C22" s="10">
        <v>500</v>
      </c>
      <c r="D22" s="10"/>
    </row>
    <row r="23" spans="1:5" ht="20" x14ac:dyDescent="0.2">
      <c r="A23" s="10" t="s">
        <v>24</v>
      </c>
      <c r="B23" s="11">
        <v>3750000</v>
      </c>
      <c r="C23" s="11">
        <v>1000000</v>
      </c>
      <c r="D23" s="11">
        <v>4750000</v>
      </c>
    </row>
    <row r="24" spans="1:5" ht="20" x14ac:dyDescent="0.2">
      <c r="A24" s="10" t="s">
        <v>25</v>
      </c>
      <c r="B24" s="11">
        <v>2600000</v>
      </c>
      <c r="C24" s="11">
        <v>400000</v>
      </c>
      <c r="D24" s="11">
        <v>3000000</v>
      </c>
    </row>
    <row r="25" spans="1:5" ht="20" x14ac:dyDescent="0.2">
      <c r="A25" s="10" t="s">
        <v>26</v>
      </c>
      <c r="B25" s="11">
        <v>600000</v>
      </c>
      <c r="C25" s="11">
        <v>150000</v>
      </c>
      <c r="D25" s="11">
        <v>750000</v>
      </c>
    </row>
    <row r="26" spans="1:5" ht="20" x14ac:dyDescent="0.2">
      <c r="A26" s="10" t="s">
        <v>27</v>
      </c>
      <c r="B26" s="11">
        <v>3200000</v>
      </c>
      <c r="C26" s="11">
        <v>550000</v>
      </c>
      <c r="D26" s="11">
        <v>3750000</v>
      </c>
    </row>
    <row r="27" spans="1:5" ht="20" x14ac:dyDescent="0.2">
      <c r="A27" s="10" t="s">
        <v>28</v>
      </c>
      <c r="B27" s="10"/>
      <c r="C27" s="10"/>
      <c r="D27" s="11">
        <v>1000000</v>
      </c>
      <c r="E27" t="s">
        <v>41</v>
      </c>
    </row>
    <row r="28" spans="1:5" ht="20" x14ac:dyDescent="0.2">
      <c r="A28" s="5" t="s">
        <v>29</v>
      </c>
      <c r="B28" s="5"/>
      <c r="C28" s="5"/>
      <c r="D28" s="5"/>
    </row>
    <row r="29" spans="1:5" ht="20" x14ac:dyDescent="0.2">
      <c r="A29" s="8" t="s">
        <v>30</v>
      </c>
      <c r="B29" s="8"/>
      <c r="C29" s="8"/>
      <c r="D29" s="9">
        <v>150000</v>
      </c>
    </row>
    <row r="30" spans="1:5" ht="20" x14ac:dyDescent="0.2">
      <c r="A30" s="8" t="s">
        <v>31</v>
      </c>
      <c r="B30" s="8"/>
      <c r="C30" s="8"/>
      <c r="D30" s="9">
        <v>200000</v>
      </c>
    </row>
    <row r="31" spans="1:5" ht="20" x14ac:dyDescent="0.2">
      <c r="A31" s="8" t="s">
        <v>32</v>
      </c>
      <c r="B31" s="8"/>
      <c r="C31" s="8"/>
      <c r="D31" s="9">
        <v>75000</v>
      </c>
    </row>
    <row r="32" spans="1:5" ht="20" x14ac:dyDescent="0.2">
      <c r="A32" s="5" t="s">
        <v>33</v>
      </c>
      <c r="B32" s="5"/>
      <c r="C32" s="5"/>
      <c r="D32" s="13">
        <v>100000</v>
      </c>
    </row>
    <row r="33" spans="1:4" ht="20" x14ac:dyDescent="0.2">
      <c r="A33" s="5" t="s">
        <v>34</v>
      </c>
      <c r="B33" s="5"/>
      <c r="C33" s="5"/>
      <c r="D33" s="12">
        <v>325000</v>
      </c>
    </row>
    <row r="34" spans="1:4" ht="20" x14ac:dyDescent="0.2">
      <c r="A34" s="5" t="s">
        <v>35</v>
      </c>
      <c r="B34" s="5"/>
      <c r="C34" s="5"/>
      <c r="D34" s="6">
        <v>850000</v>
      </c>
    </row>
    <row r="35" spans="1:4" ht="20" x14ac:dyDescent="0.2">
      <c r="A35" s="5" t="s">
        <v>36</v>
      </c>
      <c r="B35" s="5"/>
      <c r="C35" s="5"/>
      <c r="D35" s="7">
        <v>150000</v>
      </c>
    </row>
    <row r="37" spans="1:4" ht="20" x14ac:dyDescent="0.2">
      <c r="A37" s="5" t="s">
        <v>37</v>
      </c>
    </row>
    <row r="38" spans="1:4" ht="20" x14ac:dyDescent="0.2">
      <c r="A38" s="5" t="s">
        <v>38</v>
      </c>
    </row>
    <row r="39" spans="1:4" ht="20" x14ac:dyDescent="0.2">
      <c r="A39" s="5"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ED6A-8201-4441-9DDB-F3B0CCF23FA7}">
  <dimension ref="A1:G16"/>
  <sheetViews>
    <sheetView workbookViewId="0">
      <selection activeCell="D26" sqref="D26"/>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-79000</f>
        <v>-79000</v>
      </c>
      <c r="D7" s="1">
        <f t="shared" ref="D7:G7" si="0">-79000</f>
        <v>-79000</v>
      </c>
      <c r="E7" s="1">
        <f t="shared" si="0"/>
        <v>-79000</v>
      </c>
      <c r="F7" s="1">
        <f t="shared" si="0"/>
        <v>-79000</v>
      </c>
      <c r="G7" s="1">
        <f t="shared" si="0"/>
        <v>-79000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 t="shared" si="1"/>
        <v>861000</v>
      </c>
      <c r="D10" s="1">
        <f t="shared" si="1"/>
        <v>341000</v>
      </c>
      <c r="E10" s="1">
        <f t="shared" si="1"/>
        <v>861000</v>
      </c>
      <c r="F10" s="1">
        <f t="shared" si="1"/>
        <v>861000</v>
      </c>
      <c r="G10" s="1">
        <f t="shared" si="1"/>
        <v>961000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 t="shared" si="3"/>
        <v>782727.27272727271</v>
      </c>
      <c r="D12" s="1">
        <f t="shared" si="3"/>
        <v>281818.18181818177</v>
      </c>
      <c r="E12" s="1">
        <f t="shared" si="3"/>
        <v>646882.04357625823</v>
      </c>
      <c r="F12" s="1">
        <f t="shared" si="3"/>
        <v>588074.58506932575</v>
      </c>
      <c r="G12" s="1">
        <f t="shared" si="3"/>
        <v>596705.39145984792</v>
      </c>
    </row>
    <row r="13" spans="1:7" ht="17" thickBot="1" x14ac:dyDescent="0.25">
      <c r="A13" s="21" t="s">
        <v>55</v>
      </c>
      <c r="B13" s="22">
        <f>SUM(B12:G12)</f>
        <v>1796207.4746508864</v>
      </c>
      <c r="C13" s="23">
        <f>NPV(B1,C10:G10)+B9</f>
        <v>1796207.4746508859</v>
      </c>
      <c r="D13" s="1"/>
      <c r="E13" s="1"/>
      <c r="F13" s="1"/>
      <c r="G13" s="1"/>
    </row>
    <row r="14" spans="1:7" x14ac:dyDescent="0.2">
      <c r="B14" t="s">
        <v>50</v>
      </c>
    </row>
    <row r="15" spans="1:7" x14ac:dyDescent="0.2">
      <c r="B15">
        <v>2022</v>
      </c>
    </row>
    <row r="16" spans="1:7" x14ac:dyDescent="0.2">
      <c r="A16" t="s">
        <v>50</v>
      </c>
      <c r="B16" s="1">
        <v>1700000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F158-0DB5-5843-9E42-5F724975E01F}">
  <dimension ref="A1:G20"/>
  <sheetViews>
    <sheetView workbookViewId="0">
      <selection activeCell="I18" sqref="I18"/>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-89000</f>
        <v>-89000</v>
      </c>
      <c r="D7" s="1">
        <f t="shared" ref="D7:G7" si="0">-89000</f>
        <v>-89000</v>
      </c>
      <c r="E7" s="1">
        <f t="shared" si="0"/>
        <v>-89000</v>
      </c>
      <c r="F7" s="1">
        <f t="shared" si="0"/>
        <v>-89000</v>
      </c>
      <c r="G7" s="1">
        <f t="shared" si="0"/>
        <v>-89000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 si="1">SUM(B4:B9)</f>
        <v>-1100000</v>
      </c>
      <c r="C10" s="1">
        <f>SUM(C4:C9)</f>
        <v>851000</v>
      </c>
      <c r="D10" s="1">
        <f>SUM(D4:D9)</f>
        <v>331000</v>
      </c>
      <c r="E10" s="1">
        <f>SUM(E4:E9)</f>
        <v>851000</v>
      </c>
      <c r="F10" s="1">
        <f>SUM(F4:F9)</f>
        <v>851000</v>
      </c>
      <c r="G10" s="1">
        <f>SUM(G4:G9)</f>
        <v>951000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 si="3">(B10)/((1+$B$1)^B11)</f>
        <v>-1100000</v>
      </c>
      <c r="C12" s="1">
        <f>(C10)/((1+$B$1)^C11)</f>
        <v>773636.36363636353</v>
      </c>
      <c r="D12" s="1">
        <f>(D10)/((1+$B$1)^D11)</f>
        <v>273553.71900826442</v>
      </c>
      <c r="E12" s="1">
        <f>(E10)/((1+$B$1)^E11)</f>
        <v>639368.89556724252</v>
      </c>
      <c r="F12" s="1">
        <f>(F10)/((1+$B$1)^F11)</f>
        <v>581244.45051567501</v>
      </c>
      <c r="G12" s="1">
        <f>(G10)/((1+$B$1)^G11)</f>
        <v>590496.17822925642</v>
      </c>
    </row>
    <row r="13" spans="1:7" ht="17" thickBot="1" x14ac:dyDescent="0.25">
      <c r="A13" s="21" t="s">
        <v>55</v>
      </c>
      <c r="B13" s="22">
        <f>SUM(B12:G12)</f>
        <v>1758299.6069568018</v>
      </c>
      <c r="C13" s="23">
        <f>NPV(B1,C10:G10)+B9</f>
        <v>1758299.6069568023</v>
      </c>
      <c r="D13" s="1"/>
      <c r="E13" s="1"/>
      <c r="F13" s="1"/>
      <c r="G13" s="1"/>
    </row>
    <row r="14" spans="1:7" x14ac:dyDescent="0.2">
      <c r="B14" t="s">
        <v>50</v>
      </c>
    </row>
    <row r="15" spans="1:7" x14ac:dyDescent="0.2">
      <c r="B15">
        <v>2022</v>
      </c>
      <c r="C15">
        <v>2023</v>
      </c>
      <c r="D15">
        <v>2024</v>
      </c>
      <c r="E15">
        <v>2025</v>
      </c>
      <c r="F15">
        <v>2026</v>
      </c>
      <c r="G15">
        <v>2027</v>
      </c>
    </row>
    <row r="16" spans="1:7" x14ac:dyDescent="0.2">
      <c r="A16" t="s">
        <v>50</v>
      </c>
      <c r="B16" s="1">
        <v>1700000</v>
      </c>
    </row>
    <row r="17" spans="1:7" x14ac:dyDescent="0.2">
      <c r="A17" t="s">
        <v>63</v>
      </c>
      <c r="C17">
        <v>-10000</v>
      </c>
      <c r="D17">
        <v>-10000</v>
      </c>
      <c r="E17">
        <v>-10000</v>
      </c>
      <c r="F17">
        <v>-10000</v>
      </c>
      <c r="G17">
        <v>-10000</v>
      </c>
    </row>
    <row r="18" spans="1:7" x14ac:dyDescent="0.2">
      <c r="A18" t="s">
        <v>51</v>
      </c>
      <c r="B18" s="25">
        <f>SUM(B16:B17)</f>
        <v>1700000</v>
      </c>
      <c r="C18" s="25">
        <f t="shared" ref="C18:G18" si="4">SUM(C16:C17)</f>
        <v>-10000</v>
      </c>
      <c r="D18" s="25">
        <f t="shared" si="4"/>
        <v>-10000</v>
      </c>
      <c r="E18" s="25">
        <f t="shared" si="4"/>
        <v>-10000</v>
      </c>
      <c r="F18" s="25">
        <f t="shared" si="4"/>
        <v>-10000</v>
      </c>
      <c r="G18" s="25">
        <f t="shared" si="4"/>
        <v>-10000</v>
      </c>
    </row>
    <row r="19" spans="1:7" x14ac:dyDescent="0.2">
      <c r="A19" t="s">
        <v>54</v>
      </c>
      <c r="B19" s="25">
        <f>(B18)/((1+$B$1)^B11)</f>
        <v>1700000</v>
      </c>
      <c r="C19" s="25">
        <f t="shared" ref="C19:G19" si="5">(C18)/((1+$B$1)^C11)</f>
        <v>-9090.9090909090901</v>
      </c>
      <c r="D19" s="25">
        <f t="shared" si="5"/>
        <v>-8264.4628099173533</v>
      </c>
      <c r="E19" s="25">
        <f t="shared" si="5"/>
        <v>-7513.1480090157756</v>
      </c>
      <c r="F19" s="25">
        <f t="shared" si="5"/>
        <v>-6830.1345536507051</v>
      </c>
      <c r="G19" s="25">
        <f t="shared" si="5"/>
        <v>-6209.2132305915493</v>
      </c>
    </row>
    <row r="20" spans="1:7" x14ac:dyDescent="0.2">
      <c r="A20" t="s">
        <v>55</v>
      </c>
      <c r="B20" s="25">
        <f>SUM(B19:G19)</f>
        <v>1662092.1323059157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simple example blank</vt:lpstr>
      <vt:lpstr>simple</vt:lpstr>
      <vt:lpstr>what matters</vt:lpstr>
      <vt:lpstr>npv v1</vt:lpstr>
      <vt:lpstr>npv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 Siothrun</dc:creator>
  <cp:lastModifiedBy>Arthur Morris</cp:lastModifiedBy>
  <dcterms:created xsi:type="dcterms:W3CDTF">2023-02-27T09:37:44Z</dcterms:created>
  <dcterms:modified xsi:type="dcterms:W3CDTF">2025-02-25T01:42:53Z</dcterms:modified>
</cp:coreProperties>
</file>