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hamussiothrun/ArthurHowardMorris.github.io/assets/slides/acct3210/S7/"/>
    </mc:Choice>
  </mc:AlternateContent>
  <xr:revisionPtr revIDLastSave="0" documentId="13_ncr:1_{95DAE4FD-DE8D-254E-AB33-09A0EE6F32B4}" xr6:coauthVersionLast="47" xr6:coauthVersionMax="47" xr10:uidLastSave="{00000000-0000-0000-0000-000000000000}"/>
  <bookViews>
    <workbookView xWindow="9080" yWindow="4380" windowWidth="26840" windowHeight="15940" activeTab="4" xr2:uid="{C00C2333-4917-5D42-BB89-93715C7EFC19}"/>
  </bookViews>
  <sheets>
    <sheet name="contents" sheetId="5" r:id="rId1"/>
    <sheet name="simple" sheetId="3" r:id="rId2"/>
    <sheet name="what matters" sheetId="1" r:id="rId3"/>
    <sheet name="npv v1" sheetId="2" r:id="rId4"/>
    <sheet name="npv v2"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4" l="1"/>
  <c r="C13" i="4"/>
  <c r="B13" i="4"/>
  <c r="G12" i="4"/>
  <c r="F12" i="4"/>
  <c r="E12" i="4"/>
  <c r="D12" i="4"/>
  <c r="C12" i="4"/>
  <c r="G10" i="4"/>
  <c r="F10" i="4"/>
  <c r="E10" i="4"/>
  <c r="D10" i="4"/>
  <c r="C10" i="4"/>
  <c r="D7" i="4"/>
  <c r="E7" i="4"/>
  <c r="F7" i="4"/>
  <c r="G7" i="4"/>
  <c r="C7" i="4"/>
  <c r="C19" i="4"/>
  <c r="D19" i="4"/>
  <c r="E19" i="4"/>
  <c r="F19" i="4"/>
  <c r="G19" i="4"/>
  <c r="B19" i="4"/>
  <c r="C18" i="4"/>
  <c r="D18" i="4"/>
  <c r="E18" i="4"/>
  <c r="F18" i="4"/>
  <c r="G18" i="4"/>
  <c r="B18" i="4"/>
  <c r="G11" i="4"/>
  <c r="F11" i="4"/>
  <c r="E11" i="4"/>
  <c r="D11" i="4"/>
  <c r="C11" i="4"/>
  <c r="B11" i="4"/>
  <c r="B10" i="4"/>
  <c r="B12" i="4" s="1"/>
  <c r="D6" i="4"/>
  <c r="B10" i="2"/>
  <c r="B9" i="3"/>
  <c r="B11" i="3" s="1"/>
  <c r="C8" i="3"/>
  <c r="C7" i="3"/>
  <c r="C6" i="3"/>
  <c r="C5" i="3"/>
  <c r="C4" i="3"/>
  <c r="C9" i="3" s="1"/>
  <c r="D7" i="2"/>
  <c r="E7" i="2"/>
  <c r="E10" i="2" s="1"/>
  <c r="E12" i="2" s="1"/>
  <c r="F7" i="2"/>
  <c r="F10" i="2" s="1"/>
  <c r="F12" i="2" s="1"/>
  <c r="G7" i="2"/>
  <c r="G10" i="2" s="1"/>
  <c r="G12" i="2" s="1"/>
  <c r="C7" i="2"/>
  <c r="C10" i="2" s="1"/>
  <c r="C13" i="2" s="1"/>
  <c r="B17" i="1"/>
  <c r="D17" i="1" s="1"/>
  <c r="G11" i="2"/>
  <c r="F11" i="2"/>
  <c r="E11" i="2"/>
  <c r="D11" i="2"/>
  <c r="C11" i="2"/>
  <c r="B11" i="2"/>
  <c r="D6" i="2"/>
  <c r="D10" i="2" s="1"/>
  <c r="D12" i="2" s="1"/>
  <c r="B11" i="1"/>
  <c r="B10" i="1"/>
  <c r="B12" i="2" l="1"/>
  <c r="C12" i="2"/>
  <c r="B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tc={C541C10A-E2C9-CA49-BA0A-4A450548C6D3}</author>
    <author>tc={C91302DB-2D30-F44C-9771-D3155B962530}</author>
    <author>tc={54390F6F-37BA-F34E-9F5E-D28DFB3FACA1}</author>
  </authors>
  <commentList>
    <comment ref="B3" authorId="0" shapeId="0" xr:uid="{C541C10A-E2C9-CA49-BA0A-4A450548C6D3}">
      <text>
        <t>[Threaded comment]
Your version of Excel allows you to read this threaded comment; however, any edits to it will get removed if the file is opened in a newer version of Excel. Learn more: https://go.microsoft.com/fwlink/?linkid=870924
Comment:
    I’m calling this 2022, but think of this as “now” or more specifically the beginning of 2023</t>
      </text>
    </comment>
    <comment ref="C6" authorId="1" shapeId="0" xr:uid="{C91302DB-2D30-F44C-9771-D3155B962530}">
      <text>
        <t>[Threaded comment]
Your version of Excel allows you to read this threaded comment; however, any edits to it will get removed if the file is opened in a newer version of Excel. Learn more: https://go.microsoft.com/fwlink/?linkid=870924
Comment:
    We don’t include the cost of operations for 2023 because we incur them in both scenarios.</t>
      </text>
    </comment>
    <comment ref="C7" authorId="2" shapeId="0" xr:uid="{54390F6F-37BA-F34E-9F5E-D28DFB3FACA1}">
      <text>
        <t>[Threaded comment]
Your version of Excel allows you to read this threaded comment; however, any edits to it will get removed if the file is opened in a newer version of Excel. Learn more: https://go.microsoft.com/fwlink/?linkid=870924
Comment:
    This is the 89,000 we pay the new manager minus the 10,000 that we do not have to give the old manager for the new job. This bonus could get it’s own line below.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tc={B781F698-F9D3-6743-9665-8876523E404D}</author>
    <author>tc={7BB4F94D-373F-CF4C-8E97-AA865D4B717F}</author>
    <author>tc={31E66A97-8F8A-374D-B6C3-0540E7C4309B}</author>
  </authors>
  <commentList>
    <comment ref="B3" authorId="0" shapeId="0" xr:uid="{B781F698-F9D3-6743-9665-8876523E404D}">
      <text>
        <t>[Threaded comment]
Your version of Excel allows you to read this threaded comment; however, any edits to it will get removed if the file is opened in a newer version of Excel. Learn more: https://go.microsoft.com/fwlink/?linkid=870924
Comment:
    I’m calling this 2022, but think of this as “now” or more specifically the beginning of 2023</t>
      </text>
    </comment>
    <comment ref="C6" authorId="1" shapeId="0" xr:uid="{7BB4F94D-373F-CF4C-8E97-AA865D4B717F}">
      <text>
        <t>[Threaded comment]
Your version of Excel allows you to read this threaded comment; however, any edits to it will get removed if the file is opened in a newer version of Excel. Learn more: https://go.microsoft.com/fwlink/?linkid=870924
Comment:
    We don’t include the cost of operations for 2023 because we incur them in both scenarios.</t>
      </text>
    </comment>
    <comment ref="C7" authorId="2" shapeId="0" xr:uid="{31E66A97-8F8A-374D-B6C3-0540E7C4309B}">
      <text>
        <t>[Threaded comment]
Your version of Excel allows you to read this threaded comment; however, any edits to it will get removed if the file is opened in a newer version of Excel. Learn more: https://go.microsoft.com/fwlink/?linkid=870924
Comment:
    In this version I’ve given the 10,000 raise into it’s own line</t>
      </text>
    </comment>
  </commentList>
</comments>
</file>

<file path=xl/sharedStrings.xml><?xml version="1.0" encoding="utf-8"?>
<sst xmlns="http://schemas.openxmlformats.org/spreadsheetml/2006/main" count="97" uniqueCount="74">
  <si>
    <t>New Machine:</t>
  </si>
  <si>
    <t>Buy and install</t>
  </si>
  <si>
    <t>Sell Patent</t>
  </si>
  <si>
    <t>Offer</t>
  </si>
  <si>
    <t>Depreciation</t>
  </si>
  <si>
    <t>?</t>
  </si>
  <si>
    <t>Salvage value</t>
  </si>
  <si>
    <t>Salvage cost</t>
  </si>
  <si>
    <t>years remaining on patent</t>
  </si>
  <si>
    <t>Hire new assist.man. for larger dept</t>
  </si>
  <si>
    <t>annual</t>
  </si>
  <si>
    <t>Old machine</t>
  </si>
  <si>
    <t>Maint.costs</t>
  </si>
  <si>
    <t>now</t>
  </si>
  <si>
    <t>Salvage</t>
  </si>
  <si>
    <t>annual (2023)</t>
  </si>
  <si>
    <t>Idle bldg</t>
  </si>
  <si>
    <t>rent space (2024)</t>
  </si>
  <si>
    <t>Income statement for the year ended December 31, 2022</t>
  </si>
  <si>
    <t>Product</t>
  </si>
  <si>
    <t>A</t>
  </si>
  <si>
    <t>B</t>
  </si>
  <si>
    <t>Sales (units)</t>
  </si>
  <si>
    <t>Sale (orders)</t>
  </si>
  <si>
    <t>Sales</t>
  </si>
  <si>
    <t>Variable Manufacturing Costs (1)</t>
  </si>
  <si>
    <t>Variable Selling Costs (2)</t>
  </si>
  <si>
    <t>Total Variable Costs</t>
  </si>
  <si>
    <t>Contribution Margin</t>
  </si>
  <si>
    <t>Other Costs</t>
  </si>
  <si>
    <t>Machine Depreciation</t>
  </si>
  <si>
    <t>Patent amortization</t>
  </si>
  <si>
    <t>Manager’s salary</t>
  </si>
  <si>
    <t>Machine maintenance</t>
  </si>
  <si>
    <t>Space-related costs</t>
  </si>
  <si>
    <t>Total Other Costs</t>
  </si>
  <si>
    <t>Departmental Income</t>
  </si>
  <si>
    <t>(1) These costs vary with the number of units produced.</t>
  </si>
  <si>
    <t>(2) These costs vary with the number of orders processed.</t>
  </si>
  <si>
    <t>To simplify calculations, ignore income taxes. If you choose to use Net Present Value Analysis, assume the appropriate discount rate is 10% per annum.</t>
  </si>
  <si>
    <t>could put saving 4000 here</t>
  </si>
  <si>
    <t>this is what we get each year, need to make an assumption about when we get paid,</t>
  </si>
  <si>
    <t>Year</t>
  </si>
  <si>
    <t>Replace</t>
  </si>
  <si>
    <t>Contribution margin</t>
  </si>
  <si>
    <t>Space</t>
  </si>
  <si>
    <t>new manager</t>
  </si>
  <si>
    <t>salvage</t>
  </si>
  <si>
    <t>maintainance</t>
  </si>
  <si>
    <t>new machine</t>
  </si>
  <si>
    <t>sell patent</t>
  </si>
  <si>
    <t>net cash flow</t>
  </si>
  <si>
    <t>rate:</t>
  </si>
  <si>
    <t>years in the future</t>
  </si>
  <si>
    <t>annual PV</t>
  </si>
  <si>
    <t>NPV</t>
  </si>
  <si>
    <t>the cost of managers</t>
  </si>
  <si>
    <t>new machine means that we keep the old manager at 75k and hire a new one at 89</t>
  </si>
  <si>
    <t>Rate:</t>
  </si>
  <si>
    <t>Cash</t>
  </si>
  <si>
    <t>discounted cash flows</t>
  </si>
  <si>
    <t>PV of F CF</t>
  </si>
  <si>
    <t>Investment</t>
  </si>
  <si>
    <t>This is a page of free form notes to give some context about my workflow.</t>
  </si>
  <si>
    <t>raise for old manager</t>
  </si>
  <si>
    <t xml:space="preserve">sheet name </t>
  </si>
  <si>
    <t>simple</t>
  </si>
  <si>
    <t>a simple example of calculating the NPV of a series of cash flows</t>
  </si>
  <si>
    <t>what matters</t>
  </si>
  <si>
    <t>a sheet with free form notes where I start to gather the bits of information that I will use</t>
  </si>
  <si>
    <t>npv v1</t>
  </si>
  <si>
    <t>this is my preferred method for setting up the problem</t>
  </si>
  <si>
    <t>npv v2</t>
  </si>
  <si>
    <t>this is an equally valid approach which attemps to be more explicit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</si>
</sst>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3" formatCode="_(* #,##0.00_);_(* \(#,##0.00\);_(* &quot;-&quot;??_);_(@_)"/>
    <numFmt numFmtId="164" formatCode="_([$$-409]* #,##0.00_);_([$$-409]* \(#,##0.00\);_([$$-409]* &quot;-&quot;??_);_(@_)"/>
  </numFmts>
  <fonts count="13" x14ac:knownFonts="1">
    <font>
      <sz val="12"/>
      <color theme="1"/>
      <name val="Calibri"/>
      <family val="2"/>
      <scheme val="minor"/>
    </font>
    <font>
      <sz val="12"/>
      <color theme="1"/>
      <name val="Calibri"/>
      <family val="2"/>
      <scheme val="minor"/>
    </font>
    <font>
      <b/>
      <sz val="12"/>
      <color theme="1"/>
      <name val="Calibri"/>
      <family val="2"/>
      <scheme val="minor"/>
    </font>
    <font>
      <sz val="16"/>
      <color rgb="FF2D3B45"/>
      <name val="Helvetica Neue"/>
      <family val="2"/>
    </font>
    <font>
      <i/>
      <sz val="16"/>
      <color rgb="FF2D3B45"/>
      <name val="Helvetica Neue"/>
      <family val="2"/>
    </font>
    <font>
      <b/>
      <sz val="16"/>
      <color rgb="FF2D3B45"/>
      <name val="Helvetica Neue"/>
      <family val="2"/>
    </font>
    <font>
      <sz val="16"/>
      <color rgb="FFFF0000"/>
      <name val="Helvetica Neue"/>
      <family val="2"/>
    </font>
    <font>
      <sz val="16"/>
      <color rgb="FF00B050"/>
      <name val="Helvetica Neue"/>
      <family val="2"/>
    </font>
    <font>
      <sz val="16"/>
      <color theme="5"/>
      <name val="Helvetica Neue"/>
      <family val="2"/>
    </font>
    <font>
      <sz val="16"/>
      <color rgb="FFC00000"/>
      <name val="Helvetica Neue"/>
      <family val="2"/>
    </font>
    <font>
      <sz val="12"/>
      <color rgb="FF000000"/>
      <name val="Calibri"/>
      <family val="2"/>
      <scheme val="minor"/>
    </font>
    <font>
      <sz val="10"/>
      <color rgb="FF000000"/>
      <name val="Tahoma"/>
      <family val="2"/>
    </font>
    <font>
      <sz val="12"/>
      <color rgb="FF00B050"/>
      <name val="Calibri"/>
      <family val="2"/>
      <scheme val="minor"/>
    </font>
  </fonts>
  <fills count="2">
    <fill>
      <patternFill patternType="none"/>
    </fill>
    <fill>
      <patternFill patternType="gray125"/>
    </fill>
  </fills>
  <borders count="5">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43" fontId="0" fillId="0" borderId="0" xfId="1" applyFont="1"/>
    <xf numFmtId="0" fontId="0" fillId="0" borderId="0" xfId="0" applyAlignment="1">
      <alignment wrapText="1"/>
    </xf>
    <xf numFmtId="0" fontId="4" fillId="0" borderId="0" xfId="0" applyFont="1"/>
    <xf numFmtId="0" fontId="5" fillId="0" borderId="0" xfId="0" applyFont="1"/>
    <xf numFmtId="0" fontId="3" fillId="0" borderId="0" xfId="0" applyFont="1"/>
    <xf numFmtId="3" fontId="3" fillId="0" borderId="0" xfId="0" applyNumberFormat="1" applyFont="1"/>
    <xf numFmtId="6" fontId="3" fillId="0" borderId="0" xfId="0" applyNumberFormat="1" applyFont="1"/>
    <xf numFmtId="0" fontId="6" fillId="0" borderId="0" xfId="0" applyFont="1"/>
    <xf numFmtId="3" fontId="6" fillId="0" borderId="0" xfId="0" applyNumberFormat="1" applyFont="1"/>
    <xf numFmtId="0" fontId="7" fillId="0" borderId="0" xfId="0" applyFont="1"/>
    <xf numFmtId="3" fontId="7" fillId="0" borderId="0" xfId="0" applyNumberFormat="1" applyFont="1"/>
    <xf numFmtId="3" fontId="8" fillId="0" borderId="0" xfId="0" applyNumberFormat="1" applyFont="1"/>
    <xf numFmtId="3" fontId="9" fillId="0" borderId="0" xfId="0" applyNumberFormat="1" applyFont="1"/>
    <xf numFmtId="43" fontId="10" fillId="0" borderId="0" xfId="1" applyFont="1"/>
    <xf numFmtId="1" fontId="0" fillId="0" borderId="0" xfId="1" applyNumberFormat="1" applyFont="1"/>
    <xf numFmtId="0" fontId="2" fillId="0" borderId="0" xfId="0" applyFont="1"/>
    <xf numFmtId="9" fontId="0" fillId="0" borderId="0" xfId="2" applyFont="1"/>
    <xf numFmtId="164" fontId="0" fillId="0" borderId="0" xfId="0" applyNumberFormat="1"/>
    <xf numFmtId="0" fontId="0" fillId="0" borderId="1" xfId="0" applyBorder="1"/>
    <xf numFmtId="164" fontId="0" fillId="0" borderId="1" xfId="0" applyNumberFormat="1" applyBorder="1"/>
    <xf numFmtId="0" fontId="0" fillId="0" borderId="2" xfId="0" applyBorder="1"/>
    <xf numFmtId="43" fontId="0" fillId="0" borderId="3" xfId="1" applyFont="1" applyBorder="1"/>
    <xf numFmtId="43" fontId="0" fillId="0" borderId="4" xfId="1" applyFont="1" applyBorder="1"/>
    <xf numFmtId="0" fontId="12" fillId="0" borderId="0" xfId="0" applyFont="1"/>
    <xf numFmtId="43" fontId="0" fillId="0" borderId="0" xfId="0" applyNumberForma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Morris" id="{1C1CB457-E2F2-B648-84DE-1AA844AD795C}" userId="S::acarthur@ust.hk::c9c77807-0107-4eef-a133-78b8709f704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3-02-27T23:33:35.63" personId="{1C1CB457-E2F2-B648-84DE-1AA844AD795C}" id="{C541C10A-E2C9-CA49-BA0A-4A450548C6D3}">
    <text>I’m calling this 2022, but think of this as “now” or more specifically the beginning of 2023</text>
  </threadedComment>
  <threadedComment ref="C6" dT="2023-02-28T10:21:52.42" personId="{1C1CB457-E2F2-B648-84DE-1AA844AD795C}" id="{C91302DB-2D30-F44C-9771-D3155B962530}">
    <text>We don’t include the cost of operations for 2023 because we incur them in both scenarios.</text>
  </threadedComment>
  <threadedComment ref="C7" dT="2023-02-28T10:24:15.45" personId="{1C1CB457-E2F2-B648-84DE-1AA844AD795C}" id="{54390F6F-37BA-F34E-9F5E-D28DFB3FACA1}">
    <text>This is the 89,000 we pay the new manager minus the 10,000 that we do not have to give the old manager for the new job. This bonus could get it’s own line below.</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3-02-27T23:33:35.63" personId="{1C1CB457-E2F2-B648-84DE-1AA844AD795C}" id="{B781F698-F9D3-6743-9665-8876523E404D}">
    <text>I’m calling this 2022, but think of this as “now” or more specifically the beginning of 2023</text>
  </threadedComment>
  <threadedComment ref="C6" dT="2023-02-28T10:21:52.42" personId="{1C1CB457-E2F2-B648-84DE-1AA844AD795C}" id="{7BB4F94D-373F-CF4C-8E97-AA865D4B717F}">
    <text>We don’t include the cost of operations for 2023 because we incur them in both scenarios.</text>
  </threadedComment>
  <threadedComment ref="C7" dT="2023-02-28T10:24:15.45" personId="{1C1CB457-E2F2-B648-84DE-1AA844AD795C}" id="{31E66A97-8F8A-374D-B6C3-0540E7C4309B}">
    <text>In this version I’ve given the 10,000 raise into it’s own line</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F05B2-74A1-D14F-857C-FC650027815B}">
  <dimension ref="B2:C6"/>
  <sheetViews>
    <sheetView workbookViewId="0">
      <selection activeCell="B7" sqref="B7"/>
    </sheetView>
  </sheetViews>
  <sheetFormatPr baseColWidth="10" defaultRowHeight="16" x14ac:dyDescent="0.2"/>
  <cols>
    <col min="2" max="2" width="12.33203125" bestFit="1" customWidth="1"/>
  </cols>
  <sheetData>
    <row r="2" spans="2:3" x14ac:dyDescent="0.2">
      <c r="B2" t="s">
        <v>65</v>
      </c>
    </row>
    <row r="3" spans="2:3" x14ac:dyDescent="0.2">
      <c r="B3" t="s">
        <v>66</v>
      </c>
      <c r="C3" t="s">
        <v>67</v>
      </c>
    </row>
    <row r="4" spans="2:3" x14ac:dyDescent="0.2">
      <c r="B4" t="s">
        <v>68</v>
      </c>
      <c r="C4" t="s">
        <v>69</v>
      </c>
    </row>
    <row r="5" spans="2:3" x14ac:dyDescent="0.2">
      <c r="B5" t="s">
        <v>70</v>
      </c>
      <c r="C5" t="s">
        <v>71</v>
      </c>
    </row>
    <row r="6" spans="2:3" x14ac:dyDescent="0.2">
      <c r="B6" t="s">
        <v>72</v>
      </c>
      <c r="C6"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45617-069A-0F46-A953-9B9A846127BD}">
  <dimension ref="A1:C12"/>
  <sheetViews>
    <sheetView workbookViewId="0">
      <selection sqref="A1:C12"/>
    </sheetView>
  </sheetViews>
  <sheetFormatPr baseColWidth="10" defaultRowHeight="16" x14ac:dyDescent="0.2"/>
  <cols>
    <col min="2" max="2" width="14.6640625" bestFit="1" customWidth="1"/>
    <col min="3" max="3" width="20.6640625" bestFit="1" customWidth="1"/>
  </cols>
  <sheetData>
    <row r="1" spans="1:3" x14ac:dyDescent="0.2">
      <c r="A1" s="16" t="s">
        <v>55</v>
      </c>
    </row>
    <row r="2" spans="1:3" x14ac:dyDescent="0.2">
      <c r="A2" t="s">
        <v>58</v>
      </c>
      <c r="B2" s="17">
        <v>0.12</v>
      </c>
    </row>
    <row r="3" spans="1:3" x14ac:dyDescent="0.2">
      <c r="A3" t="s">
        <v>42</v>
      </c>
      <c r="B3" s="17" t="s">
        <v>59</v>
      </c>
      <c r="C3" s="18" t="s">
        <v>60</v>
      </c>
    </row>
    <row r="4" spans="1:3" x14ac:dyDescent="0.2">
      <c r="A4">
        <v>1</v>
      </c>
      <c r="B4" s="18">
        <v>250000</v>
      </c>
      <c r="C4" s="18">
        <f>B4/((1+$F$2)^A4)</f>
        <v>250000</v>
      </c>
    </row>
    <row r="5" spans="1:3" x14ac:dyDescent="0.2">
      <c r="A5">
        <v>2</v>
      </c>
      <c r="B5" s="18">
        <v>300000</v>
      </c>
      <c r="C5" s="18">
        <f>B5/((1+$F$2)^A5)</f>
        <v>300000</v>
      </c>
    </row>
    <row r="6" spans="1:3" x14ac:dyDescent="0.2">
      <c r="A6">
        <v>3</v>
      </c>
      <c r="B6" s="18">
        <v>340000</v>
      </c>
      <c r="C6" s="18">
        <f>B6/((1+$F$2)^A6)</f>
        <v>340000</v>
      </c>
    </row>
    <row r="7" spans="1:3" x14ac:dyDescent="0.2">
      <c r="A7">
        <v>4</v>
      </c>
      <c r="B7" s="18">
        <v>375000</v>
      </c>
      <c r="C7" s="18">
        <f>B7/((1+$F$2)^A7)</f>
        <v>375000</v>
      </c>
    </row>
    <row r="8" spans="1:3" x14ac:dyDescent="0.2">
      <c r="A8" s="19">
        <v>5</v>
      </c>
      <c r="B8" s="20">
        <v>300000</v>
      </c>
      <c r="C8" s="18">
        <f>B8/((1+$F$2)^A8)</f>
        <v>300000</v>
      </c>
    </row>
    <row r="9" spans="1:3" x14ac:dyDescent="0.2">
      <c r="A9" t="s">
        <v>61</v>
      </c>
      <c r="B9" s="18">
        <f>NPV(B2,B4:B8)</f>
        <v>1112925.069353543</v>
      </c>
      <c r="C9" s="18">
        <f>SUM(C4:C8)</f>
        <v>1565000</v>
      </c>
    </row>
    <row r="10" spans="1:3" x14ac:dyDescent="0.2">
      <c r="A10" t="s">
        <v>62</v>
      </c>
      <c r="B10" s="18">
        <v>-1000000</v>
      </c>
      <c r="C10" s="18"/>
    </row>
    <row r="11" spans="1:3" x14ac:dyDescent="0.2">
      <c r="A11" t="s">
        <v>55</v>
      </c>
      <c r="B11" s="18">
        <f>SUM(B9:B10)</f>
        <v>112925.06935354299</v>
      </c>
    </row>
    <row r="12" spans="1:3" x14ac:dyDescent="0.2">
      <c r="B12"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2574F-0551-3041-9840-066F27AE6BF7}">
  <dimension ref="A1:F39"/>
  <sheetViews>
    <sheetView zoomScale="150" zoomScaleNormal="150" workbookViewId="0">
      <selection activeCell="B1" sqref="A1:XFD1"/>
    </sheetView>
  </sheetViews>
  <sheetFormatPr baseColWidth="10" defaultRowHeight="16" x14ac:dyDescent="0.2"/>
  <cols>
    <col min="1" max="1" width="43.5" customWidth="1"/>
    <col min="2" max="2" width="13.33203125" bestFit="1" customWidth="1"/>
    <col min="3" max="4" width="13.5" bestFit="1" customWidth="1"/>
  </cols>
  <sheetData>
    <row r="1" spans="1:6" s="24" customFormat="1" x14ac:dyDescent="0.2">
      <c r="A1" s="24" t="s">
        <v>63</v>
      </c>
    </row>
    <row r="3" spans="1:6" x14ac:dyDescent="0.2">
      <c r="A3" t="s">
        <v>0</v>
      </c>
      <c r="D3" t="s">
        <v>2</v>
      </c>
      <c r="E3">
        <v>5</v>
      </c>
      <c r="F3" t="s">
        <v>8</v>
      </c>
    </row>
    <row r="5" spans="1:6" x14ac:dyDescent="0.2">
      <c r="A5" t="s">
        <v>1</v>
      </c>
      <c r="B5" s="1">
        <v>1100000</v>
      </c>
      <c r="C5" t="s">
        <v>13</v>
      </c>
      <c r="D5" t="s">
        <v>3</v>
      </c>
      <c r="E5">
        <v>1700000</v>
      </c>
    </row>
    <row r="6" spans="1:6" x14ac:dyDescent="0.2">
      <c r="A6" t="s">
        <v>4</v>
      </c>
      <c r="B6" t="s">
        <v>5</v>
      </c>
      <c r="C6" t="s">
        <v>5</v>
      </c>
      <c r="D6" t="s">
        <v>40</v>
      </c>
    </row>
    <row r="7" spans="1:6" x14ac:dyDescent="0.2">
      <c r="A7" t="s">
        <v>12</v>
      </c>
      <c r="C7" t="s">
        <v>10</v>
      </c>
    </row>
    <row r="8" spans="1:6" x14ac:dyDescent="0.2">
      <c r="A8" t="s">
        <v>14</v>
      </c>
      <c r="B8">
        <v>100000</v>
      </c>
    </row>
    <row r="9" spans="1:6" ht="51" x14ac:dyDescent="0.2">
      <c r="A9" s="2" t="s">
        <v>9</v>
      </c>
      <c r="B9">
        <v>4000</v>
      </c>
      <c r="C9" t="s">
        <v>10</v>
      </c>
    </row>
    <row r="10" spans="1:6" ht="17" x14ac:dyDescent="0.2">
      <c r="A10" s="2" t="s">
        <v>16</v>
      </c>
      <c r="B10">
        <f>6500*50</f>
        <v>325000</v>
      </c>
      <c r="C10" t="s">
        <v>15</v>
      </c>
    </row>
    <row r="11" spans="1:6" x14ac:dyDescent="0.2">
      <c r="A11" t="s">
        <v>17</v>
      </c>
      <c r="B11">
        <f>6500*80</f>
        <v>520000</v>
      </c>
      <c r="C11" t="s">
        <v>10</v>
      </c>
    </row>
    <row r="12" spans="1:6" x14ac:dyDescent="0.2">
      <c r="A12" t="s">
        <v>11</v>
      </c>
    </row>
    <row r="13" spans="1:6" x14ac:dyDescent="0.2">
      <c r="A13" t="s">
        <v>6</v>
      </c>
      <c r="B13">
        <v>40000</v>
      </c>
    </row>
    <row r="14" spans="1:6" x14ac:dyDescent="0.2">
      <c r="A14" t="s">
        <v>7</v>
      </c>
      <c r="B14">
        <v>20000</v>
      </c>
    </row>
    <row r="16" spans="1:6" x14ac:dyDescent="0.2">
      <c r="A16" t="s">
        <v>56</v>
      </c>
      <c r="B16" t="s">
        <v>57</v>
      </c>
    </row>
    <row r="17" spans="1:5" x14ac:dyDescent="0.2">
      <c r="B17">
        <f>75000+89000</f>
        <v>164000</v>
      </c>
      <c r="C17">
        <v>85000</v>
      </c>
      <c r="D17">
        <f>B17-C17</f>
        <v>79000</v>
      </c>
    </row>
    <row r="19" spans="1:5" ht="20" x14ac:dyDescent="0.2">
      <c r="A19" s="3" t="s">
        <v>18</v>
      </c>
    </row>
    <row r="20" spans="1:5" ht="20" x14ac:dyDescent="0.2">
      <c r="A20" s="4" t="s">
        <v>19</v>
      </c>
      <c r="B20" s="4" t="s">
        <v>20</v>
      </c>
      <c r="C20" s="4" t="s">
        <v>21</v>
      </c>
      <c r="D20" s="4"/>
    </row>
    <row r="21" spans="1:5" ht="20" x14ac:dyDescent="0.2">
      <c r="A21" s="10" t="s">
        <v>22</v>
      </c>
      <c r="B21" s="10">
        <v>2000</v>
      </c>
      <c r="C21" s="10">
        <v>2000</v>
      </c>
      <c r="D21" s="10"/>
    </row>
    <row r="22" spans="1:5" ht="20" x14ac:dyDescent="0.2">
      <c r="A22" s="10" t="s">
        <v>23</v>
      </c>
      <c r="B22" s="10">
        <v>2000</v>
      </c>
      <c r="C22" s="10">
        <v>500</v>
      </c>
      <c r="D22" s="10"/>
    </row>
    <row r="23" spans="1:5" ht="20" x14ac:dyDescent="0.2">
      <c r="A23" s="10" t="s">
        <v>24</v>
      </c>
      <c r="B23" s="11">
        <v>3750000</v>
      </c>
      <c r="C23" s="11">
        <v>1000000</v>
      </c>
      <c r="D23" s="11">
        <v>4750000</v>
      </c>
    </row>
    <row r="24" spans="1:5" ht="20" x14ac:dyDescent="0.2">
      <c r="A24" s="10" t="s">
        <v>25</v>
      </c>
      <c r="B24" s="11">
        <v>2600000</v>
      </c>
      <c r="C24" s="11">
        <v>400000</v>
      </c>
      <c r="D24" s="11">
        <v>3000000</v>
      </c>
    </row>
    <row r="25" spans="1:5" ht="20" x14ac:dyDescent="0.2">
      <c r="A25" s="10" t="s">
        <v>26</v>
      </c>
      <c r="B25" s="11">
        <v>600000</v>
      </c>
      <c r="C25" s="11">
        <v>150000</v>
      </c>
      <c r="D25" s="11">
        <v>750000</v>
      </c>
    </row>
    <row r="26" spans="1:5" ht="20" x14ac:dyDescent="0.2">
      <c r="A26" s="10" t="s">
        <v>27</v>
      </c>
      <c r="B26" s="11">
        <v>3200000</v>
      </c>
      <c r="C26" s="11">
        <v>550000</v>
      </c>
      <c r="D26" s="11">
        <v>3750000</v>
      </c>
    </row>
    <row r="27" spans="1:5" ht="20" x14ac:dyDescent="0.2">
      <c r="A27" s="10" t="s">
        <v>28</v>
      </c>
      <c r="B27" s="10"/>
      <c r="C27" s="10"/>
      <c r="D27" s="11">
        <v>1000000</v>
      </c>
      <c r="E27" t="s">
        <v>41</v>
      </c>
    </row>
    <row r="28" spans="1:5" ht="20" x14ac:dyDescent="0.2">
      <c r="A28" s="5" t="s">
        <v>29</v>
      </c>
      <c r="B28" s="5"/>
      <c r="C28" s="5"/>
      <c r="D28" s="5"/>
    </row>
    <row r="29" spans="1:5" ht="20" x14ac:dyDescent="0.2">
      <c r="A29" s="8" t="s">
        <v>30</v>
      </c>
      <c r="B29" s="8"/>
      <c r="C29" s="8"/>
      <c r="D29" s="9">
        <v>150000</v>
      </c>
    </row>
    <row r="30" spans="1:5" ht="20" x14ac:dyDescent="0.2">
      <c r="A30" s="8" t="s">
        <v>31</v>
      </c>
      <c r="B30" s="8"/>
      <c r="C30" s="8"/>
      <c r="D30" s="9">
        <v>200000</v>
      </c>
    </row>
    <row r="31" spans="1:5" ht="20" x14ac:dyDescent="0.2">
      <c r="A31" s="8" t="s">
        <v>32</v>
      </c>
      <c r="B31" s="8"/>
      <c r="C31" s="8"/>
      <c r="D31" s="9">
        <v>75000</v>
      </c>
    </row>
    <row r="32" spans="1:5" ht="20" x14ac:dyDescent="0.2">
      <c r="A32" s="5" t="s">
        <v>33</v>
      </c>
      <c r="B32" s="5"/>
      <c r="C32" s="5"/>
      <c r="D32" s="13">
        <v>100000</v>
      </c>
    </row>
    <row r="33" spans="1:4" ht="20" x14ac:dyDescent="0.2">
      <c r="A33" s="5" t="s">
        <v>34</v>
      </c>
      <c r="B33" s="5"/>
      <c r="C33" s="5"/>
      <c r="D33" s="12">
        <v>325000</v>
      </c>
    </row>
    <row r="34" spans="1:4" ht="20" x14ac:dyDescent="0.2">
      <c r="A34" s="5" t="s">
        <v>35</v>
      </c>
      <c r="B34" s="5"/>
      <c r="C34" s="5"/>
      <c r="D34" s="6">
        <v>850000</v>
      </c>
    </row>
    <row r="35" spans="1:4" ht="20" x14ac:dyDescent="0.2">
      <c r="A35" s="5" t="s">
        <v>36</v>
      </c>
      <c r="B35" s="5"/>
      <c r="C35" s="5"/>
      <c r="D35" s="7">
        <v>150000</v>
      </c>
    </row>
    <row r="37" spans="1:4" ht="20" x14ac:dyDescent="0.2">
      <c r="A37" s="5" t="s">
        <v>37</v>
      </c>
    </row>
    <row r="38" spans="1:4" ht="20" x14ac:dyDescent="0.2">
      <c r="A38" s="5" t="s">
        <v>38</v>
      </c>
    </row>
    <row r="39" spans="1:4" ht="20" x14ac:dyDescent="0.2">
      <c r="A39" s="5" t="s">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1ED6A-8201-4441-9DDB-F3B0CCF23FA7}">
  <dimension ref="A1:G16"/>
  <sheetViews>
    <sheetView workbookViewId="0">
      <selection activeCell="F21" sqref="F21"/>
    </sheetView>
  </sheetViews>
  <sheetFormatPr baseColWidth="10" defaultRowHeight="16" x14ac:dyDescent="0.2"/>
  <cols>
    <col min="1" max="1" width="17.6640625" bestFit="1" customWidth="1"/>
    <col min="2" max="2" width="13.6640625" bestFit="1" customWidth="1"/>
    <col min="3" max="7" width="13" bestFit="1" customWidth="1"/>
  </cols>
  <sheetData>
    <row r="1" spans="1:7" x14ac:dyDescent="0.2">
      <c r="A1" t="s">
        <v>52</v>
      </c>
      <c r="B1">
        <v>0.1</v>
      </c>
    </row>
    <row r="2" spans="1:7" x14ac:dyDescent="0.2">
      <c r="B2" t="s">
        <v>43</v>
      </c>
    </row>
    <row r="3" spans="1:7" x14ac:dyDescent="0.2">
      <c r="B3">
        <v>2022</v>
      </c>
      <c r="C3">
        <v>2023</v>
      </c>
      <c r="D3">
        <v>2024</v>
      </c>
      <c r="E3">
        <v>2025</v>
      </c>
      <c r="F3">
        <v>2026</v>
      </c>
      <c r="G3">
        <v>2027</v>
      </c>
    </row>
    <row r="4" spans="1:7" x14ac:dyDescent="0.2">
      <c r="A4" t="s">
        <v>44</v>
      </c>
      <c r="B4" s="1">
        <v>0</v>
      </c>
      <c r="C4" s="1">
        <v>1000000</v>
      </c>
      <c r="D4" s="1">
        <v>1000000</v>
      </c>
      <c r="E4" s="14">
        <v>1000000</v>
      </c>
      <c r="F4" s="14">
        <v>1000000</v>
      </c>
      <c r="G4" s="14">
        <v>1000000</v>
      </c>
    </row>
    <row r="5" spans="1:7" x14ac:dyDescent="0.2">
      <c r="A5" t="s">
        <v>48</v>
      </c>
      <c r="B5" s="1">
        <v>0</v>
      </c>
      <c r="C5" s="1">
        <v>-60000</v>
      </c>
      <c r="D5" s="1">
        <v>-60000</v>
      </c>
      <c r="E5" s="14">
        <v>-60000</v>
      </c>
      <c r="F5" s="14">
        <v>-60000</v>
      </c>
      <c r="G5" s="14">
        <v>-60000</v>
      </c>
    </row>
    <row r="6" spans="1:7" x14ac:dyDescent="0.2">
      <c r="A6" t="s">
        <v>45</v>
      </c>
      <c r="B6" s="1">
        <v>0</v>
      </c>
      <c r="C6" s="1">
        <v>0</v>
      </c>
      <c r="D6" s="1">
        <f>-6500*80</f>
        <v>-520000</v>
      </c>
      <c r="E6" s="1">
        <v>0</v>
      </c>
      <c r="F6" s="1">
        <v>0</v>
      </c>
      <c r="G6" s="1">
        <v>0</v>
      </c>
    </row>
    <row r="7" spans="1:7" x14ac:dyDescent="0.2">
      <c r="A7" t="s">
        <v>46</v>
      </c>
      <c r="B7" s="1">
        <v>0</v>
      </c>
      <c r="C7" s="1">
        <f>-79000</f>
        <v>-79000</v>
      </c>
      <c r="D7" s="1">
        <f t="shared" ref="D7:G7" si="0">-79000</f>
        <v>-79000</v>
      </c>
      <c r="E7" s="1">
        <f t="shared" si="0"/>
        <v>-79000</v>
      </c>
      <c r="F7" s="1">
        <f t="shared" si="0"/>
        <v>-79000</v>
      </c>
      <c r="G7" s="1">
        <f t="shared" si="0"/>
        <v>-79000</v>
      </c>
    </row>
    <row r="8" spans="1:7" x14ac:dyDescent="0.2">
      <c r="A8" t="s">
        <v>47</v>
      </c>
      <c r="B8" s="1">
        <v>0</v>
      </c>
      <c r="C8" s="1">
        <v>0</v>
      </c>
      <c r="D8" s="1">
        <v>0</v>
      </c>
      <c r="E8" s="1">
        <v>0</v>
      </c>
      <c r="F8" s="1">
        <v>0</v>
      </c>
      <c r="G8" s="1">
        <v>100000</v>
      </c>
    </row>
    <row r="9" spans="1:7" x14ac:dyDescent="0.2">
      <c r="A9" t="s">
        <v>49</v>
      </c>
      <c r="B9" s="1">
        <v>-1100000</v>
      </c>
      <c r="C9" s="1">
        <v>0</v>
      </c>
      <c r="D9" s="1">
        <v>0</v>
      </c>
      <c r="E9" s="1">
        <v>0</v>
      </c>
      <c r="F9" s="1">
        <v>0</v>
      </c>
      <c r="G9" s="1">
        <v>0</v>
      </c>
    </row>
    <row r="10" spans="1:7" x14ac:dyDescent="0.2">
      <c r="A10" t="s">
        <v>51</v>
      </c>
      <c r="B10" s="1">
        <f t="shared" ref="B10:G10" si="1">SUM(B4:B9)</f>
        <v>-1100000</v>
      </c>
      <c r="C10" s="1">
        <f t="shared" si="1"/>
        <v>861000</v>
      </c>
      <c r="D10" s="1">
        <f t="shared" si="1"/>
        <v>341000</v>
      </c>
      <c r="E10" s="1">
        <f t="shared" si="1"/>
        <v>861000</v>
      </c>
      <c r="F10" s="1">
        <f t="shared" si="1"/>
        <v>861000</v>
      </c>
      <c r="G10" s="1">
        <f t="shared" si="1"/>
        <v>961000</v>
      </c>
    </row>
    <row r="11" spans="1:7" x14ac:dyDescent="0.2">
      <c r="A11" t="s">
        <v>53</v>
      </c>
      <c r="B11" s="15">
        <f t="shared" ref="B11:G11" si="2">B3-$B$3</f>
        <v>0</v>
      </c>
      <c r="C11" s="15">
        <f t="shared" si="2"/>
        <v>1</v>
      </c>
      <c r="D11" s="15">
        <f t="shared" si="2"/>
        <v>2</v>
      </c>
      <c r="E11" s="15">
        <f t="shared" si="2"/>
        <v>3</v>
      </c>
      <c r="F11" s="15">
        <f t="shared" si="2"/>
        <v>4</v>
      </c>
      <c r="G11" s="15">
        <f t="shared" si="2"/>
        <v>5</v>
      </c>
    </row>
    <row r="12" spans="1:7" ht="17" thickBot="1" x14ac:dyDescent="0.25">
      <c r="A12" t="s">
        <v>54</v>
      </c>
      <c r="B12" s="1">
        <f t="shared" ref="B12:G12" si="3">(B10)/((1+$B$1)^B11)</f>
        <v>-1100000</v>
      </c>
      <c r="C12" s="1">
        <f t="shared" si="3"/>
        <v>782727.27272727271</v>
      </c>
      <c r="D12" s="1">
        <f t="shared" si="3"/>
        <v>281818.18181818177</v>
      </c>
      <c r="E12" s="1">
        <f t="shared" si="3"/>
        <v>646882.04357625823</v>
      </c>
      <c r="F12" s="1">
        <f t="shared" si="3"/>
        <v>588074.58506932575</v>
      </c>
      <c r="G12" s="1">
        <f t="shared" si="3"/>
        <v>596705.39145984792</v>
      </c>
    </row>
    <row r="13" spans="1:7" ht="17" thickBot="1" x14ac:dyDescent="0.25">
      <c r="A13" s="21" t="s">
        <v>55</v>
      </c>
      <c r="B13" s="22">
        <f>SUM(B12:G12)</f>
        <v>1796207.4746508864</v>
      </c>
      <c r="C13" s="23">
        <f>NPV(B1,C10:G10)+B9</f>
        <v>1796207.4746508859</v>
      </c>
      <c r="D13" s="1"/>
      <c r="E13" s="1"/>
      <c r="F13" s="1"/>
      <c r="G13" s="1"/>
    </row>
    <row r="14" spans="1:7" x14ac:dyDescent="0.2">
      <c r="B14" t="s">
        <v>50</v>
      </c>
    </row>
    <row r="15" spans="1:7" x14ac:dyDescent="0.2">
      <c r="B15">
        <v>2022</v>
      </c>
    </row>
    <row r="16" spans="1:7" x14ac:dyDescent="0.2">
      <c r="A16" t="s">
        <v>50</v>
      </c>
      <c r="B16" s="1">
        <v>1700000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AF158-0DB5-5843-9E42-5F724975E01F}">
  <dimension ref="A1:G20"/>
  <sheetViews>
    <sheetView tabSelected="1" workbookViewId="0">
      <selection activeCell="I18" sqref="I18"/>
    </sheetView>
  </sheetViews>
  <sheetFormatPr baseColWidth="10" defaultRowHeight="16" x14ac:dyDescent="0.2"/>
  <cols>
    <col min="1" max="1" width="17.6640625" bestFit="1" customWidth="1"/>
    <col min="2" max="2" width="13.6640625" bestFit="1" customWidth="1"/>
    <col min="3" max="7" width="13" bestFit="1" customWidth="1"/>
  </cols>
  <sheetData>
    <row r="1" spans="1:7" x14ac:dyDescent="0.2">
      <c r="A1" t="s">
        <v>52</v>
      </c>
      <c r="B1">
        <v>0.1</v>
      </c>
    </row>
    <row r="2" spans="1:7" x14ac:dyDescent="0.2">
      <c r="B2" t="s">
        <v>43</v>
      </c>
    </row>
    <row r="3" spans="1:7" x14ac:dyDescent="0.2">
      <c r="B3">
        <v>2022</v>
      </c>
      <c r="C3">
        <v>2023</v>
      </c>
      <c r="D3">
        <v>2024</v>
      </c>
      <c r="E3">
        <v>2025</v>
      </c>
      <c r="F3">
        <v>2026</v>
      </c>
      <c r="G3">
        <v>2027</v>
      </c>
    </row>
    <row r="4" spans="1:7" x14ac:dyDescent="0.2">
      <c r="A4" t="s">
        <v>44</v>
      </c>
      <c r="B4" s="1">
        <v>0</v>
      </c>
      <c r="C4" s="1">
        <v>1000000</v>
      </c>
      <c r="D4" s="1">
        <v>1000000</v>
      </c>
      <c r="E4" s="14">
        <v>1000000</v>
      </c>
      <c r="F4" s="14">
        <v>1000000</v>
      </c>
      <c r="G4" s="14">
        <v>1000000</v>
      </c>
    </row>
    <row r="5" spans="1:7" x14ac:dyDescent="0.2">
      <c r="A5" t="s">
        <v>48</v>
      </c>
      <c r="B5" s="1">
        <v>0</v>
      </c>
      <c r="C5" s="1">
        <v>-60000</v>
      </c>
      <c r="D5" s="1">
        <v>-60000</v>
      </c>
      <c r="E5" s="14">
        <v>-60000</v>
      </c>
      <c r="F5" s="14">
        <v>-60000</v>
      </c>
      <c r="G5" s="14">
        <v>-60000</v>
      </c>
    </row>
    <row r="6" spans="1:7" x14ac:dyDescent="0.2">
      <c r="A6" t="s">
        <v>45</v>
      </c>
      <c r="B6" s="1">
        <v>0</v>
      </c>
      <c r="C6" s="1">
        <v>0</v>
      </c>
      <c r="D6" s="1">
        <f>-6500*80</f>
        <v>-520000</v>
      </c>
      <c r="E6" s="1">
        <v>0</v>
      </c>
      <c r="F6" s="1">
        <v>0</v>
      </c>
      <c r="G6" s="1">
        <v>0</v>
      </c>
    </row>
    <row r="7" spans="1:7" x14ac:dyDescent="0.2">
      <c r="A7" t="s">
        <v>46</v>
      </c>
      <c r="B7" s="1">
        <v>0</v>
      </c>
      <c r="C7" s="1">
        <f>-89000</f>
        <v>-89000</v>
      </c>
      <c r="D7" s="1">
        <f t="shared" ref="D7:G7" si="0">-89000</f>
        <v>-89000</v>
      </c>
      <c r="E7" s="1">
        <f t="shared" si="0"/>
        <v>-89000</v>
      </c>
      <c r="F7" s="1">
        <f t="shared" si="0"/>
        <v>-89000</v>
      </c>
      <c r="G7" s="1">
        <f t="shared" si="0"/>
        <v>-89000</v>
      </c>
    </row>
    <row r="8" spans="1:7" x14ac:dyDescent="0.2">
      <c r="A8" t="s">
        <v>47</v>
      </c>
      <c r="B8" s="1">
        <v>0</v>
      </c>
      <c r="C8" s="1">
        <v>0</v>
      </c>
      <c r="D8" s="1">
        <v>0</v>
      </c>
      <c r="E8" s="1">
        <v>0</v>
      </c>
      <c r="F8" s="1">
        <v>0</v>
      </c>
      <c r="G8" s="1">
        <v>100000</v>
      </c>
    </row>
    <row r="9" spans="1:7" x14ac:dyDescent="0.2">
      <c r="A9" t="s">
        <v>49</v>
      </c>
      <c r="B9" s="1">
        <v>-1100000</v>
      </c>
      <c r="C9" s="1">
        <v>0</v>
      </c>
      <c r="D9" s="1">
        <v>0</v>
      </c>
      <c r="E9" s="1">
        <v>0</v>
      </c>
      <c r="F9" s="1">
        <v>0</v>
      </c>
      <c r="G9" s="1">
        <v>0</v>
      </c>
    </row>
    <row r="10" spans="1:7" x14ac:dyDescent="0.2">
      <c r="A10" t="s">
        <v>51</v>
      </c>
      <c r="B10" s="1">
        <f t="shared" ref="B10:G10" si="1">SUM(B4:B9)</f>
        <v>-1100000</v>
      </c>
      <c r="C10" s="1">
        <f>SUM(C4:C9)</f>
        <v>851000</v>
      </c>
      <c r="D10" s="1">
        <f>SUM(D4:D9)</f>
        <v>331000</v>
      </c>
      <c r="E10" s="1">
        <f>SUM(E4:E9)</f>
        <v>851000</v>
      </c>
      <c r="F10" s="1">
        <f>SUM(F4:F9)</f>
        <v>851000</v>
      </c>
      <c r="G10" s="1">
        <f>SUM(G4:G9)</f>
        <v>951000</v>
      </c>
    </row>
    <row r="11" spans="1:7" x14ac:dyDescent="0.2">
      <c r="A11" t="s">
        <v>53</v>
      </c>
      <c r="B11" s="15">
        <f t="shared" ref="B11:G11" si="2">B3-$B$3</f>
        <v>0</v>
      </c>
      <c r="C11" s="15">
        <f t="shared" si="2"/>
        <v>1</v>
      </c>
      <c r="D11" s="15">
        <f t="shared" si="2"/>
        <v>2</v>
      </c>
      <c r="E11" s="15">
        <f t="shared" si="2"/>
        <v>3</v>
      </c>
      <c r="F11" s="15">
        <f t="shared" si="2"/>
        <v>4</v>
      </c>
      <c r="G11" s="15">
        <f t="shared" si="2"/>
        <v>5</v>
      </c>
    </row>
    <row r="12" spans="1:7" ht="17" thickBot="1" x14ac:dyDescent="0.25">
      <c r="A12" t="s">
        <v>54</v>
      </c>
      <c r="B12" s="1">
        <f t="shared" ref="B12:G12" si="3">(B10)/((1+$B$1)^B11)</f>
        <v>-1100000</v>
      </c>
      <c r="C12" s="1">
        <f>(C10)/((1+$B$1)^C11)</f>
        <v>773636.36363636353</v>
      </c>
      <c r="D12" s="1">
        <f>(D10)/((1+$B$1)^D11)</f>
        <v>273553.71900826442</v>
      </c>
      <c r="E12" s="1">
        <f>(E10)/((1+$B$1)^E11)</f>
        <v>639368.89556724252</v>
      </c>
      <c r="F12" s="1">
        <f>(F10)/((1+$B$1)^F11)</f>
        <v>581244.45051567501</v>
      </c>
      <c r="G12" s="1">
        <f>(G10)/((1+$B$1)^G11)</f>
        <v>590496.17822925642</v>
      </c>
    </row>
    <row r="13" spans="1:7" ht="17" thickBot="1" x14ac:dyDescent="0.25">
      <c r="A13" s="21" t="s">
        <v>55</v>
      </c>
      <c r="B13" s="22">
        <f>SUM(B12:G12)</f>
        <v>1758299.6069568018</v>
      </c>
      <c r="C13" s="23">
        <f>NPV(B1,C10:G10)+B9</f>
        <v>1758299.6069568023</v>
      </c>
      <c r="D13" s="1"/>
      <c r="E13" s="1"/>
      <c r="F13" s="1"/>
      <c r="G13" s="1"/>
    </row>
    <row r="14" spans="1:7" x14ac:dyDescent="0.2">
      <c r="B14" t="s">
        <v>50</v>
      </c>
    </row>
    <row r="15" spans="1:7" x14ac:dyDescent="0.2">
      <c r="B15">
        <v>2022</v>
      </c>
      <c r="C15">
        <v>2023</v>
      </c>
      <c r="D15">
        <v>2024</v>
      </c>
      <c r="E15">
        <v>2025</v>
      </c>
      <c r="F15">
        <v>2026</v>
      </c>
      <c r="G15">
        <v>2027</v>
      </c>
    </row>
    <row r="16" spans="1:7" x14ac:dyDescent="0.2">
      <c r="A16" t="s">
        <v>50</v>
      </c>
      <c r="B16" s="1">
        <v>1700000</v>
      </c>
    </row>
    <row r="17" spans="1:7" x14ac:dyDescent="0.2">
      <c r="A17" t="s">
        <v>64</v>
      </c>
      <c r="C17">
        <v>-10000</v>
      </c>
      <c r="D17">
        <v>-10000</v>
      </c>
      <c r="E17">
        <v>-10000</v>
      </c>
      <c r="F17">
        <v>-10000</v>
      </c>
      <c r="G17">
        <v>-10000</v>
      </c>
    </row>
    <row r="18" spans="1:7" x14ac:dyDescent="0.2">
      <c r="A18" t="s">
        <v>51</v>
      </c>
      <c r="B18" s="25">
        <f>SUM(B16:B17)</f>
        <v>1700000</v>
      </c>
      <c r="C18" s="25">
        <f t="shared" ref="C18:G18" si="4">SUM(C16:C17)</f>
        <v>-10000</v>
      </c>
      <c r="D18" s="25">
        <f t="shared" si="4"/>
        <v>-10000</v>
      </c>
      <c r="E18" s="25">
        <f t="shared" si="4"/>
        <v>-10000</v>
      </c>
      <c r="F18" s="25">
        <f t="shared" si="4"/>
        <v>-10000</v>
      </c>
      <c r="G18" s="25">
        <f t="shared" si="4"/>
        <v>-10000</v>
      </c>
    </row>
    <row r="19" spans="1:7" x14ac:dyDescent="0.2">
      <c r="A19" t="s">
        <v>54</v>
      </c>
      <c r="B19" s="25">
        <f>(B18)/((1+$B$1)^B11)</f>
        <v>1700000</v>
      </c>
      <c r="C19" s="25">
        <f t="shared" ref="C19:G19" si="5">(C18)/((1+$B$1)^C11)</f>
        <v>-9090.9090909090901</v>
      </c>
      <c r="D19" s="25">
        <f t="shared" si="5"/>
        <v>-8264.4628099173533</v>
      </c>
      <c r="E19" s="25">
        <f t="shared" si="5"/>
        <v>-7513.1480090157756</v>
      </c>
      <c r="F19" s="25">
        <f t="shared" si="5"/>
        <v>-6830.1345536507051</v>
      </c>
      <c r="G19" s="25">
        <f t="shared" si="5"/>
        <v>-6209.2132305915493</v>
      </c>
    </row>
    <row r="20" spans="1:7" x14ac:dyDescent="0.2">
      <c r="A20" t="s">
        <v>55</v>
      </c>
      <c r="B20" s="25">
        <f>SUM(B19:G19)</f>
        <v>1662092.1323059157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simple</vt:lpstr>
      <vt:lpstr>what matters</vt:lpstr>
      <vt:lpstr>npv v1</vt:lpstr>
      <vt:lpstr>npv v2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Shamus Siothrun</dc:creator>
  <cp:lastModifiedBy>Shamus Siothrun</cp:lastModifiedBy>
  <dcterms:created xsi:type="dcterms:W3CDTF">2023-02-27T09:37:44Z</dcterms:created>
  <dcterms:modified xsi:type="dcterms:W3CDTF">2023-03-01T06:03:33Z</dcterms:modified>
</cp:coreProperties>
</file>