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no dokumentai 2023.01.18\Mechanika\Hiperbolės gabanti grandinė\"/>
    </mc:Choice>
  </mc:AlternateContent>
  <bookViews>
    <workbookView xWindow="120" yWindow="120" windowWidth="28575" windowHeight="12525"/>
  </bookViews>
  <sheets>
    <sheet name="calculator" sheetId="1" r:id="rId1"/>
    <sheet name="Catenary" sheetId="7" r:id="rId2"/>
    <sheet name="pav." sheetId="5" state="hidden" r:id="rId3"/>
  </sheets>
  <definedNames>
    <definedName name="solver_adj" localSheetId="0" hidden="1">calculator!$N$3</definedName>
    <definedName name="solver_cvg" localSheetId="0" hidden="1">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calculator!$N$3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calculator!$O$19</definedName>
    <definedName name="solver_pre" localSheetId="0" hidden="1">1</definedName>
    <definedName name="solver_rel1" localSheetId="0" hidden="1">1</definedName>
    <definedName name="solver_rhs1" localSheetId="0" hidden="1">calculator!$M$3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5</definedName>
    <definedName name="solver_typ" localSheetId="0" hidden="1">3</definedName>
    <definedName name="solver_val" localSheetId="0" hidden="1">0</definedName>
  </definedNames>
  <calcPr calcId="162913"/>
</workbook>
</file>

<file path=xl/calcChain.xml><?xml version="1.0" encoding="utf-8"?>
<calcChain xmlns="http://schemas.openxmlformats.org/spreadsheetml/2006/main">
  <c r="V16" i="1" l="1"/>
  <c r="V17" i="1" s="1"/>
  <c r="V14" i="1"/>
  <c r="M6" i="1" l="1"/>
  <c r="I11" i="1"/>
  <c r="I23" i="1"/>
  <c r="I45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H5" i="1" l="1"/>
  <c r="J75" i="1" s="1"/>
  <c r="W16" i="1"/>
  <c r="W14" i="1"/>
  <c r="W15" i="1" s="1"/>
  <c r="K5" i="5"/>
  <c r="J101" i="1" l="1"/>
  <c r="J36" i="1"/>
  <c r="J37" i="1"/>
  <c r="J71" i="1"/>
  <c r="J100" i="1"/>
  <c r="J39" i="1"/>
  <c r="J18" i="1"/>
  <c r="J21" i="1"/>
  <c r="J85" i="1"/>
  <c r="J20" i="1"/>
  <c r="J84" i="1"/>
  <c r="J23" i="1"/>
  <c r="J91" i="1"/>
  <c r="J69" i="1"/>
  <c r="J98" i="1"/>
  <c r="J68" i="1"/>
  <c r="J7" i="1"/>
  <c r="J53" i="1"/>
  <c r="J54" i="1"/>
  <c r="J52" i="1"/>
  <c r="J62" i="1"/>
  <c r="J55" i="1"/>
  <c r="J46" i="1"/>
  <c r="J94" i="1"/>
  <c r="J5" i="1"/>
  <c r="J49" i="1"/>
  <c r="J81" i="1"/>
  <c r="J42" i="1"/>
  <c r="J86" i="1"/>
  <c r="J16" i="1"/>
  <c r="J32" i="1"/>
  <c r="J48" i="1"/>
  <c r="J64" i="1"/>
  <c r="J80" i="1"/>
  <c r="J96" i="1"/>
  <c r="J50" i="1"/>
  <c r="J102" i="1"/>
  <c r="J19" i="1"/>
  <c r="J35" i="1"/>
  <c r="J51" i="1"/>
  <c r="J67" i="1"/>
  <c r="J87" i="1"/>
  <c r="J103" i="1"/>
  <c r="J34" i="1"/>
  <c r="J82" i="1"/>
  <c r="J104" i="1"/>
  <c r="J17" i="1"/>
  <c r="J33" i="1"/>
  <c r="J65" i="1"/>
  <c r="J97" i="1"/>
  <c r="J13" i="1"/>
  <c r="J29" i="1"/>
  <c r="J45" i="1"/>
  <c r="J61" i="1"/>
  <c r="J77" i="1"/>
  <c r="J93" i="1"/>
  <c r="J30" i="1"/>
  <c r="J74" i="1"/>
  <c r="J12" i="1"/>
  <c r="J28" i="1"/>
  <c r="J44" i="1"/>
  <c r="J60" i="1"/>
  <c r="J76" i="1"/>
  <c r="J92" i="1"/>
  <c r="J38" i="1"/>
  <c r="J90" i="1"/>
  <c r="J15" i="1"/>
  <c r="J31" i="1"/>
  <c r="J47" i="1"/>
  <c r="J63" i="1"/>
  <c r="J83" i="1"/>
  <c r="J99" i="1"/>
  <c r="J26" i="1"/>
  <c r="J70" i="1"/>
  <c r="H6" i="1"/>
  <c r="H7" i="1" s="1"/>
  <c r="J9" i="1"/>
  <c r="J25" i="1"/>
  <c r="J41" i="1"/>
  <c r="J57" i="1"/>
  <c r="J73" i="1"/>
  <c r="J89" i="1"/>
  <c r="J14" i="1"/>
  <c r="J66" i="1"/>
  <c r="J8" i="1"/>
  <c r="J24" i="1"/>
  <c r="J40" i="1"/>
  <c r="J56" i="1"/>
  <c r="J72" i="1"/>
  <c r="J88" i="1"/>
  <c r="J10" i="1"/>
  <c r="J78" i="1"/>
  <c r="J11" i="1"/>
  <c r="J27" i="1"/>
  <c r="J43" i="1"/>
  <c r="J59" i="1"/>
  <c r="J79" i="1"/>
  <c r="J95" i="1"/>
  <c r="J22" i="1"/>
  <c r="J58" i="1"/>
  <c r="J6" i="1"/>
  <c r="K6" i="5"/>
  <c r="H8" i="1" l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l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N6" i="1" l="1"/>
  <c r="Q14" i="1" s="1"/>
  <c r="T14" i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Q115" i="1" l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M8" i="1"/>
  <c r="Q15" i="1"/>
  <c r="M12" i="1"/>
  <c r="O8" i="1" l="1"/>
  <c r="M9" i="1"/>
  <c r="O9" i="1" s="1"/>
  <c r="N8" i="1"/>
  <c r="M13" i="1"/>
  <c r="O13" i="1" s="1"/>
  <c r="O12" i="1"/>
  <c r="N12" i="1"/>
  <c r="Q16" i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O10" i="1" l="1"/>
  <c r="O14" i="1"/>
  <c r="O15" i="1" s="1"/>
  <c r="R97" i="1" l="1"/>
  <c r="O6" i="1"/>
  <c r="U15" i="1" l="1"/>
  <c r="R69" i="1"/>
  <c r="U177" i="1"/>
  <c r="R168" i="1"/>
  <c r="R37" i="1"/>
  <c r="U106" i="1"/>
  <c r="U48" i="1"/>
  <c r="R39" i="1"/>
  <c r="U195" i="1"/>
  <c r="U135" i="1"/>
  <c r="U163" i="1"/>
  <c r="R206" i="1"/>
  <c r="R145" i="1"/>
  <c r="R197" i="1"/>
  <c r="R17" i="1"/>
  <c r="R158" i="1"/>
  <c r="R16" i="1"/>
  <c r="U145" i="1"/>
  <c r="U150" i="1"/>
  <c r="R73" i="1"/>
  <c r="U57" i="1"/>
  <c r="R136" i="1"/>
  <c r="R133" i="1"/>
  <c r="R163" i="1"/>
  <c r="U74" i="1"/>
  <c r="U131" i="1"/>
  <c r="U42" i="1"/>
  <c r="R170" i="1"/>
  <c r="U94" i="1"/>
  <c r="R36" i="1"/>
  <c r="U112" i="1"/>
  <c r="U83" i="1"/>
  <c r="R50" i="1"/>
  <c r="U25" i="1"/>
  <c r="R103" i="1"/>
  <c r="R66" i="1"/>
  <c r="U208" i="1"/>
  <c r="R101" i="1"/>
  <c r="O17" i="1"/>
  <c r="O19" i="1" s="1"/>
  <c r="O20" i="1" s="1"/>
  <c r="O21" i="1" s="1"/>
  <c r="R138" i="1"/>
  <c r="U46" i="1"/>
  <c r="U80" i="1"/>
  <c r="U209" i="1"/>
  <c r="U109" i="1"/>
  <c r="U191" i="1"/>
  <c r="R71" i="1"/>
  <c r="R200" i="1"/>
  <c r="R58" i="1"/>
  <c r="R104" i="1"/>
  <c r="U23" i="1"/>
  <c r="U111" i="1"/>
  <c r="U210" i="1"/>
  <c r="U160" i="1"/>
  <c r="U65" i="1"/>
  <c r="U156" i="1"/>
  <c r="R94" i="1"/>
  <c r="U101" i="1"/>
  <c r="U54" i="1"/>
  <c r="R118" i="1"/>
  <c r="R178" i="1"/>
  <c r="U28" i="1"/>
  <c r="U125" i="1"/>
  <c r="U189" i="1"/>
  <c r="U107" i="1"/>
  <c r="U202" i="1"/>
  <c r="U20" i="1"/>
  <c r="R76" i="1"/>
  <c r="R29" i="1"/>
  <c r="U123" i="1"/>
  <c r="U187" i="1"/>
  <c r="U66" i="1"/>
  <c r="R130" i="1"/>
  <c r="U38" i="1"/>
  <c r="U78" i="1"/>
  <c r="R194" i="1"/>
  <c r="R60" i="1"/>
  <c r="U72" i="1"/>
  <c r="U137" i="1"/>
  <c r="U201" i="1"/>
  <c r="U134" i="1"/>
  <c r="U69" i="1"/>
  <c r="R57" i="1"/>
  <c r="R182" i="1"/>
  <c r="U49" i="1"/>
  <c r="R63" i="1"/>
  <c r="R128" i="1"/>
  <c r="R192" i="1"/>
  <c r="R117" i="1"/>
  <c r="R209" i="1"/>
  <c r="R88" i="1"/>
  <c r="U95" i="1"/>
  <c r="R127" i="1"/>
  <c r="U124" i="1"/>
  <c r="R201" i="1"/>
  <c r="U102" i="1"/>
  <c r="R210" i="1"/>
  <c r="R20" i="1"/>
  <c r="U84" i="1"/>
  <c r="U149" i="1"/>
  <c r="U213" i="1"/>
  <c r="U158" i="1"/>
  <c r="U168" i="1"/>
  <c r="R49" i="1"/>
  <c r="R21" i="1"/>
  <c r="U115" i="1"/>
  <c r="U179" i="1"/>
  <c r="U211" i="1"/>
  <c r="U26" i="1"/>
  <c r="U90" i="1"/>
  <c r="R154" i="1"/>
  <c r="U62" i="1"/>
  <c r="R126" i="1"/>
  <c r="S126" i="1" s="1"/>
  <c r="U183" i="1"/>
  <c r="U19" i="1"/>
  <c r="R52" i="1"/>
  <c r="U32" i="1"/>
  <c r="U64" i="1"/>
  <c r="U96" i="1"/>
  <c r="U129" i="1"/>
  <c r="U161" i="1"/>
  <c r="U193" i="1"/>
  <c r="U47" i="1"/>
  <c r="U118" i="1"/>
  <c r="U182" i="1"/>
  <c r="R26" i="1"/>
  <c r="R183" i="1"/>
  <c r="R33" i="1"/>
  <c r="R105" i="1"/>
  <c r="U167" i="1"/>
  <c r="R214" i="1"/>
  <c r="U41" i="1"/>
  <c r="R23" i="1"/>
  <c r="R55" i="1"/>
  <c r="R87" i="1"/>
  <c r="S87" i="1" s="1"/>
  <c r="R120" i="1"/>
  <c r="R152" i="1"/>
  <c r="R184" i="1"/>
  <c r="U214" i="1"/>
  <c r="R98" i="1"/>
  <c r="R165" i="1"/>
  <c r="R177" i="1"/>
  <c r="R143" i="1"/>
  <c r="R72" i="1"/>
  <c r="R131" i="1"/>
  <c r="R195" i="1"/>
  <c r="U79" i="1"/>
  <c r="R153" i="1"/>
  <c r="R108" i="1"/>
  <c r="U93" i="1"/>
  <c r="U113" i="1"/>
  <c r="U204" i="1"/>
  <c r="R169" i="1"/>
  <c r="S168" i="1" s="1"/>
  <c r="U184" i="1"/>
  <c r="U86" i="1"/>
  <c r="R150" i="1"/>
  <c r="U199" i="1"/>
  <c r="R32" i="1"/>
  <c r="R64" i="1"/>
  <c r="U44" i="1"/>
  <c r="U76" i="1"/>
  <c r="U108" i="1"/>
  <c r="U141" i="1"/>
  <c r="U173" i="1"/>
  <c r="U205" i="1"/>
  <c r="U75" i="1"/>
  <c r="U142" i="1"/>
  <c r="U206" i="1"/>
  <c r="U136" i="1"/>
  <c r="U140" i="1"/>
  <c r="R110" i="1"/>
  <c r="R70" i="1"/>
  <c r="R19" i="1"/>
  <c r="U89" i="1"/>
  <c r="U105" i="1"/>
  <c r="U116" i="1"/>
  <c r="U132" i="1"/>
  <c r="U148" i="1"/>
  <c r="U164" i="1"/>
  <c r="U180" i="1"/>
  <c r="U196" i="1"/>
  <c r="U212" i="1"/>
  <c r="R30" i="1"/>
  <c r="R62" i="1"/>
  <c r="R86" i="1"/>
  <c r="R102" i="1"/>
  <c r="R121" i="1"/>
  <c r="R137" i="1"/>
  <c r="U154" i="1"/>
  <c r="R185" i="1"/>
  <c r="R42" i="1"/>
  <c r="R84" i="1"/>
  <c r="U114" i="1"/>
  <c r="R135" i="1"/>
  <c r="R167" i="1"/>
  <c r="U200" i="1"/>
  <c r="R157" i="1"/>
  <c r="S157" i="1" s="1"/>
  <c r="U35" i="1"/>
  <c r="R159" i="1"/>
  <c r="U59" i="1"/>
  <c r="R123" i="1"/>
  <c r="R171" i="1"/>
  <c r="R15" i="1"/>
  <c r="U87" i="1"/>
  <c r="U138" i="1"/>
  <c r="R68" i="1"/>
  <c r="R119" i="1"/>
  <c r="R207" i="1"/>
  <c r="U127" i="1"/>
  <c r="U159" i="1"/>
  <c r="R186" i="1"/>
  <c r="U207" i="1"/>
  <c r="R14" i="1"/>
  <c r="U29" i="1"/>
  <c r="U45" i="1"/>
  <c r="U61" i="1"/>
  <c r="R27" i="1"/>
  <c r="R43" i="1"/>
  <c r="R59" i="1"/>
  <c r="R75" i="1"/>
  <c r="S75" i="1" s="1"/>
  <c r="R91" i="1"/>
  <c r="R107" i="1"/>
  <c r="R124" i="1"/>
  <c r="R140" i="1"/>
  <c r="R156" i="1"/>
  <c r="S156" i="1" s="1"/>
  <c r="R172" i="1"/>
  <c r="R188" i="1"/>
  <c r="R204" i="1"/>
  <c r="R22" i="1"/>
  <c r="S22" i="1" s="1"/>
  <c r="R54" i="1"/>
  <c r="S54" i="1" s="1"/>
  <c r="R90" i="1"/>
  <c r="R125" i="1"/>
  <c r="R173" i="1"/>
  <c r="R205" i="1"/>
  <c r="R193" i="1"/>
  <c r="U128" i="1"/>
  <c r="U27" i="1"/>
  <c r="R96" i="1"/>
  <c r="S96" i="1" s="1"/>
  <c r="R139" i="1"/>
  <c r="R187" i="1"/>
  <c r="U39" i="1"/>
  <c r="U103" i="1"/>
  <c r="R161" i="1"/>
  <c r="R92" i="1"/>
  <c r="R175" i="1"/>
  <c r="R113" i="1"/>
  <c r="U143" i="1"/>
  <c r="U175" i="1"/>
  <c r="R198" i="1"/>
  <c r="U21" i="1"/>
  <c r="U37" i="1"/>
  <c r="U53" i="1"/>
  <c r="R18" i="1"/>
  <c r="S18" i="1" s="1"/>
  <c r="R35" i="1"/>
  <c r="R51" i="1"/>
  <c r="R67" i="1"/>
  <c r="R83" i="1"/>
  <c r="R99" i="1"/>
  <c r="R116" i="1"/>
  <c r="R132" i="1"/>
  <c r="S132" i="1" s="1"/>
  <c r="R148" i="1"/>
  <c r="R164" i="1"/>
  <c r="R180" i="1"/>
  <c r="R196" i="1"/>
  <c r="R212" i="1"/>
  <c r="R74" i="1"/>
  <c r="R106" i="1"/>
  <c r="R141" i="1"/>
  <c r="R189" i="1"/>
  <c r="U162" i="1"/>
  <c r="U85" i="1"/>
  <c r="U192" i="1"/>
  <c r="R80" i="1"/>
  <c r="R112" i="1"/>
  <c r="R155" i="1"/>
  <c r="R203" i="1"/>
  <c r="S203" i="1" s="1"/>
  <c r="U71" i="1"/>
  <c r="U122" i="1"/>
  <c r="U194" i="1"/>
  <c r="U144" i="1"/>
  <c r="R48" i="1"/>
  <c r="U92" i="1"/>
  <c r="U157" i="1"/>
  <c r="U31" i="1"/>
  <c r="U174" i="1"/>
  <c r="R34" i="1"/>
  <c r="R65" i="1"/>
  <c r="R61" i="1"/>
  <c r="S61" i="1" s="1"/>
  <c r="R93" i="1"/>
  <c r="S93" i="1" s="1"/>
  <c r="U155" i="1"/>
  <c r="U34" i="1"/>
  <c r="U98" i="1"/>
  <c r="R162" i="1"/>
  <c r="S162" i="1" s="1"/>
  <c r="R142" i="1"/>
  <c r="R28" i="1"/>
  <c r="U40" i="1"/>
  <c r="U104" i="1"/>
  <c r="U169" i="1"/>
  <c r="U67" i="1"/>
  <c r="U198" i="1"/>
  <c r="U18" i="1"/>
  <c r="U119" i="1"/>
  <c r="U17" i="1"/>
  <c r="R31" i="1"/>
  <c r="R95" i="1"/>
  <c r="R160" i="1"/>
  <c r="R38" i="1"/>
  <c r="R181" i="1"/>
  <c r="S181" i="1" s="1"/>
  <c r="U176" i="1"/>
  <c r="R147" i="1"/>
  <c r="R211" i="1"/>
  <c r="U178" i="1"/>
  <c r="R199" i="1"/>
  <c r="R78" i="1"/>
  <c r="R25" i="1"/>
  <c r="R166" i="1"/>
  <c r="R40" i="1"/>
  <c r="U52" i="1"/>
  <c r="U117" i="1"/>
  <c r="U181" i="1"/>
  <c r="U91" i="1"/>
  <c r="U170" i="1"/>
  <c r="U172" i="1"/>
  <c r="U146" i="1"/>
  <c r="R41" i="1"/>
  <c r="R53" i="1"/>
  <c r="R85" i="1"/>
  <c r="U147" i="1"/>
  <c r="U58" i="1"/>
  <c r="R122" i="1"/>
  <c r="U30" i="1"/>
  <c r="R45" i="1"/>
  <c r="R77" i="1"/>
  <c r="R109" i="1"/>
  <c r="U139" i="1"/>
  <c r="U171" i="1"/>
  <c r="U203" i="1"/>
  <c r="O18" i="1"/>
  <c r="U50" i="1"/>
  <c r="U82" i="1"/>
  <c r="R114" i="1"/>
  <c r="R146" i="1"/>
  <c r="S146" i="1" s="1"/>
  <c r="U22" i="1"/>
  <c r="U110" i="1"/>
  <c r="R174" i="1"/>
  <c r="S174" i="1" s="1"/>
  <c r="R44" i="1"/>
  <c r="U24" i="1"/>
  <c r="U56" i="1"/>
  <c r="U88" i="1"/>
  <c r="U121" i="1"/>
  <c r="U153" i="1"/>
  <c r="U185" i="1"/>
  <c r="U16" i="1"/>
  <c r="U99" i="1"/>
  <c r="U166" i="1"/>
  <c r="U186" i="1"/>
  <c r="U152" i="1"/>
  <c r="U73" i="1"/>
  <c r="R89" i="1"/>
  <c r="U151" i="1"/>
  <c r="R202" i="1"/>
  <c r="U33" i="1"/>
  <c r="U14" i="1"/>
  <c r="R47" i="1"/>
  <c r="R79" i="1"/>
  <c r="S79" i="1" s="1"/>
  <c r="R111" i="1"/>
  <c r="R144" i="1"/>
  <c r="R176" i="1"/>
  <c r="R208" i="1"/>
  <c r="R82" i="1"/>
  <c r="R149" i="1"/>
  <c r="R213" i="1"/>
  <c r="R100" i="1"/>
  <c r="U43" i="1"/>
  <c r="R115" i="1"/>
  <c r="R179" i="1"/>
  <c r="U55" i="1"/>
  <c r="U130" i="1"/>
  <c r="U77" i="1"/>
  <c r="R191" i="1"/>
  <c r="S191" i="1" s="1"/>
  <c r="U81" i="1"/>
  <c r="U188" i="1"/>
  <c r="R129" i="1"/>
  <c r="U120" i="1"/>
  <c r="U70" i="1"/>
  <c r="R134" i="1"/>
  <c r="R190" i="1"/>
  <c r="R24" i="1"/>
  <c r="R56" i="1"/>
  <c r="U36" i="1"/>
  <c r="U68" i="1"/>
  <c r="U100" i="1"/>
  <c r="U133" i="1"/>
  <c r="U165" i="1"/>
  <c r="U197" i="1"/>
  <c r="U63" i="1"/>
  <c r="U126" i="1"/>
  <c r="U190" i="1"/>
  <c r="U51" i="1"/>
  <c r="U97" i="1"/>
  <c r="R46" i="1"/>
  <c r="R151" i="1"/>
  <c r="R81" i="1"/>
  <c r="U60" i="1"/>
  <c r="S169" i="1"/>
  <c r="S66" i="1" l="1"/>
  <c r="S151" i="1"/>
  <c r="S82" i="1"/>
  <c r="S122" i="1"/>
  <c r="S164" i="1"/>
  <c r="S205" i="1"/>
  <c r="S170" i="1"/>
  <c r="S129" i="1"/>
  <c r="S149" i="1"/>
  <c r="S38" i="1"/>
  <c r="S28" i="1"/>
  <c r="S65" i="1"/>
  <c r="S138" i="1"/>
  <c r="S193" i="1"/>
  <c r="S167" i="1"/>
  <c r="S137" i="1"/>
  <c r="S72" i="1"/>
  <c r="S59" i="1"/>
  <c r="S92" i="1"/>
  <c r="S153" i="1"/>
  <c r="S109" i="1"/>
  <c r="S142" i="1"/>
  <c r="S35" i="1"/>
  <c r="S68" i="1"/>
  <c r="S135" i="1"/>
  <c r="S199" i="1"/>
  <c r="S56" i="1"/>
  <c r="S100" i="1"/>
  <c r="S41" i="1"/>
  <c r="S48" i="1"/>
  <c r="S160" i="1"/>
  <c r="S102" i="1"/>
  <c r="S85" i="1"/>
  <c r="S116" i="1"/>
  <c r="S125" i="1"/>
  <c r="S115" i="1"/>
  <c r="S89" i="1"/>
  <c r="S196" i="1"/>
  <c r="S136" i="1"/>
  <c r="S70" i="1"/>
  <c r="S179" i="1"/>
  <c r="S213" i="1"/>
  <c r="S166" i="1"/>
  <c r="S58" i="1"/>
  <c r="S197" i="1"/>
  <c r="S112" i="1"/>
  <c r="S51" i="1"/>
  <c r="S161" i="1"/>
  <c r="S44" i="1"/>
  <c r="S74" i="1"/>
  <c r="S16" i="1"/>
  <c r="S119" i="1"/>
  <c r="S134" i="1"/>
  <c r="S111" i="1"/>
  <c r="S53" i="1"/>
  <c r="S60" i="1"/>
  <c r="S32" i="1"/>
  <c r="S36" i="1"/>
  <c r="S202" i="1"/>
  <c r="S69" i="1"/>
  <c r="S86" i="1"/>
  <c r="S144" i="1"/>
  <c r="S10" i="1"/>
  <c r="S25" i="1"/>
  <c r="S106" i="1"/>
  <c r="S139" i="1"/>
  <c r="S124" i="1"/>
  <c r="S15" i="1"/>
  <c r="S176" i="1"/>
  <c r="S31" i="1"/>
  <c r="S163" i="1"/>
  <c r="S46" i="1"/>
  <c r="S208" i="1"/>
  <c r="S77" i="1"/>
  <c r="S95" i="1"/>
  <c r="S83" i="1"/>
  <c r="S117" i="1"/>
  <c r="S57" i="1"/>
  <c r="S190" i="1"/>
  <c r="S211" i="1"/>
  <c r="S103" i="1"/>
  <c r="S62" i="1"/>
  <c r="S47" i="1"/>
  <c r="S91" i="1"/>
  <c r="S14" i="1"/>
  <c r="S19" i="1"/>
  <c r="S152" i="1"/>
  <c r="S127" i="1"/>
  <c r="S34" i="1"/>
  <c r="S17" i="1"/>
  <c r="S155" i="1"/>
  <c r="S180" i="1"/>
  <c r="S90" i="1"/>
  <c r="S186" i="1"/>
  <c r="S147" i="1"/>
  <c r="S49" i="1"/>
  <c r="S172" i="1"/>
  <c r="S107" i="1"/>
  <c r="S185" i="1"/>
  <c r="S177" i="1"/>
  <c r="S20" i="1"/>
  <c r="S209" i="1"/>
  <c r="S188" i="1"/>
  <c r="S159" i="1"/>
  <c r="S42" i="1"/>
  <c r="S30" i="1"/>
  <c r="S110" i="1"/>
  <c r="S64" i="1"/>
  <c r="S143" i="1"/>
  <c r="S183" i="1"/>
  <c r="S154" i="1"/>
  <c r="S201" i="1"/>
  <c r="S88" i="1"/>
  <c r="S128" i="1"/>
  <c r="S118" i="1"/>
  <c r="S200" i="1"/>
  <c r="S37" i="1"/>
  <c r="S71" i="1"/>
  <c r="S158" i="1"/>
  <c r="S207" i="1"/>
  <c r="S206" i="1"/>
  <c r="S81" i="1"/>
  <c r="S121" i="1"/>
  <c r="S76" i="1"/>
  <c r="S108" i="1"/>
  <c r="S24" i="1"/>
  <c r="S45" i="1"/>
  <c r="S141" i="1"/>
  <c r="S67" i="1"/>
  <c r="S187" i="1"/>
  <c r="S204" i="1"/>
  <c r="S140" i="1"/>
  <c r="S84" i="1"/>
  <c r="S150" i="1"/>
  <c r="S98" i="1"/>
  <c r="S120" i="1"/>
  <c r="S33" i="1"/>
  <c r="S52" i="1"/>
  <c r="S192" i="1"/>
  <c r="S182" i="1"/>
  <c r="S194" i="1"/>
  <c r="S29" i="1"/>
  <c r="S178" i="1"/>
  <c r="S94" i="1"/>
  <c r="S133" i="1"/>
  <c r="S101" i="1"/>
  <c r="S145" i="1"/>
  <c r="S73" i="1"/>
  <c r="S114" i="1"/>
  <c r="S40" i="1"/>
  <c r="S39" i="1"/>
  <c r="S80" i="1"/>
  <c r="S189" i="1"/>
  <c r="S212" i="1"/>
  <c r="S148" i="1"/>
  <c r="S198" i="1"/>
  <c r="S175" i="1"/>
  <c r="S173" i="1"/>
  <c r="S27" i="1"/>
  <c r="S123" i="1"/>
  <c r="S131" i="1"/>
  <c r="S165" i="1"/>
  <c r="S23" i="1"/>
  <c r="S105" i="1"/>
  <c r="S21" i="1"/>
  <c r="S210" i="1"/>
  <c r="S130" i="1"/>
  <c r="S104" i="1"/>
  <c r="S78" i="1"/>
  <c r="S99" i="1"/>
  <c r="S113" i="1"/>
  <c r="S43" i="1"/>
  <c r="S171" i="1"/>
  <c r="S195" i="1"/>
  <c r="S184" i="1"/>
  <c r="S55" i="1"/>
  <c r="S26" i="1"/>
  <c r="S63" i="1"/>
  <c r="S50" i="1"/>
  <c r="S97" i="1"/>
  <c r="Q10" i="1" l="1"/>
  <c r="R10" i="1" s="1"/>
</calcChain>
</file>

<file path=xl/comments1.xml><?xml version="1.0" encoding="utf-8"?>
<comments xmlns="http://schemas.openxmlformats.org/spreadsheetml/2006/main">
  <authors>
    <author>artas</author>
  </authors>
  <commentList>
    <comment ref="R5" authorId="0" shapeId="0">
      <text>
        <r>
          <rPr>
            <b/>
            <i/>
            <sz val="12"/>
            <color indexed="81"/>
            <rFont val="Times New Roman"/>
            <family val="1"/>
            <charset val="186"/>
          </rPr>
          <t xml:space="preserve">b </t>
        </r>
        <r>
          <rPr>
            <b/>
            <sz val="9"/>
            <color indexed="81"/>
            <rFont val="Tahoma"/>
            <family val="2"/>
            <charset val="186"/>
          </rPr>
          <t>koefiecientas skaičiuojamas nuo 0 iki 14 deg.</t>
        </r>
        <r>
          <rPr>
            <sz val="9"/>
            <color indexed="81"/>
            <rFont val="Tahoma"/>
            <family val="2"/>
            <charset val="186"/>
          </rPr>
          <t xml:space="preserve">
</t>
        </r>
      </text>
    </comment>
    <comment ref="O10" authorId="0" shapeId="0">
      <text>
        <r>
          <rPr>
            <b/>
            <i/>
            <sz val="12"/>
            <color indexed="81"/>
            <rFont val="Times New Roman"/>
            <family val="1"/>
            <charset val="186"/>
          </rPr>
          <t xml:space="preserve">b </t>
        </r>
        <r>
          <rPr>
            <b/>
            <sz val="9"/>
            <color indexed="81"/>
            <rFont val="Tahoma"/>
            <family val="2"/>
            <charset val="186"/>
          </rPr>
          <t>koefiecientas skaičiuojamas nuo 0 iki 14 deg.</t>
        </r>
        <r>
          <rPr>
            <sz val="9"/>
            <color indexed="81"/>
            <rFont val="Tahoma"/>
            <family val="2"/>
            <charset val="186"/>
          </rPr>
          <t xml:space="preserve">
</t>
        </r>
      </text>
    </comment>
    <comment ref="F21" authorId="0" shapeId="0">
      <text>
        <r>
          <rPr>
            <b/>
            <i/>
            <sz val="12"/>
            <color indexed="81"/>
            <rFont val="Times New Roman"/>
            <family val="1"/>
            <charset val="186"/>
          </rPr>
          <t xml:space="preserve">b </t>
        </r>
        <r>
          <rPr>
            <b/>
            <sz val="9"/>
            <color indexed="81"/>
            <rFont val="Tahoma"/>
            <family val="2"/>
            <charset val="186"/>
          </rPr>
          <t>koefiecientas skaičiuojamas nuo 0 iki 14 deg.</t>
        </r>
        <r>
          <rPr>
            <sz val="9"/>
            <color indexed="81"/>
            <rFont val="Tahoma"/>
            <family val="2"/>
            <charset val="18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<sst xmlns="http://schemas.openxmlformats.org/spreadsheetml/2006/main" count="55" uniqueCount="36">
  <si>
    <r>
      <t>x</t>
    </r>
    <r>
      <rPr>
        <b/>
        <vertAlign val="subscript"/>
        <sz val="14"/>
        <color theme="1"/>
        <rFont val="Times New Roman"/>
        <family val="1"/>
        <charset val="186"/>
      </rPr>
      <t xml:space="preserve">0 </t>
    </r>
    <r>
      <rPr>
        <b/>
        <i/>
        <sz val="14"/>
        <color theme="1"/>
        <rFont val="Times New Roman"/>
        <family val="1"/>
        <charset val="186"/>
      </rPr>
      <t>, m</t>
    </r>
  </si>
  <si>
    <r>
      <t>Q</t>
    </r>
    <r>
      <rPr>
        <b/>
        <vertAlign val="subscript"/>
        <sz val="14"/>
        <color theme="1"/>
        <rFont val="Times New Roman"/>
        <family val="1"/>
        <charset val="186"/>
      </rPr>
      <t>0</t>
    </r>
    <r>
      <rPr>
        <b/>
        <sz val="14"/>
        <color theme="1"/>
        <rFont val="Times New Roman"/>
        <family val="1"/>
        <charset val="186"/>
      </rPr>
      <t>, deg.</t>
    </r>
  </si>
  <si>
    <t>a, m</t>
  </si>
  <si>
    <r>
      <rPr>
        <b/>
        <sz val="14"/>
        <color theme="1"/>
        <rFont val="GreekC"/>
      </rPr>
      <t>S</t>
    </r>
    <r>
      <rPr>
        <b/>
        <i/>
        <sz val="14"/>
        <color theme="1"/>
        <rFont val="Times New Roman"/>
        <family val="1"/>
        <charset val="186"/>
      </rPr>
      <t>S, m</t>
    </r>
  </si>
  <si>
    <t>b, m</t>
  </si>
  <si>
    <t>∞</t>
  </si>
  <si>
    <r>
      <rPr>
        <i/>
        <sz val="14"/>
        <color theme="1"/>
        <rFont val="Times New Roman"/>
        <family val="1"/>
        <charset val="186"/>
      </rPr>
      <t>L</t>
    </r>
    <r>
      <rPr>
        <sz val="14"/>
        <color theme="1"/>
        <rFont val="Times New Roman"/>
        <family val="1"/>
        <charset val="186"/>
      </rPr>
      <t xml:space="preserve">=100 </t>
    </r>
    <r>
      <rPr>
        <i/>
        <sz val="14"/>
        <color theme="1"/>
        <rFont val="Times New Roman"/>
        <family val="1"/>
        <charset val="186"/>
      </rPr>
      <t>m</t>
    </r>
    <r>
      <rPr>
        <sz val="14"/>
        <color theme="1"/>
        <rFont val="Times New Roman"/>
        <family val="1"/>
        <charset val="186"/>
      </rPr>
      <t xml:space="preserve"> duomenų </t>
    </r>
    <r>
      <rPr>
        <b/>
        <sz val="14"/>
        <color theme="1"/>
        <rFont val="Times New Roman"/>
        <family val="1"/>
        <charset val="186"/>
      </rPr>
      <t>lentelė 1</t>
    </r>
  </si>
  <si>
    <r>
      <t xml:space="preserve"> </t>
    </r>
    <r>
      <rPr>
        <b/>
        <i/>
        <sz val="14"/>
        <color theme="1"/>
        <rFont val="Times New Roman"/>
        <family val="1"/>
        <charset val="186"/>
      </rPr>
      <t>y</t>
    </r>
    <r>
      <rPr>
        <b/>
        <vertAlign val="subscript"/>
        <sz val="14"/>
        <color theme="1"/>
        <rFont val="Times New Roman"/>
        <family val="1"/>
        <charset val="186"/>
      </rPr>
      <t xml:space="preserve">0 </t>
    </r>
    <r>
      <rPr>
        <b/>
        <i/>
        <sz val="14"/>
        <color theme="1"/>
        <rFont val="Times New Roman"/>
        <family val="1"/>
        <charset val="186"/>
      </rPr>
      <t xml:space="preserve">, m </t>
    </r>
    <r>
      <rPr>
        <sz val="14"/>
        <color theme="1"/>
        <rFont val="Times New Roman"/>
        <family val="1"/>
        <charset val="186"/>
      </rPr>
      <t xml:space="preserve">ekstrapoliavimo </t>
    </r>
    <r>
      <rPr>
        <b/>
        <sz val="14"/>
        <color theme="1"/>
        <rFont val="Times New Roman"/>
        <family val="1"/>
        <charset val="186"/>
      </rPr>
      <t>lentelė 2</t>
    </r>
  </si>
  <si>
    <t>..............................................................................</t>
  </si>
  <si>
    <t>...............................................................................................</t>
  </si>
  <si>
    <t>x</t>
  </si>
  <si>
    <t>y</t>
  </si>
  <si>
    <r>
      <rPr>
        <sz val="14"/>
        <color theme="1"/>
        <rFont val="UniversalMath1 BT"/>
        <family val="1"/>
        <charset val="2"/>
      </rPr>
      <t>Q</t>
    </r>
    <r>
      <rPr>
        <vertAlign val="subscript"/>
        <sz val="14"/>
        <color theme="1"/>
        <rFont val="Times New Roman"/>
        <family val="1"/>
        <charset val="186"/>
      </rPr>
      <t xml:space="preserve">0 </t>
    </r>
    <r>
      <rPr>
        <sz val="7"/>
        <color theme="1"/>
        <rFont val="Times New Roman"/>
        <family val="1"/>
      </rPr>
      <t>,</t>
    </r>
    <r>
      <rPr>
        <sz val="14"/>
        <color theme="1"/>
        <rFont val="Times New Roman"/>
        <family val="1"/>
        <charset val="186"/>
      </rPr>
      <t xml:space="preserve"> deg.</t>
    </r>
  </si>
  <si>
    <r>
      <rPr>
        <sz val="14"/>
        <color theme="1"/>
        <rFont val="UniversalMath1 BT"/>
        <family val="1"/>
        <charset val="2"/>
      </rPr>
      <t>Q</t>
    </r>
    <r>
      <rPr>
        <vertAlign val="subscript"/>
        <sz val="14"/>
        <color theme="1"/>
        <rFont val="Times New Roman"/>
        <family val="1"/>
        <charset val="186"/>
      </rPr>
      <t>0</t>
    </r>
    <r>
      <rPr>
        <vertAlign val="subscript"/>
        <sz val="7"/>
        <color theme="1"/>
        <rFont val="Times New Roman"/>
        <family val="1"/>
      </rPr>
      <t xml:space="preserve"> </t>
    </r>
    <r>
      <rPr>
        <sz val="7"/>
        <color theme="1"/>
        <rFont val="Times New Roman"/>
        <family val="1"/>
      </rPr>
      <t>,</t>
    </r>
    <r>
      <rPr>
        <sz val="14"/>
        <color theme="1"/>
        <rFont val="Times New Roman"/>
        <family val="1"/>
        <charset val="186"/>
      </rPr>
      <t xml:space="preserve"> deg.</t>
    </r>
  </si>
  <si>
    <r>
      <rPr>
        <sz val="14"/>
        <color theme="1"/>
        <rFont val="UniversalMath1 BT"/>
        <family val="1"/>
        <charset val="2"/>
      </rPr>
      <t>Q</t>
    </r>
    <r>
      <rPr>
        <vertAlign val="subscript"/>
        <sz val="14"/>
        <color theme="1"/>
        <rFont val="Times New Roman"/>
        <family val="1"/>
        <charset val="186"/>
      </rPr>
      <t xml:space="preserve">0 </t>
    </r>
    <r>
      <rPr>
        <sz val="14"/>
        <color theme="1"/>
        <rFont val="Times New Roman"/>
        <family val="1"/>
        <charset val="186"/>
      </rPr>
      <t>=</t>
    </r>
  </si>
  <si>
    <r>
      <t>y</t>
    </r>
    <r>
      <rPr>
        <vertAlign val="subscript"/>
        <sz val="16"/>
        <color theme="1"/>
        <rFont val="Times New Roman"/>
        <family val="1"/>
      </rPr>
      <t>0</t>
    </r>
    <r>
      <rPr>
        <sz val="16"/>
        <color theme="1"/>
        <rFont val="Times New Roman"/>
        <family val="1"/>
        <charset val="186"/>
      </rPr>
      <t>=</t>
    </r>
    <r>
      <rPr>
        <vertAlign val="superscript"/>
        <sz val="16"/>
        <color theme="1"/>
        <rFont val="Times New Roman"/>
        <family val="1"/>
      </rPr>
      <t xml:space="preserve"> </t>
    </r>
    <r>
      <rPr>
        <i/>
        <sz val="16"/>
        <color theme="1"/>
        <rFont val="Times New Roman"/>
        <family val="1"/>
      </rPr>
      <t>S</t>
    </r>
    <r>
      <rPr>
        <sz val="16"/>
        <color theme="1"/>
        <rFont val="Times New Roman"/>
        <family val="1"/>
      </rPr>
      <t>/</t>
    </r>
    <r>
      <rPr>
        <sz val="16"/>
        <color theme="1"/>
        <rFont val="Times New Roman"/>
        <family val="1"/>
        <charset val="186"/>
      </rPr>
      <t>2</t>
    </r>
    <r>
      <rPr>
        <i/>
        <sz val="16"/>
        <color theme="1"/>
        <rFont val="Times New Roman"/>
        <family val="1"/>
        <charset val="186"/>
      </rPr>
      <t/>
    </r>
  </si>
  <si>
    <r>
      <rPr>
        <i/>
        <sz val="14"/>
        <color theme="1"/>
        <rFont val="Times New Roman"/>
        <family val="1"/>
        <charset val="186"/>
      </rPr>
      <t>S</t>
    </r>
    <r>
      <rPr>
        <sz val="14"/>
        <color theme="1"/>
        <rFont val="Calibri"/>
        <family val="2"/>
        <charset val="186"/>
        <scheme val="minor"/>
      </rPr>
      <t xml:space="preserve"> error</t>
    </r>
  </si>
  <si>
    <r>
      <rPr>
        <sz val="15"/>
        <color theme="1"/>
        <rFont val="GreekC"/>
      </rPr>
      <t>S</t>
    </r>
    <r>
      <rPr>
        <i/>
        <sz val="15"/>
        <color theme="1"/>
        <rFont val="Times New Roman"/>
        <family val="1"/>
        <charset val="186"/>
      </rPr>
      <t>S</t>
    </r>
  </si>
  <si>
    <r>
      <t>a</t>
    </r>
    <r>
      <rPr>
        <i/>
        <sz val="14"/>
        <color theme="1"/>
        <rFont val="Times New Roman"/>
        <family val="1"/>
      </rPr>
      <t>=</t>
    </r>
  </si>
  <si>
    <r>
      <t>x</t>
    </r>
    <r>
      <rPr>
        <vertAlign val="subscript"/>
        <sz val="16"/>
        <color theme="1"/>
        <rFont val="Times New Roman"/>
        <family val="1"/>
        <charset val="186"/>
      </rPr>
      <t>0</t>
    </r>
    <r>
      <rPr>
        <vertAlign val="subscript"/>
        <sz val="8"/>
        <color theme="1"/>
        <rFont val="Times New Roman"/>
        <family val="1"/>
      </rPr>
      <t xml:space="preserve"> </t>
    </r>
    <r>
      <rPr>
        <sz val="16"/>
        <color theme="1"/>
        <rFont val="Times New Roman"/>
        <family val="1"/>
        <charset val="186"/>
      </rPr>
      <t>=</t>
    </r>
    <r>
      <rPr>
        <sz val="10"/>
        <color theme="1"/>
        <rFont val="Times New Roman"/>
        <family val="1"/>
      </rPr>
      <t xml:space="preserve"> </t>
    </r>
    <r>
      <rPr>
        <i/>
        <sz val="16"/>
        <color theme="1"/>
        <rFont val="Times New Roman"/>
        <family val="1"/>
        <charset val="186"/>
      </rPr>
      <t>L</t>
    </r>
    <r>
      <rPr>
        <sz val="16"/>
        <color theme="1"/>
        <rFont val="Times New Roman"/>
        <family val="1"/>
        <charset val="186"/>
      </rPr>
      <t>/</t>
    </r>
    <r>
      <rPr>
        <sz val="8"/>
        <color theme="1"/>
        <rFont val="Times New Roman"/>
        <family val="1"/>
      </rPr>
      <t xml:space="preserve"> </t>
    </r>
    <r>
      <rPr>
        <sz val="16"/>
        <color theme="1"/>
        <rFont val="Times New Roman"/>
        <family val="1"/>
        <charset val="186"/>
      </rPr>
      <t>2</t>
    </r>
  </si>
  <si>
    <r>
      <t>h=</t>
    </r>
    <r>
      <rPr>
        <i/>
        <sz val="16"/>
        <color theme="1"/>
        <rFont val="Times New Roman"/>
        <family val="1"/>
        <charset val="186"/>
      </rPr>
      <t>y</t>
    </r>
    <r>
      <rPr>
        <vertAlign val="subscript"/>
        <sz val="16"/>
        <color theme="1"/>
        <rFont val="Times New Roman"/>
        <family val="1"/>
        <charset val="186"/>
      </rPr>
      <t xml:space="preserve">0 </t>
    </r>
    <r>
      <rPr>
        <i/>
        <sz val="16"/>
        <color theme="1"/>
        <rFont val="Times New Roman"/>
        <family val="1"/>
        <charset val="186"/>
      </rPr>
      <t>-</t>
    </r>
    <r>
      <rPr>
        <i/>
        <sz val="8"/>
        <color theme="1"/>
        <rFont val="Times New Roman"/>
        <family val="1"/>
      </rPr>
      <t xml:space="preserve"> </t>
    </r>
    <r>
      <rPr>
        <i/>
        <sz val="16"/>
        <color theme="1"/>
        <rFont val="Times New Roman"/>
        <family val="1"/>
        <charset val="186"/>
      </rPr>
      <t>a</t>
    </r>
  </si>
  <si>
    <t>S</t>
  </si>
  <si>
    <t>L</t>
  </si>
  <si>
    <r>
      <t>x</t>
    </r>
    <r>
      <rPr>
        <vertAlign val="subscript"/>
        <sz val="14"/>
        <color theme="1"/>
        <rFont val="Times New Roman"/>
        <family val="1"/>
        <charset val="186"/>
      </rPr>
      <t xml:space="preserve">0 </t>
    </r>
  </si>
  <si>
    <t>a</t>
  </si>
  <si>
    <t>b=</t>
  </si>
  <si>
    <r>
      <rPr>
        <sz val="14"/>
        <color theme="1"/>
        <rFont val="GreekC"/>
      </rPr>
      <t>S</t>
    </r>
    <r>
      <rPr>
        <i/>
        <sz val="14"/>
        <color theme="1"/>
        <rFont val="Times New Roman"/>
        <family val="1"/>
        <charset val="186"/>
      </rPr>
      <t>S</t>
    </r>
  </si>
  <si>
    <r>
      <t xml:space="preserve">Initial data: </t>
    </r>
    <r>
      <rPr>
        <b/>
        <i/>
        <sz val="14"/>
        <color theme="1"/>
        <rFont val="Times New Roman"/>
        <family val="1"/>
        <charset val="186"/>
      </rPr>
      <t>y</t>
    </r>
    <r>
      <rPr>
        <b/>
        <vertAlign val="subscript"/>
        <sz val="14"/>
        <color theme="1"/>
        <rFont val="Times New Roman"/>
        <family val="1"/>
        <charset val="186"/>
      </rPr>
      <t>0</t>
    </r>
    <r>
      <rPr>
        <b/>
        <vertAlign val="subscript"/>
        <sz val="10"/>
        <color theme="1"/>
        <rFont val="Times New Roman"/>
        <family val="1"/>
      </rPr>
      <t xml:space="preserve"> </t>
    </r>
    <r>
      <rPr>
        <b/>
        <i/>
        <sz val="14"/>
        <color theme="1"/>
        <rFont val="Times New Roman"/>
        <family val="1"/>
        <charset val="186"/>
      </rPr>
      <t>=</t>
    </r>
    <r>
      <rPr>
        <b/>
        <sz val="14"/>
        <color theme="1"/>
        <rFont val="Times New Roman"/>
        <family val="1"/>
        <charset val="186"/>
      </rPr>
      <t>100</t>
    </r>
  </si>
  <si>
    <r>
      <t>Extrapolation</t>
    </r>
    <r>
      <rPr>
        <sz val="14"/>
        <color theme="1"/>
        <rFont val="Times New Roman"/>
        <family val="1"/>
        <charset val="186"/>
      </rPr>
      <t xml:space="preserve">: </t>
    </r>
    <r>
      <rPr>
        <b/>
        <i/>
        <sz val="14"/>
        <color theme="1"/>
        <rFont val="Times New Roman"/>
        <family val="1"/>
        <charset val="186"/>
      </rPr>
      <t>y</t>
    </r>
    <r>
      <rPr>
        <b/>
        <vertAlign val="subscript"/>
        <sz val="14"/>
        <color theme="1"/>
        <rFont val="Times New Roman"/>
        <family val="1"/>
        <charset val="186"/>
      </rPr>
      <t>0</t>
    </r>
    <r>
      <rPr>
        <b/>
        <sz val="14"/>
        <color theme="1"/>
        <rFont val="UniversalMath1 BT"/>
        <family val="1"/>
        <charset val="2"/>
      </rPr>
      <t>2</t>
    </r>
    <r>
      <rPr>
        <b/>
        <sz val="14"/>
        <color theme="1"/>
        <rFont val="Times New Roman"/>
        <family val="1"/>
      </rPr>
      <t>?</t>
    </r>
  </si>
  <si>
    <t>R=</t>
  </si>
  <si>
    <t>l=</t>
  </si>
  <si>
    <r>
      <t>y</t>
    </r>
    <r>
      <rPr>
        <i/>
        <vertAlign val="subscript"/>
        <sz val="16"/>
        <color theme="1"/>
        <rFont val="Times New Roman"/>
        <family val="1"/>
      </rPr>
      <t>c</t>
    </r>
    <r>
      <rPr>
        <sz val="16"/>
        <color theme="1"/>
        <rFont val="Times New Roman"/>
        <family val="1"/>
      </rPr>
      <t>=</t>
    </r>
  </si>
  <si>
    <r>
      <rPr>
        <i/>
        <sz val="14"/>
        <color theme="1"/>
        <rFont val="UniversalMath1 BT"/>
        <family val="1"/>
        <charset val="2"/>
      </rPr>
      <t>a</t>
    </r>
    <r>
      <rPr>
        <i/>
        <sz val="14"/>
        <color theme="1"/>
        <rFont val="Times New Roman"/>
        <family val="1"/>
      </rPr>
      <t>=</t>
    </r>
  </si>
  <si>
    <t>S=</t>
  </si>
  <si>
    <t>Check sum</t>
  </si>
  <si>
    <t>Catenary curve graph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</si>
</sst>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"/>
    <numFmt numFmtId="165" formatCode="0.0000"/>
    <numFmt numFmtId="166" formatCode="0.000%"/>
    <numFmt numFmtId="167" formatCode="0.0"/>
    <numFmt numFmtId="168" formatCode="0.000000"/>
    <numFmt numFmtId="169" formatCode="0.00000"/>
    <numFmt numFmtId="170" formatCode="0.00000000"/>
  </numFmts>
  <fonts count="52" x14ac:knownFonts="1">
    <font>
      <sz val="12"/>
      <color theme="1"/>
      <name val="Arial"/>
      <family val="2"/>
      <charset val="186"/>
    </font>
    <font>
      <sz val="12"/>
      <color theme="1"/>
      <name val="Arial"/>
      <family val="2"/>
      <charset val="186"/>
    </font>
    <font>
      <sz val="14"/>
      <color theme="1"/>
      <name val="Times New Roman"/>
      <family val="1"/>
      <charset val="186"/>
    </font>
    <font>
      <b/>
      <i/>
      <sz val="14"/>
      <color theme="1"/>
      <name val="Times New Roman"/>
      <family val="1"/>
      <charset val="186"/>
    </font>
    <font>
      <b/>
      <sz val="14"/>
      <color theme="1"/>
      <name val="Times New Roman"/>
      <family val="1"/>
      <charset val="186"/>
    </font>
    <font>
      <sz val="13"/>
      <color theme="1"/>
      <name val="Times New Roman"/>
      <family val="1"/>
      <charset val="186"/>
    </font>
    <font>
      <sz val="12"/>
      <color theme="1"/>
      <name val="Calibri"/>
      <family val="2"/>
      <charset val="186"/>
      <scheme val="minor"/>
    </font>
    <font>
      <b/>
      <vertAlign val="subscript"/>
      <sz val="14"/>
      <color theme="1"/>
      <name val="Times New Roman"/>
      <family val="1"/>
      <charset val="186"/>
    </font>
    <font>
      <b/>
      <sz val="14"/>
      <color theme="1"/>
      <name val="GreekC"/>
    </font>
    <font>
      <b/>
      <i/>
      <sz val="16"/>
      <color theme="1"/>
      <name val="Times New Roman"/>
      <family val="1"/>
      <charset val="186"/>
    </font>
    <font>
      <sz val="10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12"/>
      <color rgb="FF3F3F76"/>
      <name val="Calibri"/>
      <family val="2"/>
      <charset val="186"/>
      <scheme val="minor"/>
    </font>
    <font>
      <sz val="14"/>
      <color theme="1"/>
      <name val="Calibri"/>
      <family val="2"/>
      <charset val="186"/>
      <scheme val="minor"/>
    </font>
    <font>
      <sz val="10"/>
      <name val="Times New Roman"/>
      <family val="1"/>
      <charset val="186"/>
    </font>
    <font>
      <b/>
      <sz val="12"/>
      <color rgb="FFFA7D00"/>
      <name val="Calibri"/>
      <family val="2"/>
      <charset val="186"/>
      <scheme val="minor"/>
    </font>
    <font>
      <b/>
      <sz val="14"/>
      <color rgb="FFFA7D00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b/>
      <i/>
      <sz val="12"/>
      <color indexed="81"/>
      <name val="Times New Roman"/>
      <family val="1"/>
      <charset val="186"/>
    </font>
    <font>
      <sz val="14"/>
      <name val="Times New Roman"/>
      <family val="1"/>
      <charset val="186"/>
    </font>
    <font>
      <i/>
      <sz val="14"/>
      <color theme="1"/>
      <name val="Times New Roman"/>
      <family val="1"/>
      <charset val="186"/>
    </font>
    <font>
      <sz val="14"/>
      <color theme="1"/>
      <name val="UniversalMath1 BT"/>
      <family val="1"/>
      <charset val="2"/>
    </font>
    <font>
      <vertAlign val="subscript"/>
      <sz val="14"/>
      <color theme="1"/>
      <name val="Times New Roman"/>
      <family val="1"/>
      <charset val="186"/>
    </font>
    <font>
      <sz val="14"/>
      <color theme="1"/>
      <name val="GreekC"/>
    </font>
    <font>
      <i/>
      <sz val="16"/>
      <color theme="1"/>
      <name val="Times New Roman"/>
      <family val="1"/>
    </font>
    <font>
      <vertAlign val="subscript"/>
      <sz val="16"/>
      <color theme="1"/>
      <name val="Times New Roman"/>
      <family val="1"/>
    </font>
    <font>
      <sz val="16"/>
      <color theme="1"/>
      <name val="Times New Roman"/>
      <family val="1"/>
    </font>
    <font>
      <i/>
      <sz val="14"/>
      <color theme="1"/>
      <name val="Times New Roman"/>
      <family val="1"/>
    </font>
    <font>
      <i/>
      <sz val="16"/>
      <color theme="1"/>
      <name val="Times New Roman"/>
      <family val="1"/>
      <charset val="186"/>
    </font>
    <font>
      <vertAlign val="subscript"/>
      <sz val="16"/>
      <color theme="1"/>
      <name val="Times New Roman"/>
      <family val="1"/>
      <charset val="186"/>
    </font>
    <font>
      <sz val="16"/>
      <color theme="1"/>
      <name val="Times New Roman"/>
      <family val="1"/>
      <charset val="186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vertAlign val="subscript"/>
      <sz val="7"/>
      <color theme="1"/>
      <name val="Times New Roman"/>
      <family val="1"/>
    </font>
    <font>
      <vertAlign val="superscript"/>
      <sz val="16"/>
      <color theme="1"/>
      <name val="Times New Roman"/>
      <family val="1"/>
    </font>
    <font>
      <i/>
      <sz val="8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vertAlign val="subscript"/>
      <sz val="8"/>
      <color theme="1"/>
      <name val="Times New Roman"/>
      <family val="1"/>
    </font>
    <font>
      <i/>
      <sz val="15"/>
      <color theme="1"/>
      <name val="Times New Roman"/>
      <family val="1"/>
      <charset val="186"/>
    </font>
    <font>
      <sz val="15"/>
      <color theme="1"/>
      <name val="GreekC"/>
    </font>
    <font>
      <b/>
      <vertAlign val="subscript"/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UniversalMath1 BT"/>
      <family val="1"/>
      <charset val="2"/>
    </font>
    <font>
      <sz val="12"/>
      <color theme="1"/>
      <name val="Arial"/>
      <family val="2"/>
    </font>
    <font>
      <i/>
      <vertAlign val="subscript"/>
      <sz val="16"/>
      <color theme="1"/>
      <name val="Times New Roman"/>
      <family val="1"/>
    </font>
    <font>
      <i/>
      <sz val="14"/>
      <color theme="1"/>
      <name val="UniversalMath1 BT"/>
      <family val="1"/>
      <charset val="2"/>
    </font>
    <font>
      <sz val="20"/>
      <color theme="1"/>
      <name val="Arial"/>
      <family val="2"/>
      <charset val="186"/>
    </font>
    <font>
      <b/>
      <sz val="16"/>
      <color rgb="FF3F3F76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2" fillId="2" borderId="1" applyNumberFormat="0" applyAlignment="0" applyProtection="0"/>
    <xf numFmtId="0" fontId="6" fillId="0" borderId="0"/>
    <xf numFmtId="0" fontId="6" fillId="0" borderId="0"/>
    <xf numFmtId="0" fontId="12" fillId="2" borderId="1" applyNumberFormat="0" applyAlignment="0" applyProtection="0"/>
    <xf numFmtId="0" fontId="6" fillId="0" borderId="0"/>
    <xf numFmtId="0" fontId="15" fillId="3" borderId="1" applyNumberFormat="0" applyAlignment="0" applyProtection="0"/>
  </cellStyleXfs>
  <cellXfs count="149">
    <xf numFmtId="0" fontId="0" fillId="0" borderId="0" xfId="0"/>
    <xf numFmtId="0" fontId="0" fillId="0" borderId="0" xfId="0" applyBorder="1"/>
    <xf numFmtId="0" fontId="5" fillId="0" borderId="0" xfId="0" applyFont="1" applyBorder="1" applyAlignment="1">
      <alignment vertical="center"/>
    </xf>
    <xf numFmtId="0" fontId="5" fillId="0" borderId="0" xfId="2" applyFont="1" applyBorder="1" applyAlignment="1">
      <alignment vertical="center"/>
    </xf>
    <xf numFmtId="0" fontId="6" fillId="0" borderId="0" xfId="2"/>
    <xf numFmtId="0" fontId="0" fillId="0" borderId="0" xfId="0" applyAlignment="1">
      <alignment horizontal="center"/>
    </xf>
    <xf numFmtId="0" fontId="10" fillId="0" borderId="2" xfId="0" applyFont="1" applyBorder="1" applyAlignment="1">
      <alignment horizontal="center"/>
    </xf>
    <xf numFmtId="0" fontId="6" fillId="0" borderId="0" xfId="4"/>
    <xf numFmtId="0" fontId="6" fillId="0" borderId="0" xfId="7"/>
    <xf numFmtId="164" fontId="0" fillId="0" borderId="0" xfId="0" applyNumberFormat="1"/>
    <xf numFmtId="0" fontId="13" fillId="0" borderId="3" xfId="7" applyFont="1" applyBorder="1" applyAlignment="1">
      <alignment vertical="center"/>
    </xf>
    <xf numFmtId="0" fontId="17" fillId="0" borderId="0" xfId="7" applyFont="1" applyBorder="1" applyAlignment="1">
      <alignment horizontal="center" vertical="center"/>
    </xf>
    <xf numFmtId="0" fontId="6" fillId="0" borderId="0" xfId="7" applyBorder="1"/>
    <xf numFmtId="2" fontId="6" fillId="0" borderId="0" xfId="7" applyNumberFormat="1"/>
    <xf numFmtId="2" fontId="6" fillId="0" borderId="0" xfId="2" applyNumberFormat="1"/>
    <xf numFmtId="0" fontId="0" fillId="0" borderId="0" xfId="0" applyFont="1"/>
    <xf numFmtId="165" fontId="11" fillId="0" borderId="2" xfId="0" applyNumberFormat="1" applyFont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164" fontId="10" fillId="0" borderId="2" xfId="3" applyNumberFormat="1" applyFont="1" applyBorder="1" applyAlignment="1">
      <alignment horizontal="center"/>
    </xf>
    <xf numFmtId="2" fontId="10" fillId="0" borderId="2" xfId="3" applyNumberFormat="1" applyFont="1" applyBorder="1" applyAlignment="1">
      <alignment horizontal="center"/>
    </xf>
    <xf numFmtId="165" fontId="10" fillId="0" borderId="2" xfId="3" applyNumberFormat="1" applyFont="1" applyBorder="1" applyAlignment="1">
      <alignment horizontal="center"/>
    </xf>
    <xf numFmtId="0" fontId="10" fillId="0" borderId="0" xfId="0" applyFont="1" applyBorder="1" applyAlignment="1"/>
    <xf numFmtId="164" fontId="21" fillId="0" borderId="2" xfId="3" applyNumberFormat="1" applyFont="1" applyBorder="1" applyAlignment="1">
      <alignment horizontal="center"/>
    </xf>
    <xf numFmtId="1" fontId="10" fillId="0" borderId="2" xfId="3" applyNumberFormat="1" applyFont="1" applyBorder="1" applyAlignment="1">
      <alignment horizontal="center"/>
    </xf>
    <xf numFmtId="0" fontId="10" fillId="0" borderId="2" xfId="3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164" fontId="10" fillId="0" borderId="2" xfId="0" applyNumberFormat="1" applyFont="1" applyFill="1" applyBorder="1" applyAlignment="1">
      <alignment horizontal="center" vertical="center"/>
    </xf>
    <xf numFmtId="0" fontId="3" fillId="0" borderId="2" xfId="3" applyFont="1" applyBorder="1" applyAlignment="1">
      <alignment horizontal="center"/>
    </xf>
    <xf numFmtId="0" fontId="8" fillId="0" borderId="2" xfId="3" applyFont="1" applyBorder="1" applyAlignment="1">
      <alignment horizontal="center"/>
    </xf>
    <xf numFmtId="0" fontId="6" fillId="0" borderId="0" xfId="4"/>
    <xf numFmtId="0" fontId="2" fillId="0" borderId="4" xfId="2" applyFont="1" applyBorder="1" applyAlignment="1">
      <alignment vertical="center"/>
    </xf>
    <xf numFmtId="0" fontId="2" fillId="0" borderId="5" xfId="2" applyFont="1" applyBorder="1" applyAlignment="1">
      <alignment vertical="center"/>
    </xf>
    <xf numFmtId="0" fontId="2" fillId="0" borderId="6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10" fillId="0" borderId="4" xfId="0" applyFont="1" applyBorder="1" applyAlignment="1"/>
    <xf numFmtId="0" fontId="10" fillId="0" borderId="5" xfId="0" applyFont="1" applyBorder="1" applyAlignment="1"/>
    <xf numFmtId="0" fontId="10" fillId="0" borderId="6" xfId="0" applyFont="1" applyBorder="1" applyAlignment="1"/>
    <xf numFmtId="0" fontId="3" fillId="0" borderId="15" xfId="3" applyFont="1" applyBorder="1" applyAlignment="1">
      <alignment horizontal="center"/>
    </xf>
    <xf numFmtId="0" fontId="8" fillId="0" borderId="15" xfId="3" applyFont="1" applyBorder="1" applyAlignment="1">
      <alignment horizontal="center"/>
    </xf>
    <xf numFmtId="0" fontId="13" fillId="0" borderId="9" xfId="7" applyFont="1" applyBorder="1"/>
    <xf numFmtId="164" fontId="6" fillId="0" borderId="0" xfId="2" applyNumberFormat="1"/>
    <xf numFmtId="0" fontId="6" fillId="0" borderId="0" xfId="4"/>
    <xf numFmtId="0" fontId="6" fillId="0" borderId="0" xfId="4"/>
    <xf numFmtId="2" fontId="0" fillId="0" borderId="0" xfId="0" applyNumberFormat="1"/>
    <xf numFmtId="2" fontId="16" fillId="3" borderId="14" xfId="10" applyNumberFormat="1" applyFont="1" applyBorder="1" applyAlignment="1">
      <alignment horizontal="center"/>
    </xf>
    <xf numFmtId="167" fontId="16" fillId="3" borderId="10" xfId="10" applyNumberFormat="1" applyFont="1" applyBorder="1" applyAlignment="1">
      <alignment horizontal="center"/>
    </xf>
    <xf numFmtId="2" fontId="16" fillId="3" borderId="10" xfId="10" applyNumberFormat="1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NumberFormat="1"/>
    <xf numFmtId="0" fontId="0" fillId="0" borderId="0" xfId="1" applyNumberFormat="1" applyFont="1"/>
    <xf numFmtId="0" fontId="0" fillId="0" borderId="0" xfId="0" applyNumberFormat="1" applyAlignment="1">
      <alignment horizontal="right" vertical="center"/>
    </xf>
    <xf numFmtId="0" fontId="25" fillId="0" borderId="14" xfId="3" applyFont="1" applyBorder="1" applyAlignment="1">
      <alignment horizontal="right" vertical="center"/>
    </xf>
    <xf numFmtId="169" fontId="6" fillId="0" borderId="0" xfId="2" applyNumberFormat="1"/>
    <xf numFmtId="168" fontId="6" fillId="0" borderId="0" xfId="2" applyNumberFormat="1"/>
    <xf numFmtId="169" fontId="0" fillId="0" borderId="0" xfId="0" applyNumberFormat="1"/>
    <xf numFmtId="0" fontId="22" fillId="0" borderId="2" xfId="3" applyFont="1" applyBorder="1" applyAlignment="1">
      <alignment horizontal="center" vertical="center"/>
    </xf>
    <xf numFmtId="0" fontId="22" fillId="0" borderId="15" xfId="3" applyFont="1" applyBorder="1" applyAlignment="1">
      <alignment horizontal="center" vertical="center"/>
    </xf>
    <xf numFmtId="0" fontId="30" fillId="0" borderId="11" xfId="4" applyFont="1" applyBorder="1" applyAlignment="1">
      <alignment horizontal="center" vertical="center"/>
    </xf>
    <xf numFmtId="0" fontId="30" fillId="0" borderId="13" xfId="4" applyFont="1" applyBorder="1" applyAlignment="1">
      <alignment horizontal="center" vertical="center"/>
    </xf>
    <xf numFmtId="0" fontId="25" fillId="0" borderId="13" xfId="3" applyFont="1" applyBorder="1" applyAlignment="1">
      <alignment horizontal="center" vertical="center"/>
    </xf>
    <xf numFmtId="0" fontId="29" fillId="0" borderId="14" xfId="3" applyFont="1" applyBorder="1" applyAlignment="1">
      <alignment horizontal="right" vertical="center"/>
    </xf>
    <xf numFmtId="2" fontId="16" fillId="3" borderId="10" xfId="10" applyNumberFormat="1" applyFont="1" applyBorder="1" applyAlignment="1">
      <alignment horizontal="center" vertical="center"/>
    </xf>
    <xf numFmtId="0" fontId="13" fillId="0" borderId="17" xfId="4" applyFont="1" applyBorder="1" applyAlignment="1">
      <alignment horizontal="center" vertical="center"/>
    </xf>
    <xf numFmtId="166" fontId="33" fillId="0" borderId="18" xfId="1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/>
    </xf>
    <xf numFmtId="164" fontId="14" fillId="0" borderId="2" xfId="0" applyNumberFormat="1" applyFont="1" applyFill="1" applyBorder="1" applyAlignment="1">
      <alignment horizontal="center" vertical="center"/>
    </xf>
    <xf numFmtId="2" fontId="13" fillId="0" borderId="8" xfId="7" applyNumberFormat="1" applyFont="1" applyBorder="1"/>
    <xf numFmtId="2" fontId="13" fillId="0" borderId="7" xfId="7" applyNumberFormat="1" applyFont="1" applyBorder="1"/>
    <xf numFmtId="0" fontId="6" fillId="0" borderId="0" xfId="4"/>
    <xf numFmtId="0" fontId="13" fillId="0" borderId="0" xfId="4" applyFont="1" applyBorder="1" applyAlignment="1">
      <alignment vertical="center"/>
    </xf>
    <xf numFmtId="2" fontId="33" fillId="0" borderId="18" xfId="0" applyNumberFormat="1" applyFont="1" applyBorder="1" applyAlignment="1">
      <alignment horizontal="center" vertical="center"/>
    </xf>
    <xf numFmtId="0" fontId="30" fillId="0" borderId="12" xfId="3" applyFont="1" applyBorder="1" applyAlignment="1">
      <alignment horizontal="center" vertical="center"/>
    </xf>
    <xf numFmtId="0" fontId="9" fillId="0" borderId="16" xfId="7" applyFont="1" applyBorder="1" applyAlignment="1">
      <alignment horizontal="center" vertical="center"/>
    </xf>
    <xf numFmtId="0" fontId="9" fillId="0" borderId="22" xfId="7" applyFont="1" applyBorder="1" applyAlignment="1">
      <alignment horizontal="center" vertical="center"/>
    </xf>
    <xf numFmtId="0" fontId="42" fillId="0" borderId="17" xfId="3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167" fontId="0" fillId="0" borderId="32" xfId="0" applyNumberFormat="1" applyBorder="1" applyAlignment="1">
      <alignment horizontal="center"/>
    </xf>
    <xf numFmtId="0" fontId="10" fillId="0" borderId="2" xfId="3" applyNumberFormat="1" applyFont="1" applyBorder="1" applyAlignment="1">
      <alignment horizontal="center"/>
    </xf>
    <xf numFmtId="0" fontId="17" fillId="0" borderId="26" xfId="0" applyNumberFormat="1" applyFont="1" applyBorder="1" applyAlignment="1">
      <alignment horizontal="center"/>
    </xf>
    <xf numFmtId="0" fontId="17" fillId="0" borderId="27" xfId="4" applyNumberFormat="1" applyFont="1" applyBorder="1" applyAlignment="1">
      <alignment horizontal="center"/>
    </xf>
    <xf numFmtId="0" fontId="17" fillId="0" borderId="7" xfId="0" applyNumberFormat="1" applyFont="1" applyBorder="1" applyAlignment="1">
      <alignment horizontal="center"/>
    </xf>
    <xf numFmtId="0" fontId="17" fillId="0" borderId="3" xfId="4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4" xfId="4" applyNumberFormat="1" applyFont="1" applyBorder="1" applyAlignment="1">
      <alignment horizontal="center"/>
    </xf>
    <xf numFmtId="0" fontId="34" fillId="0" borderId="11" xfId="0" applyNumberFormat="1" applyFont="1" applyBorder="1" applyAlignment="1">
      <alignment horizontal="center"/>
    </xf>
    <xf numFmtId="0" fontId="34" fillId="0" borderId="13" xfId="4" applyNumberFormat="1" applyFont="1" applyBorder="1" applyAlignment="1">
      <alignment horizontal="center"/>
    </xf>
    <xf numFmtId="0" fontId="34" fillId="0" borderId="7" xfId="0" applyNumberFormat="1" applyFont="1" applyBorder="1" applyAlignment="1">
      <alignment horizontal="center"/>
    </xf>
    <xf numFmtId="0" fontId="34" fillId="0" borderId="8" xfId="4" applyNumberFormat="1" applyFont="1" applyBorder="1" applyAlignment="1">
      <alignment horizontal="center"/>
    </xf>
    <xf numFmtId="0" fontId="34" fillId="0" borderId="9" xfId="0" applyNumberFormat="1" applyFont="1" applyBorder="1" applyAlignment="1">
      <alignment horizontal="center"/>
    </xf>
    <xf numFmtId="0" fontId="34" fillId="0" borderId="10" xfId="4" applyNumberFormat="1" applyFont="1" applyBorder="1" applyAlignment="1">
      <alignment horizontal="center"/>
    </xf>
    <xf numFmtId="2" fontId="16" fillId="3" borderId="23" xfId="10" applyNumberFormat="1" applyFont="1" applyBorder="1" applyAlignment="1">
      <alignment horizontal="center" vertical="center"/>
    </xf>
    <xf numFmtId="0" fontId="29" fillId="0" borderId="16" xfId="3" applyFont="1" applyBorder="1" applyAlignment="1">
      <alignment horizontal="right" vertical="center"/>
    </xf>
    <xf numFmtId="2" fontId="16" fillId="3" borderId="31" xfId="10" applyNumberFormat="1" applyFont="1" applyBorder="1" applyAlignment="1">
      <alignment horizontal="center"/>
    </xf>
    <xf numFmtId="165" fontId="0" fillId="0" borderId="0" xfId="0" applyNumberFormat="1"/>
    <xf numFmtId="0" fontId="22" fillId="0" borderId="30" xfId="0" applyFont="1" applyBorder="1" applyAlignment="1">
      <alignment horizontal="center" vertical="center"/>
    </xf>
    <xf numFmtId="0" fontId="17" fillId="0" borderId="33" xfId="4" applyNumberFormat="1" applyFont="1" applyBorder="1" applyAlignment="1">
      <alignment horizontal="center"/>
    </xf>
    <xf numFmtId="0" fontId="17" fillId="0" borderId="34" xfId="4" applyNumberFormat="1" applyFont="1" applyBorder="1" applyAlignment="1">
      <alignment horizontal="center"/>
    </xf>
    <xf numFmtId="0" fontId="17" fillId="0" borderId="35" xfId="4" applyNumberFormat="1" applyFont="1" applyBorder="1" applyAlignment="1">
      <alignment horizontal="center"/>
    </xf>
    <xf numFmtId="0" fontId="22" fillId="0" borderId="36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9" fillId="0" borderId="11" xfId="3" applyFont="1" applyBorder="1" applyAlignment="1">
      <alignment horizontal="right" vertical="center"/>
    </xf>
    <xf numFmtId="2" fontId="0" fillId="0" borderId="13" xfId="0" applyNumberFormat="1" applyBorder="1" applyAlignment="1">
      <alignment horizontal="center"/>
    </xf>
    <xf numFmtId="0" fontId="30" fillId="0" borderId="7" xfId="4" applyFont="1" applyBorder="1" applyAlignment="1">
      <alignment horizontal="right" vertical="center"/>
    </xf>
    <xf numFmtId="2" fontId="0" fillId="0" borderId="8" xfId="0" applyNumberFormat="1" applyBorder="1" applyAlignment="1">
      <alignment horizontal="center"/>
    </xf>
    <xf numFmtId="0" fontId="29" fillId="0" borderId="9" xfId="3" applyFont="1" applyBorder="1" applyAlignment="1">
      <alignment horizontal="right" vertical="center"/>
    </xf>
    <xf numFmtId="0" fontId="6" fillId="0" borderId="0" xfId="4"/>
    <xf numFmtId="0" fontId="47" fillId="0" borderId="0" xfId="0" applyFont="1"/>
    <xf numFmtId="170" fontId="47" fillId="0" borderId="0" xfId="4" applyNumberFormat="1" applyFont="1"/>
    <xf numFmtId="2" fontId="47" fillId="0" borderId="10" xfId="4" applyNumberFormat="1" applyFont="1" applyBorder="1" applyAlignment="1">
      <alignment horizontal="center"/>
    </xf>
    <xf numFmtId="0" fontId="29" fillId="0" borderId="7" xfId="3" applyFont="1" applyBorder="1" applyAlignment="1">
      <alignment horizontal="right" vertical="center"/>
    </xf>
    <xf numFmtId="0" fontId="29" fillId="0" borderId="7" xfId="3" applyFont="1" applyFill="1" applyBorder="1" applyAlignment="1">
      <alignment horizontal="right" vertical="center"/>
    </xf>
    <xf numFmtId="2" fontId="47" fillId="0" borderId="8" xfId="4" applyNumberFormat="1" applyFont="1" applyBorder="1" applyAlignment="1">
      <alignment horizontal="center"/>
    </xf>
    <xf numFmtId="2" fontId="13" fillId="0" borderId="26" xfId="9" applyNumberFormat="1" applyFont="1" applyBorder="1"/>
    <xf numFmtId="2" fontId="13" fillId="0" borderId="27" xfId="7" applyNumberFormat="1" applyFont="1" applyBorder="1" applyAlignment="1">
      <alignment horizontal="center" vertical="center"/>
    </xf>
    <xf numFmtId="2" fontId="13" fillId="0" borderId="28" xfId="7" applyNumberFormat="1" applyFont="1" applyBorder="1"/>
    <xf numFmtId="0" fontId="22" fillId="0" borderId="29" xfId="3" applyFont="1" applyBorder="1" applyAlignment="1">
      <alignment horizontal="center" vertical="center"/>
    </xf>
    <xf numFmtId="0" fontId="22" fillId="0" borderId="30" xfId="3" applyFont="1" applyBorder="1" applyAlignment="1">
      <alignment horizontal="center" vertical="center"/>
    </xf>
    <xf numFmtId="0" fontId="25" fillId="0" borderId="31" xfId="3" applyFont="1" applyBorder="1" applyAlignment="1">
      <alignment horizontal="center" vertical="center"/>
    </xf>
    <xf numFmtId="0" fontId="29" fillId="0" borderId="31" xfId="3" applyFont="1" applyBorder="1" applyAlignment="1">
      <alignment horizontal="center" vertical="center"/>
    </xf>
    <xf numFmtId="0" fontId="6" fillId="0" borderId="0" xfId="4"/>
    <xf numFmtId="0" fontId="6" fillId="0" borderId="0" xfId="4"/>
    <xf numFmtId="167" fontId="50" fillId="0" borderId="0" xfId="0" applyNumberFormat="1" applyFont="1"/>
    <xf numFmtId="0" fontId="50" fillId="0" borderId="0" xfId="0" applyFont="1"/>
    <xf numFmtId="0" fontId="34" fillId="0" borderId="11" xfId="0" applyFont="1" applyBorder="1" applyAlignment="1">
      <alignment horizontal="center"/>
    </xf>
    <xf numFmtId="2" fontId="34" fillId="0" borderId="13" xfId="4" applyNumberFormat="1" applyFont="1" applyBorder="1" applyAlignment="1">
      <alignment horizontal="center"/>
    </xf>
    <xf numFmtId="0" fontId="34" fillId="0" borderId="9" xfId="4" applyFont="1" applyBorder="1" applyAlignment="1">
      <alignment horizontal="center"/>
    </xf>
    <xf numFmtId="0" fontId="34" fillId="0" borderId="10" xfId="4" applyFont="1" applyBorder="1" applyAlignment="1">
      <alignment horizontal="center"/>
    </xf>
    <xf numFmtId="0" fontId="34" fillId="0" borderId="40" xfId="4" applyFont="1" applyBorder="1" applyAlignment="1">
      <alignment horizontal="center"/>
    </xf>
    <xf numFmtId="2" fontId="34" fillId="0" borderId="41" xfId="4" applyNumberFormat="1" applyFont="1" applyBorder="1" applyAlignment="1">
      <alignment horizontal="center"/>
    </xf>
    <xf numFmtId="0" fontId="34" fillId="0" borderId="11" xfId="4" applyFont="1" applyBorder="1" applyAlignment="1">
      <alignment horizontal="center"/>
    </xf>
    <xf numFmtId="0" fontId="51" fillId="2" borderId="24" xfId="5" applyNumberFormat="1" applyFont="1" applyBorder="1" applyAlignment="1" applyProtection="1">
      <alignment horizontal="center" vertical="center"/>
      <protection locked="0"/>
    </xf>
    <xf numFmtId="0" fontId="51" fillId="2" borderId="25" xfId="8" applyNumberFormat="1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6" fillId="0" borderId="0" xfId="4"/>
    <xf numFmtId="0" fontId="13" fillId="0" borderId="20" xfId="4" applyFont="1" applyBorder="1" applyAlignment="1">
      <alignment horizontal="center" vertical="center"/>
    </xf>
    <xf numFmtId="0" fontId="13" fillId="0" borderId="19" xfId="4" applyFont="1" applyBorder="1" applyAlignment="1">
      <alignment horizontal="center" vertical="center"/>
    </xf>
    <xf numFmtId="0" fontId="13" fillId="0" borderId="21" xfId="4" applyFont="1" applyBorder="1" applyAlignment="1">
      <alignment horizontal="center" vertical="center"/>
    </xf>
    <xf numFmtId="0" fontId="17" fillId="0" borderId="16" xfId="4" applyFont="1" applyBorder="1" applyAlignment="1">
      <alignment horizontal="center" vertical="center"/>
    </xf>
    <xf numFmtId="0" fontId="17" fillId="0" borderId="39" xfId="4" applyFont="1" applyBorder="1" applyAlignment="1">
      <alignment horizontal="center" vertical="center"/>
    </xf>
    <xf numFmtId="0" fontId="17" fillId="0" borderId="38" xfId="4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</cellXfs>
  <cellStyles count="11">
    <cellStyle name="Calculation 8" xfId="10"/>
    <cellStyle name="Input 5" xfId="5"/>
    <cellStyle name="Input 5 3" xfId="8"/>
    <cellStyle name="Normal" xfId="0" builtinId="0"/>
    <cellStyle name="Normal 4" xfId="3"/>
    <cellStyle name="Normal 4 2" xfId="9"/>
    <cellStyle name="Normal 5" xfId="4"/>
    <cellStyle name="Normal 5 2" xfId="6"/>
    <cellStyle name="Normal 7" xfId="2"/>
    <cellStyle name="Normal 8" xfId="7"/>
    <cellStyle name="Percent" xfId="1" builtinId="5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069256585231242E-2"/>
          <c:y val="0.15377131698122329"/>
          <c:w val="0.93012487116031761"/>
          <c:h val="0.68112002463965304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calculator!$T$14:$T$214</c:f>
              <c:numCache>
                <c:formatCode>General</c:formatCode>
                <c:ptCount val="201"/>
                <c:pt idx="0">
                  <c:v>0</c:v>
                </c:pt>
                <c:pt idx="1">
                  <c:v>1.895</c:v>
                </c:pt>
                <c:pt idx="2">
                  <c:v>3.79</c:v>
                </c:pt>
                <c:pt idx="3">
                  <c:v>5.6850000000000005</c:v>
                </c:pt>
                <c:pt idx="4">
                  <c:v>7.58</c:v>
                </c:pt>
                <c:pt idx="5">
                  <c:v>9.4749999999999996</c:v>
                </c:pt>
                <c:pt idx="6">
                  <c:v>11.37</c:v>
                </c:pt>
                <c:pt idx="7">
                  <c:v>13.264999999999999</c:v>
                </c:pt>
                <c:pt idx="8">
                  <c:v>15.159999999999998</c:v>
                </c:pt>
                <c:pt idx="9">
                  <c:v>17.055</c:v>
                </c:pt>
                <c:pt idx="10">
                  <c:v>18.95</c:v>
                </c:pt>
                <c:pt idx="11">
                  <c:v>20.844999999999999</c:v>
                </c:pt>
                <c:pt idx="12">
                  <c:v>22.74</c:v>
                </c:pt>
                <c:pt idx="13">
                  <c:v>24.634999999999998</c:v>
                </c:pt>
                <c:pt idx="14">
                  <c:v>26.529999999999998</c:v>
                </c:pt>
                <c:pt idx="15">
                  <c:v>28.424999999999997</c:v>
                </c:pt>
                <c:pt idx="16">
                  <c:v>30.319999999999997</c:v>
                </c:pt>
                <c:pt idx="17">
                  <c:v>32.214999999999996</c:v>
                </c:pt>
                <c:pt idx="18">
                  <c:v>34.11</c:v>
                </c:pt>
                <c:pt idx="19">
                  <c:v>36.005000000000003</c:v>
                </c:pt>
                <c:pt idx="20">
                  <c:v>37.900000000000006</c:v>
                </c:pt>
                <c:pt idx="21">
                  <c:v>39.795000000000009</c:v>
                </c:pt>
                <c:pt idx="22">
                  <c:v>41.690000000000012</c:v>
                </c:pt>
                <c:pt idx="23">
                  <c:v>43.585000000000015</c:v>
                </c:pt>
                <c:pt idx="24">
                  <c:v>45.480000000000018</c:v>
                </c:pt>
                <c:pt idx="25">
                  <c:v>47.375000000000021</c:v>
                </c:pt>
                <c:pt idx="26">
                  <c:v>49.270000000000024</c:v>
                </c:pt>
                <c:pt idx="27">
                  <c:v>51.165000000000028</c:v>
                </c:pt>
                <c:pt idx="28">
                  <c:v>53.060000000000031</c:v>
                </c:pt>
                <c:pt idx="29">
                  <c:v>54.955000000000034</c:v>
                </c:pt>
                <c:pt idx="30">
                  <c:v>56.850000000000037</c:v>
                </c:pt>
                <c:pt idx="31">
                  <c:v>58.74500000000004</c:v>
                </c:pt>
                <c:pt idx="32">
                  <c:v>60.640000000000043</c:v>
                </c:pt>
                <c:pt idx="33">
                  <c:v>62.535000000000046</c:v>
                </c:pt>
                <c:pt idx="34">
                  <c:v>64.430000000000049</c:v>
                </c:pt>
                <c:pt idx="35">
                  <c:v>66.325000000000045</c:v>
                </c:pt>
                <c:pt idx="36">
                  <c:v>68.220000000000041</c:v>
                </c:pt>
                <c:pt idx="37">
                  <c:v>70.115000000000038</c:v>
                </c:pt>
                <c:pt idx="38">
                  <c:v>72.010000000000034</c:v>
                </c:pt>
                <c:pt idx="39">
                  <c:v>73.90500000000003</c:v>
                </c:pt>
                <c:pt idx="40">
                  <c:v>75.800000000000026</c:v>
                </c:pt>
                <c:pt idx="41">
                  <c:v>77.695000000000022</c:v>
                </c:pt>
                <c:pt idx="42">
                  <c:v>79.590000000000018</c:v>
                </c:pt>
                <c:pt idx="43">
                  <c:v>81.485000000000014</c:v>
                </c:pt>
                <c:pt idx="44">
                  <c:v>83.38000000000001</c:v>
                </c:pt>
                <c:pt idx="45">
                  <c:v>85.275000000000006</c:v>
                </c:pt>
                <c:pt idx="46">
                  <c:v>87.17</c:v>
                </c:pt>
                <c:pt idx="47">
                  <c:v>89.064999999999998</c:v>
                </c:pt>
                <c:pt idx="48">
                  <c:v>90.96</c:v>
                </c:pt>
                <c:pt idx="49">
                  <c:v>92.85499999999999</c:v>
                </c:pt>
                <c:pt idx="50">
                  <c:v>94.749999999999986</c:v>
                </c:pt>
                <c:pt idx="51">
                  <c:v>96.644999999999982</c:v>
                </c:pt>
                <c:pt idx="52">
                  <c:v>98.539999999999978</c:v>
                </c:pt>
                <c:pt idx="53">
                  <c:v>100.43499999999997</c:v>
                </c:pt>
                <c:pt idx="54">
                  <c:v>102.32999999999997</c:v>
                </c:pt>
                <c:pt idx="55">
                  <c:v>104.22499999999997</c:v>
                </c:pt>
                <c:pt idx="56">
                  <c:v>106.11999999999996</c:v>
                </c:pt>
                <c:pt idx="57">
                  <c:v>108.01499999999996</c:v>
                </c:pt>
                <c:pt idx="58">
                  <c:v>109.90999999999995</c:v>
                </c:pt>
                <c:pt idx="59">
                  <c:v>111.80499999999995</c:v>
                </c:pt>
                <c:pt idx="60">
                  <c:v>113.69999999999995</c:v>
                </c:pt>
                <c:pt idx="61">
                  <c:v>115.59499999999994</c:v>
                </c:pt>
                <c:pt idx="62">
                  <c:v>117.48999999999994</c:v>
                </c:pt>
                <c:pt idx="63">
                  <c:v>119.38499999999993</c:v>
                </c:pt>
                <c:pt idx="64">
                  <c:v>121.27999999999993</c:v>
                </c:pt>
                <c:pt idx="65">
                  <c:v>123.17499999999993</c:v>
                </c:pt>
                <c:pt idx="66">
                  <c:v>125.06999999999992</c:v>
                </c:pt>
                <c:pt idx="67">
                  <c:v>126.96499999999992</c:v>
                </c:pt>
                <c:pt idx="68">
                  <c:v>128.85999999999993</c:v>
                </c:pt>
                <c:pt idx="69">
                  <c:v>130.75499999999994</c:v>
                </c:pt>
                <c:pt idx="70">
                  <c:v>132.64999999999995</c:v>
                </c:pt>
                <c:pt idx="71">
                  <c:v>134.54499999999996</c:v>
                </c:pt>
                <c:pt idx="72">
                  <c:v>136.43999999999997</c:v>
                </c:pt>
                <c:pt idx="73">
                  <c:v>138.33499999999998</c:v>
                </c:pt>
                <c:pt idx="74">
                  <c:v>140.22999999999999</c:v>
                </c:pt>
                <c:pt idx="75">
                  <c:v>142.125</c:v>
                </c:pt>
                <c:pt idx="76">
                  <c:v>144.02000000000001</c:v>
                </c:pt>
                <c:pt idx="77">
                  <c:v>145.91500000000002</c:v>
                </c:pt>
                <c:pt idx="78">
                  <c:v>147.81000000000003</c:v>
                </c:pt>
                <c:pt idx="79">
                  <c:v>149.70500000000004</c:v>
                </c:pt>
                <c:pt idx="80">
                  <c:v>151.60000000000005</c:v>
                </c:pt>
                <c:pt idx="81">
                  <c:v>153.49500000000006</c:v>
                </c:pt>
                <c:pt idx="82">
                  <c:v>155.39000000000007</c:v>
                </c:pt>
                <c:pt idx="83">
                  <c:v>157.28500000000008</c:v>
                </c:pt>
                <c:pt idx="84">
                  <c:v>159.18000000000009</c:v>
                </c:pt>
                <c:pt idx="85">
                  <c:v>161.0750000000001</c:v>
                </c:pt>
                <c:pt idx="86">
                  <c:v>162.97000000000011</c:v>
                </c:pt>
                <c:pt idx="87">
                  <c:v>164.86500000000012</c:v>
                </c:pt>
                <c:pt idx="88">
                  <c:v>166.76000000000013</c:v>
                </c:pt>
                <c:pt idx="89">
                  <c:v>168.65500000000014</c:v>
                </c:pt>
                <c:pt idx="90">
                  <c:v>170.55000000000015</c:v>
                </c:pt>
                <c:pt idx="91">
                  <c:v>172.44500000000016</c:v>
                </c:pt>
                <c:pt idx="92">
                  <c:v>174.34000000000017</c:v>
                </c:pt>
                <c:pt idx="93">
                  <c:v>176.23500000000018</c:v>
                </c:pt>
                <c:pt idx="94">
                  <c:v>178.13000000000019</c:v>
                </c:pt>
                <c:pt idx="95">
                  <c:v>180.0250000000002</c:v>
                </c:pt>
                <c:pt idx="96">
                  <c:v>181.92000000000021</c:v>
                </c:pt>
                <c:pt idx="97">
                  <c:v>183.81500000000023</c:v>
                </c:pt>
                <c:pt idx="98">
                  <c:v>185.71000000000024</c:v>
                </c:pt>
                <c:pt idx="99">
                  <c:v>187.60500000000025</c:v>
                </c:pt>
                <c:pt idx="100">
                  <c:v>189.50000000000026</c:v>
                </c:pt>
                <c:pt idx="101">
                  <c:v>191.39500000000027</c:v>
                </c:pt>
                <c:pt idx="102">
                  <c:v>193.29000000000028</c:v>
                </c:pt>
                <c:pt idx="103">
                  <c:v>195.18500000000029</c:v>
                </c:pt>
                <c:pt idx="104">
                  <c:v>197.0800000000003</c:v>
                </c:pt>
                <c:pt idx="105">
                  <c:v>198.97500000000031</c:v>
                </c:pt>
                <c:pt idx="106">
                  <c:v>200.87000000000032</c:v>
                </c:pt>
                <c:pt idx="107">
                  <c:v>202.76500000000033</c:v>
                </c:pt>
                <c:pt idx="108">
                  <c:v>204.66000000000034</c:v>
                </c:pt>
                <c:pt idx="109">
                  <c:v>206.55500000000035</c:v>
                </c:pt>
                <c:pt idx="110">
                  <c:v>208.45000000000036</c:v>
                </c:pt>
                <c:pt idx="111">
                  <c:v>210.34500000000037</c:v>
                </c:pt>
                <c:pt idx="112">
                  <c:v>212.24000000000038</c:v>
                </c:pt>
                <c:pt idx="113">
                  <c:v>214.13500000000039</c:v>
                </c:pt>
                <c:pt idx="114">
                  <c:v>216.0300000000004</c:v>
                </c:pt>
                <c:pt idx="115">
                  <c:v>217.92500000000041</c:v>
                </c:pt>
                <c:pt idx="116">
                  <c:v>219.82000000000042</c:v>
                </c:pt>
                <c:pt idx="117">
                  <c:v>221.71500000000043</c:v>
                </c:pt>
                <c:pt idx="118">
                  <c:v>223.61000000000044</c:v>
                </c:pt>
                <c:pt idx="119">
                  <c:v>225.50500000000045</c:v>
                </c:pt>
                <c:pt idx="120">
                  <c:v>227.40000000000046</c:v>
                </c:pt>
                <c:pt idx="121">
                  <c:v>229.29500000000047</c:v>
                </c:pt>
                <c:pt idx="122">
                  <c:v>231.19000000000048</c:v>
                </c:pt>
                <c:pt idx="123">
                  <c:v>233.08500000000049</c:v>
                </c:pt>
                <c:pt idx="124">
                  <c:v>234.9800000000005</c:v>
                </c:pt>
                <c:pt idx="125">
                  <c:v>236.87500000000051</c:v>
                </c:pt>
                <c:pt idx="126">
                  <c:v>238.77000000000052</c:v>
                </c:pt>
                <c:pt idx="127">
                  <c:v>240.66500000000053</c:v>
                </c:pt>
                <c:pt idx="128">
                  <c:v>242.56000000000054</c:v>
                </c:pt>
                <c:pt idx="129">
                  <c:v>244.45500000000055</c:v>
                </c:pt>
                <c:pt idx="130">
                  <c:v>246.35000000000056</c:v>
                </c:pt>
                <c:pt idx="131">
                  <c:v>248.24500000000057</c:v>
                </c:pt>
                <c:pt idx="132">
                  <c:v>250.14000000000058</c:v>
                </c:pt>
                <c:pt idx="133">
                  <c:v>252.03500000000059</c:v>
                </c:pt>
                <c:pt idx="134">
                  <c:v>253.9300000000006</c:v>
                </c:pt>
                <c:pt idx="135">
                  <c:v>255.82500000000061</c:v>
                </c:pt>
                <c:pt idx="136">
                  <c:v>257.7200000000006</c:v>
                </c:pt>
                <c:pt idx="137">
                  <c:v>259.61500000000058</c:v>
                </c:pt>
                <c:pt idx="138">
                  <c:v>261.51000000000056</c:v>
                </c:pt>
                <c:pt idx="139">
                  <c:v>263.40500000000054</c:v>
                </c:pt>
                <c:pt idx="140">
                  <c:v>265.30000000000052</c:v>
                </c:pt>
                <c:pt idx="141">
                  <c:v>267.1950000000005</c:v>
                </c:pt>
                <c:pt idx="142">
                  <c:v>269.09000000000049</c:v>
                </c:pt>
                <c:pt idx="143">
                  <c:v>270.98500000000047</c:v>
                </c:pt>
                <c:pt idx="144">
                  <c:v>272.88000000000045</c:v>
                </c:pt>
                <c:pt idx="145">
                  <c:v>274.77500000000043</c:v>
                </c:pt>
                <c:pt idx="146">
                  <c:v>276.67000000000041</c:v>
                </c:pt>
                <c:pt idx="147">
                  <c:v>278.5650000000004</c:v>
                </c:pt>
                <c:pt idx="148">
                  <c:v>280.46000000000038</c:v>
                </c:pt>
                <c:pt idx="149">
                  <c:v>282.35500000000036</c:v>
                </c:pt>
                <c:pt idx="150">
                  <c:v>284.25000000000034</c:v>
                </c:pt>
                <c:pt idx="151">
                  <c:v>286.14500000000032</c:v>
                </c:pt>
                <c:pt idx="152">
                  <c:v>288.0400000000003</c:v>
                </c:pt>
                <c:pt idx="153">
                  <c:v>289.93500000000029</c:v>
                </c:pt>
                <c:pt idx="154">
                  <c:v>291.83000000000027</c:v>
                </c:pt>
                <c:pt idx="155">
                  <c:v>293.72500000000025</c:v>
                </c:pt>
                <c:pt idx="156">
                  <c:v>295.62000000000023</c:v>
                </c:pt>
                <c:pt idx="157">
                  <c:v>297.51500000000021</c:v>
                </c:pt>
                <c:pt idx="158">
                  <c:v>299.4100000000002</c:v>
                </c:pt>
                <c:pt idx="159">
                  <c:v>301.30500000000018</c:v>
                </c:pt>
                <c:pt idx="160">
                  <c:v>303.20000000000016</c:v>
                </c:pt>
                <c:pt idx="161">
                  <c:v>305.09500000000014</c:v>
                </c:pt>
                <c:pt idx="162">
                  <c:v>306.99000000000012</c:v>
                </c:pt>
                <c:pt idx="163">
                  <c:v>308.8850000000001</c:v>
                </c:pt>
                <c:pt idx="164">
                  <c:v>310.78000000000009</c:v>
                </c:pt>
                <c:pt idx="165">
                  <c:v>312.67500000000007</c:v>
                </c:pt>
                <c:pt idx="166">
                  <c:v>314.57000000000005</c:v>
                </c:pt>
                <c:pt idx="167">
                  <c:v>316.46500000000003</c:v>
                </c:pt>
                <c:pt idx="168">
                  <c:v>318.36</c:v>
                </c:pt>
                <c:pt idx="169">
                  <c:v>320.255</c:v>
                </c:pt>
                <c:pt idx="170">
                  <c:v>322.14999999999998</c:v>
                </c:pt>
                <c:pt idx="171">
                  <c:v>324.04499999999996</c:v>
                </c:pt>
                <c:pt idx="172">
                  <c:v>325.93999999999994</c:v>
                </c:pt>
                <c:pt idx="173">
                  <c:v>327.83499999999992</c:v>
                </c:pt>
                <c:pt idx="174">
                  <c:v>329.7299999999999</c:v>
                </c:pt>
                <c:pt idx="175">
                  <c:v>331.62499999999989</c:v>
                </c:pt>
                <c:pt idx="176">
                  <c:v>333.51999999999987</c:v>
                </c:pt>
                <c:pt idx="177">
                  <c:v>335.41499999999985</c:v>
                </c:pt>
                <c:pt idx="178">
                  <c:v>337.30999999999983</c:v>
                </c:pt>
                <c:pt idx="179">
                  <c:v>339.20499999999981</c:v>
                </c:pt>
                <c:pt idx="180">
                  <c:v>341.0999999999998</c:v>
                </c:pt>
                <c:pt idx="181">
                  <c:v>342.99499999999978</c:v>
                </c:pt>
                <c:pt idx="182">
                  <c:v>344.88999999999976</c:v>
                </c:pt>
                <c:pt idx="183">
                  <c:v>346.78499999999974</c:v>
                </c:pt>
                <c:pt idx="184">
                  <c:v>348.67999999999972</c:v>
                </c:pt>
                <c:pt idx="185">
                  <c:v>350.5749999999997</c:v>
                </c:pt>
                <c:pt idx="186">
                  <c:v>352.46999999999969</c:v>
                </c:pt>
                <c:pt idx="187">
                  <c:v>354.36499999999967</c:v>
                </c:pt>
                <c:pt idx="188">
                  <c:v>356.25999999999965</c:v>
                </c:pt>
                <c:pt idx="189">
                  <c:v>358.15499999999963</c:v>
                </c:pt>
                <c:pt idx="190">
                  <c:v>360.04999999999961</c:v>
                </c:pt>
                <c:pt idx="191">
                  <c:v>361.9449999999996</c:v>
                </c:pt>
                <c:pt idx="192">
                  <c:v>363.83999999999958</c:v>
                </c:pt>
                <c:pt idx="193">
                  <c:v>365.73499999999956</c:v>
                </c:pt>
                <c:pt idx="194">
                  <c:v>367.62999999999954</c:v>
                </c:pt>
                <c:pt idx="195">
                  <c:v>369.52499999999952</c:v>
                </c:pt>
                <c:pt idx="196">
                  <c:v>371.4199999999995</c:v>
                </c:pt>
                <c:pt idx="197">
                  <c:v>373.31499999999949</c:v>
                </c:pt>
                <c:pt idx="198">
                  <c:v>375.20999999999947</c:v>
                </c:pt>
                <c:pt idx="199">
                  <c:v>377.10499999999945</c:v>
                </c:pt>
                <c:pt idx="200">
                  <c:v>378.99999999999943</c:v>
                </c:pt>
              </c:numCache>
            </c:numRef>
          </c:xVal>
          <c:yVal>
            <c:numRef>
              <c:f>calculator!$U$14:$U$214</c:f>
              <c:numCache>
                <c:formatCode>General</c:formatCode>
                <c:ptCount val="201"/>
                <c:pt idx="0">
                  <c:v>190</c:v>
                </c:pt>
                <c:pt idx="1">
                  <c:v>189.87896242341066</c:v>
                </c:pt>
                <c:pt idx="2">
                  <c:v>189.7591670604175</c:v>
                </c:pt>
                <c:pt idx="3">
                  <c:v>189.64061312730328</c:v>
                </c:pt>
                <c:pt idx="4">
                  <c:v>189.52329984847228</c:v>
                </c:pt>
                <c:pt idx="5">
                  <c:v>189.40722645644527</c:v>
                </c:pt>
                <c:pt idx="6">
                  <c:v>189.29239219185462</c:v>
                </c:pt>
                <c:pt idx="7">
                  <c:v>189.17879630343921</c:v>
                </c:pt>
                <c:pt idx="8">
                  <c:v>189.06643804803949</c:v>
                </c:pt>
                <c:pt idx="9">
                  <c:v>188.9553166905927</c:v>
                </c:pt>
                <c:pt idx="10">
                  <c:v>188.84543150412813</c:v>
                </c:pt>
                <c:pt idx="11">
                  <c:v>188.73678176976208</c:v>
                </c:pt>
                <c:pt idx="12">
                  <c:v>188.62936677669344</c:v>
                </c:pt>
                <c:pt idx="13">
                  <c:v>188.523185822199</c:v>
                </c:pt>
                <c:pt idx="14">
                  <c:v>188.41823821162873</c:v>
                </c:pt>
                <c:pt idx="15">
                  <c:v>188.31452325840129</c:v>
                </c:pt>
                <c:pt idx="16">
                  <c:v>188.21204028399956</c:v>
                </c:pt>
                <c:pt idx="17">
                  <c:v>188.11078861796625</c:v>
                </c:pt>
                <c:pt idx="18">
                  <c:v>188.0107675978993</c:v>
                </c:pt>
                <c:pt idx="19">
                  <c:v>187.91197656944794</c:v>
                </c:pt>
                <c:pt idx="20">
                  <c:v>187.8144148863079</c:v>
                </c:pt>
                <c:pt idx="21">
                  <c:v>187.71808191021768</c:v>
                </c:pt>
                <c:pt idx="22">
                  <c:v>187.62297701095403</c:v>
                </c:pt>
                <c:pt idx="23">
                  <c:v>187.52909956632797</c:v>
                </c:pt>
                <c:pt idx="24">
                  <c:v>187.43644896218061</c:v>
                </c:pt>
                <c:pt idx="25">
                  <c:v>187.34502459237942</c:v>
                </c:pt>
                <c:pt idx="26">
                  <c:v>187.25482585881383</c:v>
                </c:pt>
                <c:pt idx="27">
                  <c:v>187.16585217139172</c:v>
                </c:pt>
                <c:pt idx="28">
                  <c:v>187.07810294803528</c:v>
                </c:pt>
                <c:pt idx="29">
                  <c:v>186.99157761467731</c:v>
                </c:pt>
                <c:pt idx="30">
                  <c:v>186.90627560525755</c:v>
                </c:pt>
                <c:pt idx="31">
                  <c:v>186.8221963617188</c:v>
                </c:pt>
                <c:pt idx="32">
                  <c:v>186.73933933400338</c:v>
                </c:pt>
                <c:pt idx="33">
                  <c:v>186.65770398004955</c:v>
                </c:pt>
                <c:pt idx="34">
                  <c:v>186.5772897657879</c:v>
                </c:pt>
                <c:pt idx="35">
                  <c:v>186.49809616513784</c:v>
                </c:pt>
                <c:pt idx="36">
                  <c:v>186.42012266000427</c:v>
                </c:pt>
                <c:pt idx="37">
                  <c:v>186.34336874027397</c:v>
                </c:pt>
                <c:pt idx="38">
                  <c:v>186.26783390381271</c:v>
                </c:pt>
                <c:pt idx="39">
                  <c:v>186.19351765646132</c:v>
                </c:pt>
                <c:pt idx="40">
                  <c:v>186.12041951203304</c:v>
                </c:pt>
                <c:pt idx="41">
                  <c:v>186.04853899230997</c:v>
                </c:pt>
                <c:pt idx="42">
                  <c:v>185.97787562704016</c:v>
                </c:pt>
                <c:pt idx="43">
                  <c:v>185.90842895393439</c:v>
                </c:pt>
                <c:pt idx="44">
                  <c:v>185.84019851866324</c:v>
                </c:pt>
                <c:pt idx="45">
                  <c:v>185.77318387485408</c:v>
                </c:pt>
                <c:pt idx="46">
                  <c:v>185.70738458408812</c:v>
                </c:pt>
                <c:pt idx="47">
                  <c:v>185.64280021589755</c:v>
                </c:pt>
                <c:pt idx="48">
                  <c:v>185.57943034776284</c:v>
                </c:pt>
                <c:pt idx="49">
                  <c:v>185.51727456510989</c:v>
                </c:pt>
                <c:pt idx="50">
                  <c:v>185.45633246130706</c:v>
                </c:pt>
                <c:pt idx="51">
                  <c:v>185.39660363766311</c:v>
                </c:pt>
                <c:pt idx="52">
                  <c:v>185.33808770342401</c:v>
                </c:pt>
                <c:pt idx="53">
                  <c:v>185.28078427577074</c:v>
                </c:pt>
                <c:pt idx="54">
                  <c:v>185.22469297981652</c:v>
                </c:pt>
                <c:pt idx="55">
                  <c:v>185.16981344860463</c:v>
                </c:pt>
                <c:pt idx="56">
                  <c:v>185.11614532310583</c:v>
                </c:pt>
                <c:pt idx="57">
                  <c:v>185.06368825221605</c:v>
                </c:pt>
                <c:pt idx="58">
                  <c:v>185.01244189275408</c:v>
                </c:pt>
                <c:pt idx="59">
                  <c:v>184.96240590945948</c:v>
                </c:pt>
                <c:pt idx="60">
                  <c:v>184.91357997499003</c:v>
                </c:pt>
                <c:pt idx="61">
                  <c:v>184.86596376991997</c:v>
                </c:pt>
                <c:pt idx="62">
                  <c:v>184.81955698273768</c:v>
                </c:pt>
                <c:pt idx="63">
                  <c:v>184.77435930984382</c:v>
                </c:pt>
                <c:pt idx="64">
                  <c:v>184.73037045554912</c:v>
                </c:pt>
                <c:pt idx="65">
                  <c:v>184.68759013207256</c:v>
                </c:pt>
                <c:pt idx="66">
                  <c:v>184.64601805953959</c:v>
                </c:pt>
                <c:pt idx="67">
                  <c:v>184.60565396598017</c:v>
                </c:pt>
                <c:pt idx="68">
                  <c:v>184.56649758732692</c:v>
                </c:pt>
                <c:pt idx="69">
                  <c:v>184.52854866741362</c:v>
                </c:pt>
                <c:pt idx="70">
                  <c:v>184.49180695797332</c:v>
                </c:pt>
                <c:pt idx="71">
                  <c:v>184.45627221863691</c:v>
                </c:pt>
                <c:pt idx="72">
                  <c:v>184.42194421693131</c:v>
                </c:pt>
                <c:pt idx="73">
                  <c:v>184.38882272827809</c:v>
                </c:pt>
                <c:pt idx="74">
                  <c:v>184.35690753599212</c:v>
                </c:pt>
                <c:pt idx="75">
                  <c:v>184.32619843127992</c:v>
                </c:pt>
                <c:pt idx="76">
                  <c:v>184.29669521323839</c:v>
                </c:pt>
                <c:pt idx="77">
                  <c:v>184.26839768885355</c:v>
                </c:pt>
                <c:pt idx="78">
                  <c:v>184.2413056729992</c:v>
                </c:pt>
                <c:pt idx="79">
                  <c:v>184.21541898843572</c:v>
                </c:pt>
                <c:pt idx="80">
                  <c:v>184.19073746580898</c:v>
                </c:pt>
                <c:pt idx="81">
                  <c:v>184.16726094364918</c:v>
                </c:pt>
                <c:pt idx="82">
                  <c:v>184.1449892683697</c:v>
                </c:pt>
                <c:pt idx="83">
                  <c:v>184.12392229426632</c:v>
                </c:pt>
                <c:pt idx="84">
                  <c:v>184.10405988351604</c:v>
                </c:pt>
                <c:pt idx="85">
                  <c:v>184.08540190617632</c:v>
                </c:pt>
                <c:pt idx="86">
                  <c:v>184.06794824018419</c:v>
                </c:pt>
                <c:pt idx="87">
                  <c:v>184.0516987713554</c:v>
                </c:pt>
                <c:pt idx="88">
                  <c:v>184.03665339338377</c:v>
                </c:pt>
                <c:pt idx="89">
                  <c:v>184.0228120078404</c:v>
                </c:pt>
                <c:pt idx="90">
                  <c:v>184.0101745241731</c:v>
                </c:pt>
                <c:pt idx="91">
                  <c:v>183.9987408597058</c:v>
                </c:pt>
                <c:pt idx="92">
                  <c:v>183.98851093963791</c:v>
                </c:pt>
                <c:pt idx="93">
                  <c:v>183.97948469704389</c:v>
                </c:pt>
                <c:pt idx="94">
                  <c:v>183.9716620728729</c:v>
                </c:pt>
                <c:pt idx="95">
                  <c:v>183.96504301594825</c:v>
                </c:pt>
                <c:pt idx="96">
                  <c:v>183.95962748296722</c:v>
                </c:pt>
                <c:pt idx="97">
                  <c:v>183.95541543850064</c:v>
                </c:pt>
                <c:pt idx="98">
                  <c:v>183.95240685499274</c:v>
                </c:pt>
                <c:pt idx="99">
                  <c:v>183.95060171276097</c:v>
                </c:pt>
                <c:pt idx="100">
                  <c:v>183.9499999999959</c:v>
                </c:pt>
                <c:pt idx="101">
                  <c:v>183.95060171276097</c:v>
                </c:pt>
                <c:pt idx="102">
                  <c:v>183.95240685499274</c:v>
                </c:pt>
                <c:pt idx="103">
                  <c:v>183.95541543850064</c:v>
                </c:pt>
                <c:pt idx="104">
                  <c:v>183.95962748296722</c:v>
                </c:pt>
                <c:pt idx="105">
                  <c:v>183.96504301594825</c:v>
                </c:pt>
                <c:pt idx="106">
                  <c:v>183.9716620728729</c:v>
                </c:pt>
                <c:pt idx="107">
                  <c:v>183.97948469704389</c:v>
                </c:pt>
                <c:pt idx="108">
                  <c:v>183.98851093963791</c:v>
                </c:pt>
                <c:pt idx="109">
                  <c:v>183.9987408597058</c:v>
                </c:pt>
                <c:pt idx="110">
                  <c:v>184.0101745241731</c:v>
                </c:pt>
                <c:pt idx="111">
                  <c:v>184.0228120078404</c:v>
                </c:pt>
                <c:pt idx="112">
                  <c:v>184.03665339338377</c:v>
                </c:pt>
                <c:pt idx="113">
                  <c:v>184.0516987713554</c:v>
                </c:pt>
                <c:pt idx="114">
                  <c:v>184.06794824018419</c:v>
                </c:pt>
                <c:pt idx="115">
                  <c:v>184.08540190617632</c:v>
                </c:pt>
                <c:pt idx="116">
                  <c:v>184.10405988351604</c:v>
                </c:pt>
                <c:pt idx="117">
                  <c:v>184.12392229426632</c:v>
                </c:pt>
                <c:pt idx="118">
                  <c:v>184.1449892683697</c:v>
                </c:pt>
                <c:pt idx="119">
                  <c:v>184.16726094364918</c:v>
                </c:pt>
                <c:pt idx="120">
                  <c:v>184.19073746580898</c:v>
                </c:pt>
                <c:pt idx="121">
                  <c:v>184.21541898843572</c:v>
                </c:pt>
                <c:pt idx="122">
                  <c:v>184.2413056729992</c:v>
                </c:pt>
                <c:pt idx="123">
                  <c:v>184.26839768885355</c:v>
                </c:pt>
                <c:pt idx="124">
                  <c:v>184.29669521323839</c:v>
                </c:pt>
                <c:pt idx="125">
                  <c:v>184.32619843127992</c:v>
                </c:pt>
                <c:pt idx="126">
                  <c:v>184.35690753599215</c:v>
                </c:pt>
                <c:pt idx="127">
                  <c:v>184.38882272827811</c:v>
                </c:pt>
                <c:pt idx="128">
                  <c:v>184.42194421693131</c:v>
                </c:pt>
                <c:pt idx="129">
                  <c:v>184.45627221863694</c:v>
                </c:pt>
                <c:pt idx="130">
                  <c:v>184.49180695797335</c:v>
                </c:pt>
                <c:pt idx="131">
                  <c:v>184.52854866741362</c:v>
                </c:pt>
                <c:pt idx="132">
                  <c:v>184.56649758732692</c:v>
                </c:pt>
                <c:pt idx="133">
                  <c:v>184.60565396598017</c:v>
                </c:pt>
                <c:pt idx="134">
                  <c:v>184.64601805953959</c:v>
                </c:pt>
                <c:pt idx="135">
                  <c:v>184.68759013207256</c:v>
                </c:pt>
                <c:pt idx="136">
                  <c:v>184.73037045554912</c:v>
                </c:pt>
                <c:pt idx="137">
                  <c:v>184.77435930984382</c:v>
                </c:pt>
                <c:pt idx="138">
                  <c:v>184.81955698273768</c:v>
                </c:pt>
                <c:pt idx="139">
                  <c:v>184.86596376991997</c:v>
                </c:pt>
                <c:pt idx="140">
                  <c:v>184.91357997499003</c:v>
                </c:pt>
                <c:pt idx="141">
                  <c:v>184.96240590945948</c:v>
                </c:pt>
                <c:pt idx="142">
                  <c:v>185.01244189275414</c:v>
                </c:pt>
                <c:pt idx="143">
                  <c:v>185.06368825221605</c:v>
                </c:pt>
                <c:pt idx="144">
                  <c:v>185.11614532310583</c:v>
                </c:pt>
                <c:pt idx="145">
                  <c:v>185.16981344860466</c:v>
                </c:pt>
                <c:pt idx="146">
                  <c:v>185.22469297981652</c:v>
                </c:pt>
                <c:pt idx="147">
                  <c:v>185.28078427577074</c:v>
                </c:pt>
                <c:pt idx="148">
                  <c:v>185.33808770342401</c:v>
                </c:pt>
                <c:pt idx="149">
                  <c:v>185.39660363766311</c:v>
                </c:pt>
                <c:pt idx="150">
                  <c:v>185.45633246130708</c:v>
                </c:pt>
                <c:pt idx="151">
                  <c:v>185.51727456510989</c:v>
                </c:pt>
                <c:pt idx="152">
                  <c:v>185.57943034776284</c:v>
                </c:pt>
                <c:pt idx="153">
                  <c:v>185.64280021589755</c:v>
                </c:pt>
                <c:pt idx="154">
                  <c:v>185.70738458408812</c:v>
                </c:pt>
                <c:pt idx="155">
                  <c:v>185.77318387485411</c:v>
                </c:pt>
                <c:pt idx="156">
                  <c:v>185.84019851866327</c:v>
                </c:pt>
                <c:pt idx="157">
                  <c:v>185.90842895393442</c:v>
                </c:pt>
                <c:pt idx="158">
                  <c:v>185.97787562704016</c:v>
                </c:pt>
                <c:pt idx="159">
                  <c:v>186.04853899230997</c:v>
                </c:pt>
                <c:pt idx="160">
                  <c:v>186.12041951203304</c:v>
                </c:pt>
                <c:pt idx="161">
                  <c:v>186.19351765646132</c:v>
                </c:pt>
                <c:pt idx="162">
                  <c:v>186.26783390381271</c:v>
                </c:pt>
                <c:pt idx="163">
                  <c:v>186.34336874027403</c:v>
                </c:pt>
                <c:pt idx="164">
                  <c:v>186.42012266000427</c:v>
                </c:pt>
                <c:pt idx="165">
                  <c:v>186.49809616513784</c:v>
                </c:pt>
                <c:pt idx="166">
                  <c:v>186.5772897657879</c:v>
                </c:pt>
                <c:pt idx="167">
                  <c:v>186.65770398004955</c:v>
                </c:pt>
                <c:pt idx="168">
                  <c:v>186.73933933400338</c:v>
                </c:pt>
                <c:pt idx="169">
                  <c:v>186.8221963617188</c:v>
                </c:pt>
                <c:pt idx="170">
                  <c:v>186.90627560525755</c:v>
                </c:pt>
                <c:pt idx="171">
                  <c:v>186.99157761467731</c:v>
                </c:pt>
                <c:pt idx="172">
                  <c:v>187.07810294803528</c:v>
                </c:pt>
                <c:pt idx="173">
                  <c:v>187.16585217139172</c:v>
                </c:pt>
                <c:pt idx="174">
                  <c:v>187.25482585881386</c:v>
                </c:pt>
                <c:pt idx="175">
                  <c:v>187.34502459237942</c:v>
                </c:pt>
                <c:pt idx="176">
                  <c:v>187.43644896218061</c:v>
                </c:pt>
                <c:pt idx="177">
                  <c:v>187.52909956632791</c:v>
                </c:pt>
                <c:pt idx="178">
                  <c:v>187.62297701095403</c:v>
                </c:pt>
                <c:pt idx="179">
                  <c:v>187.71808191021768</c:v>
                </c:pt>
                <c:pt idx="180">
                  <c:v>187.8144148863079</c:v>
                </c:pt>
                <c:pt idx="181">
                  <c:v>187.91197656944789</c:v>
                </c:pt>
                <c:pt idx="182">
                  <c:v>188.0107675978993</c:v>
                </c:pt>
                <c:pt idx="183">
                  <c:v>188.11078861796619</c:v>
                </c:pt>
                <c:pt idx="184">
                  <c:v>188.21204028399956</c:v>
                </c:pt>
                <c:pt idx="185">
                  <c:v>188.31452325840127</c:v>
                </c:pt>
                <c:pt idx="186">
                  <c:v>188.41823821162873</c:v>
                </c:pt>
                <c:pt idx="187">
                  <c:v>188.523185822199</c:v>
                </c:pt>
                <c:pt idx="188">
                  <c:v>188.62936677669342</c:v>
                </c:pt>
                <c:pt idx="189">
                  <c:v>188.73678176976205</c:v>
                </c:pt>
                <c:pt idx="190">
                  <c:v>188.84543150412807</c:v>
                </c:pt>
                <c:pt idx="191">
                  <c:v>188.9553166905927</c:v>
                </c:pt>
                <c:pt idx="192">
                  <c:v>189.06643804803943</c:v>
                </c:pt>
                <c:pt idx="193">
                  <c:v>189.17879630343921</c:v>
                </c:pt>
                <c:pt idx="194">
                  <c:v>189.29239219185462</c:v>
                </c:pt>
                <c:pt idx="195">
                  <c:v>189.40722645644524</c:v>
                </c:pt>
                <c:pt idx="196">
                  <c:v>189.52329984847222</c:v>
                </c:pt>
                <c:pt idx="197">
                  <c:v>189.64061312730328</c:v>
                </c:pt>
                <c:pt idx="198">
                  <c:v>189.7591670604175</c:v>
                </c:pt>
                <c:pt idx="199">
                  <c:v>189.87896242341063</c:v>
                </c:pt>
                <c:pt idx="200">
                  <c:v>189.99999999999997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E6-46AF-BB12-37271E2FF912}"/>
            </c:ext>
          </c:extLst>
        </c:ser>
        <c:ser>
          <c:idx val="1"/>
          <c:order val="1"/>
          <c:spPr>
            <a:ln w="19050" cap="sq">
              <a:solidFill>
                <a:schemeClr val="tx1"/>
              </a:solidFill>
              <a:prstDash val="dash"/>
              <a:miter lim="800000"/>
            </a:ln>
          </c:spPr>
          <c:marker>
            <c:symbol val="none"/>
          </c:marker>
          <c:xVal>
            <c:numRef>
              <c:f>calculator!$V$14:$V$15</c:f>
              <c:numCache>
                <c:formatCode>General</c:formatCode>
                <c:ptCount val="2"/>
                <c:pt idx="0">
                  <c:v>380</c:v>
                </c:pt>
                <c:pt idx="1">
                  <c:v>0</c:v>
                </c:pt>
              </c:numCache>
            </c:numRef>
          </c:xVal>
          <c:yVal>
            <c:numRef>
              <c:f>calculator!$W$14:$W$15</c:f>
              <c:numCache>
                <c:formatCode>0.00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E6-46AF-BB12-37271E2FF912}"/>
            </c:ext>
          </c:extLst>
        </c:ser>
        <c:ser>
          <c:idx val="2"/>
          <c:order val="2"/>
          <c:spPr>
            <a:ln w="25400"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19050">
                <a:solidFill>
                  <a:sysClr val="windowText" lastClr="000000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F6E6-46AF-BB12-37271E2FF912}"/>
              </c:ext>
            </c:extLst>
          </c:dPt>
          <c:xVal>
            <c:numRef>
              <c:f>calculator!$V$16:$V$17</c:f>
              <c:numCache>
                <c:formatCode>General</c:formatCode>
                <c:ptCount val="2"/>
                <c:pt idx="0">
                  <c:v>380</c:v>
                </c:pt>
                <c:pt idx="1">
                  <c:v>380</c:v>
                </c:pt>
              </c:numCache>
            </c:numRef>
          </c:xVal>
          <c:yVal>
            <c:numRef>
              <c:f>calculator!$W$16:$W$17</c:f>
              <c:numCache>
                <c:formatCode>General</c:formatCode>
                <c:ptCount val="2"/>
                <c:pt idx="0" formatCode="0.00">
                  <c:v>190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E6-46AF-BB12-37271E2FF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96256"/>
        <c:axId val="121697792"/>
      </c:scatterChart>
      <c:valAx>
        <c:axId val="121696256"/>
        <c:scaling>
          <c:orientation val="minMax"/>
          <c:max val="600"/>
          <c:min val="0"/>
        </c:scaling>
        <c:delete val="0"/>
        <c:axPos val="b"/>
        <c:numFmt formatCode="General" sourceLinked="0"/>
        <c:majorTickMark val="out"/>
        <c:minorTickMark val="none"/>
        <c:tickLblPos val="low"/>
        <c:crossAx val="121697792"/>
        <c:crosses val="autoZero"/>
        <c:crossBetween val="midCat"/>
        <c:majorUnit val="50"/>
      </c:valAx>
      <c:valAx>
        <c:axId val="121697792"/>
        <c:scaling>
          <c:orientation val="minMax"/>
          <c:max val="300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crossAx val="121696256"/>
        <c:crosses val="autoZero"/>
        <c:crossBetween val="midCat"/>
        <c:majorUnit val="50"/>
      </c:valAx>
      <c:spPr>
        <a:noFill/>
        <a:ln w="25400">
          <a:noFill/>
        </a:ln>
        <a:effectLst>
          <a:outerShdw blurRad="50800" dist="50800" dir="5400000" algn="ctr" rotWithShape="0">
            <a:srgbClr val="000000">
              <a:alpha val="99000"/>
            </a:srgbClr>
          </a:outerShdw>
        </a:effectLst>
      </c:spPr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7076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0.02842</cdr:x>
      <cdr:y>0.02927</cdr:y>
    </cdr:from>
    <cdr:to>
      <cdr:x>0.2913</cdr:x>
      <cdr:y>0.09878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5836" y="184359"/>
          <a:ext cx="2273680" cy="437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i="1">
              <a:latin typeface="Times New Roman" pitchFamily="18" charset="0"/>
              <a:cs typeface="Times New Roman" pitchFamily="18" charset="0"/>
              <a:sym typeface="UniversalMath1 BT"/>
            </a:rPr>
            <a:t>S</a:t>
          </a:r>
          <a:r>
            <a:rPr lang="en-US" sz="2000" b="1">
              <a:latin typeface="Times New Roman" pitchFamily="18" charset="0"/>
              <a:cs typeface="Times New Roman" pitchFamily="18" charset="0"/>
            </a:rPr>
            <a:t>=600=max.</a:t>
          </a:r>
          <a:r>
            <a:rPr lang="en-US" sz="2000">
              <a:latin typeface="Times New Roman" pitchFamily="18" charset="0"/>
              <a:cs typeface="Times New Roman" pitchFamily="18" charset="0"/>
            </a:rPr>
            <a:t>  </a:t>
          </a:r>
        </a:p>
      </cdr:txBody>
    </cdr:sp>
  </cdr:relSizeAnchor>
  <cdr:relSizeAnchor xmlns:cdr="http://schemas.openxmlformats.org/drawingml/2006/chartDrawing">
    <cdr:from>
      <cdr:x>0.06039</cdr:x>
      <cdr:y>0.07439</cdr:y>
    </cdr:from>
    <cdr:to>
      <cdr:x>0.14298</cdr:x>
      <cdr:y>0.13902</cdr:y>
    </cdr:to>
    <cdr:sp macro="" textlink="calculator!$Q$11">
      <cdr:nvSpPr>
        <cdr:cNvPr id="3" name="TextBox 2"/>
        <cdr:cNvSpPr txBox="1"/>
      </cdr:nvSpPr>
      <cdr:spPr>
        <a:xfrm xmlns:a="http://schemas.openxmlformats.org/drawingml/2006/main">
          <a:off x="522336" y="468570"/>
          <a:ext cx="714376" cy="407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7B46598-175B-4913-9EFF-3B74DBDC2B13}" type="TxLink">
            <a:rPr lang="en-US" sz="2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 </a:t>
          </a:fld>
          <a:endParaRPr lang="en-US" sz="1100"/>
        </a:p>
      </cdr:txBody>
    </cdr:sp>
  </cdr:relSizeAnchor>
  <cdr:relSizeAnchor xmlns:cdr="http://schemas.openxmlformats.org/drawingml/2006/chartDrawing">
    <cdr:from>
      <cdr:x>0.84192</cdr:x>
      <cdr:y>0.76341</cdr:y>
    </cdr:from>
    <cdr:to>
      <cdr:x>0.96448</cdr:x>
      <cdr:y>0.81341</cdr:y>
    </cdr:to>
    <cdr:sp macro="" textlink="calculator!$O$3">
      <cdr:nvSpPr>
        <cdr:cNvPr id="5" name="TextBox 4"/>
        <cdr:cNvSpPr txBox="1"/>
      </cdr:nvSpPr>
      <cdr:spPr>
        <a:xfrm xmlns:a="http://schemas.openxmlformats.org/drawingml/2006/main">
          <a:off x="7282016" y="4808586"/>
          <a:ext cx="1060041" cy="314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C5FACDD-4D6B-4220-9F32-4FA104873652}" type="TxLink">
            <a:rPr lang="en-US" sz="2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 </a:t>
          </a:fld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1"/>
  <sheetViews>
    <sheetView showGridLines="0" tabSelected="1" topLeftCell="A99" zoomScale="110" zoomScaleNormal="110" workbookViewId="0">
      <selection activeCell="R119" sqref="R119"/>
    </sheetView>
  </sheetViews>
  <sheetFormatPr defaultRowHeight="15" x14ac:dyDescent="0.2"/>
  <cols>
    <col min="1" max="1" width="1.88671875" customWidth="1"/>
    <col min="2" max="2" width="6.5546875" customWidth="1"/>
    <col min="3" max="3" width="8.77734375" customWidth="1"/>
    <col min="4" max="4" width="6.88671875" customWidth="1"/>
    <col min="5" max="5" width="7.21875" style="15" customWidth="1"/>
    <col min="6" max="6" width="0.6640625" customWidth="1"/>
    <col min="7" max="7" width="0.5546875" customWidth="1"/>
    <col min="8" max="8" width="8" style="1" customWidth="1"/>
    <col min="9" max="9" width="9.21875" customWidth="1"/>
    <col min="10" max="10" width="10.109375" customWidth="1"/>
    <col min="11" max="11" width="0.5546875" customWidth="1"/>
    <col min="12" max="12" width="1.109375" customWidth="1"/>
    <col min="13" max="13" width="9.77734375" customWidth="1"/>
    <col min="14" max="14" width="9.88671875" customWidth="1"/>
    <col min="15" max="15" width="12.44140625" customWidth="1"/>
    <col min="16" max="16" width="1" customWidth="1"/>
    <col min="17" max="17" width="8.77734375" customWidth="1"/>
    <col min="18" max="18" width="10.6640625" customWidth="1"/>
    <col min="19" max="19" width="9" customWidth="1"/>
    <col min="20" max="20" width="7.77734375" customWidth="1"/>
    <col min="21" max="21" width="10" customWidth="1"/>
    <col min="22" max="22" width="8.77734375" customWidth="1"/>
    <col min="23" max="23" width="9.88671875" customWidth="1"/>
  </cols>
  <sheetData>
    <row r="1" spans="1:26" ht="10.5" customHeight="1" thickBot="1" x14ac:dyDescent="0.25"/>
    <row r="2" spans="1:26" ht="24.75" customHeight="1" thickTop="1" thickBot="1" x14ac:dyDescent="0.3">
      <c r="B2" s="133" t="s">
        <v>27</v>
      </c>
      <c r="C2" s="134"/>
      <c r="D2" s="134"/>
      <c r="E2" s="135"/>
      <c r="F2" s="47"/>
      <c r="G2" s="2"/>
      <c r="H2" s="136" t="s">
        <v>28</v>
      </c>
      <c r="I2" s="137"/>
      <c r="J2" s="138"/>
      <c r="K2" s="41"/>
      <c r="L2" s="33"/>
      <c r="M2" s="72" t="s">
        <v>21</v>
      </c>
      <c r="N2" s="73" t="s">
        <v>22</v>
      </c>
      <c r="Q2" s="139"/>
      <c r="R2" s="139"/>
    </row>
    <row r="3" spans="1:26" ht="27" thickTop="1" thickBot="1" x14ac:dyDescent="0.4">
      <c r="A3" s="5"/>
      <c r="B3" s="55" t="s">
        <v>23</v>
      </c>
      <c r="C3" s="59" t="s">
        <v>12</v>
      </c>
      <c r="D3" s="55" t="s">
        <v>24</v>
      </c>
      <c r="E3" s="55" t="s">
        <v>26</v>
      </c>
      <c r="F3" s="15"/>
      <c r="G3" s="15"/>
      <c r="H3" s="56" t="s">
        <v>23</v>
      </c>
      <c r="I3" s="59" t="s">
        <v>12</v>
      </c>
      <c r="J3" s="56" t="s">
        <v>24</v>
      </c>
      <c r="K3" s="41"/>
      <c r="L3" s="29"/>
      <c r="M3" s="131">
        <v>380</v>
      </c>
      <c r="N3" s="132">
        <v>379</v>
      </c>
      <c r="O3" s="123"/>
      <c r="R3" s="107"/>
      <c r="U3" s="121"/>
    </row>
    <row r="4" spans="1:26" ht="17.25" thickTop="1" thickBot="1" x14ac:dyDescent="0.3">
      <c r="B4" s="6">
        <v>0</v>
      </c>
      <c r="C4" s="6">
        <v>90</v>
      </c>
      <c r="D4" s="6">
        <v>0</v>
      </c>
      <c r="E4" s="6">
        <v>200</v>
      </c>
      <c r="H4" s="6">
        <v>0</v>
      </c>
      <c r="I4" s="24">
        <f>C4</f>
        <v>90</v>
      </c>
      <c r="J4" s="78">
        <v>0</v>
      </c>
      <c r="K4" s="41"/>
      <c r="L4" s="29"/>
      <c r="R4" s="108"/>
      <c r="S4" s="106"/>
      <c r="U4" s="121"/>
    </row>
    <row r="5" spans="1:26" ht="25.5" thickTop="1" thickBot="1" x14ac:dyDescent="0.3">
      <c r="B5" s="6">
        <v>1</v>
      </c>
      <c r="C5" s="64">
        <v>89.920085201156965</v>
      </c>
      <c r="D5" s="17">
        <v>0.15</v>
      </c>
      <c r="E5" s="65">
        <v>199.96582446372835</v>
      </c>
      <c r="H5" s="78">
        <f>M6/100</f>
        <v>1.9</v>
      </c>
      <c r="I5" s="19">
        <f t="shared" ref="I5:I68" si="0">C5</f>
        <v>89.920085201156965</v>
      </c>
      <c r="J5" s="78">
        <f>$H$5*D5</f>
        <v>0.28499999999999998</v>
      </c>
      <c r="K5" s="41"/>
      <c r="L5" s="29"/>
      <c r="M5" s="57" t="s">
        <v>15</v>
      </c>
      <c r="N5" s="71" t="s">
        <v>19</v>
      </c>
      <c r="O5" s="58" t="s">
        <v>20</v>
      </c>
      <c r="S5" s="68"/>
      <c r="T5" s="41"/>
      <c r="U5" s="121"/>
      <c r="V5" s="41"/>
      <c r="X5" s="41"/>
    </row>
    <row r="6" spans="1:26" ht="20.25" thickTop="1" thickBot="1" x14ac:dyDescent="0.35">
      <c r="B6" s="6">
        <v>2</v>
      </c>
      <c r="C6" s="64">
        <v>89.821426670258106</v>
      </c>
      <c r="D6" s="6">
        <v>0.32</v>
      </c>
      <c r="E6" s="17">
        <v>199.96992957429541</v>
      </c>
      <c r="H6" s="78">
        <f>$H$5+H5</f>
        <v>3.8</v>
      </c>
      <c r="I6" s="19">
        <f t="shared" si="0"/>
        <v>89.821426670258106</v>
      </c>
      <c r="J6" s="78">
        <f>$H$5*D6</f>
        <v>0.60799999999999998</v>
      </c>
      <c r="K6" s="41"/>
      <c r="L6" s="29"/>
      <c r="M6" s="91">
        <f>M3/2</f>
        <v>190</v>
      </c>
      <c r="N6" s="44">
        <f>N3/2</f>
        <v>189.5</v>
      </c>
      <c r="O6" s="46">
        <f>M6-O14</f>
        <v>6.0500000000041041</v>
      </c>
      <c r="Q6" s="43"/>
      <c r="R6" s="68"/>
      <c r="S6" s="68"/>
      <c r="U6" s="121"/>
      <c r="X6" s="41"/>
    </row>
    <row r="7" spans="1:26" ht="24" thickTop="1" thickBot="1" x14ac:dyDescent="0.3">
      <c r="B7" s="6">
        <v>3</v>
      </c>
      <c r="C7" s="64">
        <v>89.709433284824755</v>
      </c>
      <c r="D7" s="6">
        <v>0.53</v>
      </c>
      <c r="E7" s="17">
        <v>199.92177241734757</v>
      </c>
      <c r="H7" s="78">
        <f>$H$5+H6</f>
        <v>5.6999999999999993</v>
      </c>
      <c r="I7" s="19">
        <f t="shared" si="0"/>
        <v>89.709433284824755</v>
      </c>
      <c r="J7" s="78">
        <f t="shared" ref="J7:J69" si="1">$H$5*D7</f>
        <v>1.0069999999999999</v>
      </c>
      <c r="K7" s="41"/>
      <c r="L7" s="29"/>
      <c r="M7" s="116" t="s">
        <v>23</v>
      </c>
      <c r="N7" s="117" t="s">
        <v>10</v>
      </c>
      <c r="O7" s="118" t="s">
        <v>13</v>
      </c>
      <c r="Q7" s="41"/>
      <c r="R7" s="41"/>
      <c r="S7" s="7"/>
      <c r="T7" s="41"/>
      <c r="U7" s="121"/>
      <c r="V7" s="41"/>
      <c r="X7" s="41"/>
    </row>
    <row r="8" spans="1:26" ht="20.25" thickTop="1" thickBot="1" x14ac:dyDescent="0.35">
      <c r="B8" s="6">
        <v>4</v>
      </c>
      <c r="C8" s="64">
        <v>89.591543611442702</v>
      </c>
      <c r="D8" s="6">
        <v>0.72</v>
      </c>
      <c r="E8" s="17">
        <v>199.96639212330422</v>
      </c>
      <c r="H8" s="78">
        <f>$H$5+H7</f>
        <v>7.6</v>
      </c>
      <c r="I8" s="19">
        <f t="shared" si="0"/>
        <v>89.591543611442702</v>
      </c>
      <c r="J8" s="78">
        <f t="shared" si="1"/>
        <v>1.3679999999999999</v>
      </c>
      <c r="K8" s="41"/>
      <c r="L8" s="29"/>
      <c r="M8" s="113">
        <f>$N$6</f>
        <v>189.5</v>
      </c>
      <c r="N8" s="114">
        <f>VLOOKUP($M$8,$H$4:$J$104,1)</f>
        <v>188.10000000000034</v>
      </c>
      <c r="O8" s="115">
        <f>VLOOKUP($M$8,$H$4:$J$104,2)</f>
        <v>14.023738429131287</v>
      </c>
      <c r="Q8" s="140" t="s">
        <v>34</v>
      </c>
      <c r="R8" s="141"/>
      <c r="S8" s="142"/>
      <c r="T8" s="69"/>
      <c r="U8" s="121"/>
      <c r="V8" s="42"/>
      <c r="W8" s="42"/>
      <c r="X8" s="41"/>
    </row>
    <row r="9" spans="1:26" ht="24.75" thickTop="1" thickBot="1" x14ac:dyDescent="0.35">
      <c r="B9" s="6">
        <v>5</v>
      </c>
      <c r="C9" s="64">
        <v>89.463569936644689</v>
      </c>
      <c r="D9" s="6">
        <v>0.94499999999999995</v>
      </c>
      <c r="E9" s="17">
        <v>199.95597868321462</v>
      </c>
      <c r="H9" s="78">
        <f>$H$5+H8</f>
        <v>9.5</v>
      </c>
      <c r="I9" s="19">
        <f t="shared" si="0"/>
        <v>89.463569936644689</v>
      </c>
      <c r="J9" s="78">
        <f t="shared" si="1"/>
        <v>1.7954999999999999</v>
      </c>
      <c r="K9" s="41"/>
      <c r="L9" s="29"/>
      <c r="M9" s="67">
        <f>$M$8+$M$6/100</f>
        <v>191.4</v>
      </c>
      <c r="N9" s="10"/>
      <c r="O9" s="66">
        <f>VLOOKUP($M$9,$H$4:$J$104,2)</f>
        <v>0</v>
      </c>
      <c r="Q9" s="74" t="s">
        <v>17</v>
      </c>
      <c r="R9" s="62" t="s">
        <v>16</v>
      </c>
      <c r="S9" s="59" t="s">
        <v>13</v>
      </c>
      <c r="U9" s="121"/>
      <c r="V9" s="120"/>
      <c r="W9" s="120"/>
      <c r="X9" s="120"/>
    </row>
    <row r="10" spans="1:26" ht="24" thickTop="1" thickBot="1" x14ac:dyDescent="0.35">
      <c r="B10" s="6">
        <v>6</v>
      </c>
      <c r="C10" s="64">
        <v>89.328498855257209</v>
      </c>
      <c r="D10" s="6">
        <v>1.18</v>
      </c>
      <c r="E10" s="17">
        <v>199.95172900929279</v>
      </c>
      <c r="H10" s="78">
        <f t="shared" ref="H10:H70" si="2">$H$5+H9</f>
        <v>11.4</v>
      </c>
      <c r="I10" s="19">
        <f t="shared" si="0"/>
        <v>89.328498855257209</v>
      </c>
      <c r="J10" s="78">
        <f t="shared" si="1"/>
        <v>2.242</v>
      </c>
      <c r="K10" s="41"/>
      <c r="L10" s="29"/>
      <c r="M10" s="39"/>
      <c r="N10" s="51" t="s">
        <v>14</v>
      </c>
      <c r="O10" s="45">
        <f>$O$8-($O$8-$O$9)*($M$8-$N$8)/($M$9-$M$8)</f>
        <v>3.6904574813528441</v>
      </c>
      <c r="Q10" s="70">
        <f>SUM(S14:S214)</f>
        <v>379.25793483756013</v>
      </c>
      <c r="R10" s="63">
        <f>ABS((M3/Q10-1))</f>
        <v>1.9566239603074909E-3</v>
      </c>
      <c r="S10" s="77">
        <f>ABS(ATAN((U15-U14)/(T15-T14)))*180/PI()</f>
        <v>3.6546356861731266</v>
      </c>
    </row>
    <row r="11" spans="1:26" ht="27" thickTop="1" thickBot="1" x14ac:dyDescent="0.4">
      <c r="B11" s="6">
        <v>7</v>
      </c>
      <c r="C11" s="64">
        <v>89.186178036820934</v>
      </c>
      <c r="D11" s="6">
        <v>1.43</v>
      </c>
      <c r="E11" s="17">
        <v>199.93865398635805</v>
      </c>
      <c r="H11" s="78">
        <f t="shared" si="2"/>
        <v>13.3</v>
      </c>
      <c r="I11" s="19">
        <f>C11</f>
        <v>89.186178036820934</v>
      </c>
      <c r="J11" s="78">
        <f t="shared" si="1"/>
        <v>2.7169999999999996</v>
      </c>
      <c r="K11" s="41"/>
      <c r="L11" s="29"/>
      <c r="M11" s="116" t="s">
        <v>23</v>
      </c>
      <c r="N11" s="117" t="s">
        <v>10</v>
      </c>
      <c r="O11" s="119" t="s">
        <v>24</v>
      </c>
      <c r="P11" s="8"/>
      <c r="Q11" s="122"/>
    </row>
    <row r="12" spans="1:26" ht="20.25" customHeight="1" thickTop="1" thickBot="1" x14ac:dyDescent="0.35">
      <c r="B12" s="6">
        <v>8</v>
      </c>
      <c r="C12" s="64">
        <v>89.041025946996285</v>
      </c>
      <c r="D12" s="6">
        <v>1.66</v>
      </c>
      <c r="E12" s="17">
        <v>200.00246789012979</v>
      </c>
      <c r="H12" s="78">
        <f>$H$5+H11</f>
        <v>15.200000000000001</v>
      </c>
      <c r="I12" s="19">
        <f t="shared" si="0"/>
        <v>89.041025946996285</v>
      </c>
      <c r="J12" s="78">
        <f t="shared" si="1"/>
        <v>3.1539999999999999</v>
      </c>
      <c r="K12" s="41"/>
      <c r="L12" s="29"/>
      <c r="M12" s="113">
        <f>$N$6</f>
        <v>189.5</v>
      </c>
      <c r="N12" s="114">
        <f>VLOOKUP($M$12,$H$4:$J$104,1)</f>
        <v>188.10000000000034</v>
      </c>
      <c r="O12" s="115">
        <f>VLOOKUP($M$12,$H$4:$J$104,3)</f>
        <v>167.01</v>
      </c>
      <c r="P12" s="8"/>
      <c r="Q12" s="15"/>
      <c r="R12" s="15"/>
      <c r="S12" s="15"/>
      <c r="T12" s="143" t="s">
        <v>35</v>
      </c>
      <c r="U12" s="144"/>
      <c r="V12" s="144"/>
      <c r="W12" s="145"/>
      <c r="X12" s="41"/>
    </row>
    <row r="13" spans="1:26" ht="20.25" thickTop="1" thickBot="1" x14ac:dyDescent="0.35">
      <c r="B13" s="6">
        <v>9</v>
      </c>
      <c r="C13" s="64">
        <v>88.883701835846082</v>
      </c>
      <c r="D13" s="6">
        <v>1.95</v>
      </c>
      <c r="E13" s="17">
        <v>199.94237063774813</v>
      </c>
      <c r="H13" s="78">
        <f t="shared" si="2"/>
        <v>17.100000000000001</v>
      </c>
      <c r="I13" s="19">
        <f t="shared" si="0"/>
        <v>88.883701835846082</v>
      </c>
      <c r="J13" s="78">
        <f t="shared" si="1"/>
        <v>3.7049999999999996</v>
      </c>
      <c r="K13" s="41"/>
      <c r="L13" s="29"/>
      <c r="M13" s="67">
        <f>$M$12+$M$6/100</f>
        <v>191.4</v>
      </c>
      <c r="N13" s="10"/>
      <c r="O13" s="66">
        <f>VLOOKUP($M$13,$H$4:$J$104,3)</f>
        <v>190</v>
      </c>
      <c r="P13" s="8"/>
      <c r="Q13" s="75" t="s">
        <v>10</v>
      </c>
      <c r="R13" s="95" t="s">
        <v>11</v>
      </c>
      <c r="S13" s="76" t="s">
        <v>21</v>
      </c>
      <c r="T13" s="99" t="s">
        <v>10</v>
      </c>
      <c r="U13" s="100" t="s">
        <v>11</v>
      </c>
      <c r="V13" s="75" t="s">
        <v>10</v>
      </c>
      <c r="W13" s="76" t="s">
        <v>11</v>
      </c>
    </row>
    <row r="14" spans="1:26" ht="20.25" thickTop="1" thickBot="1" x14ac:dyDescent="0.35">
      <c r="B14" s="6">
        <v>10</v>
      </c>
      <c r="C14" s="64">
        <v>88.726543916129273</v>
      </c>
      <c r="D14" s="6">
        <v>2.2000000000000002</v>
      </c>
      <c r="E14" s="17">
        <v>200.00566488536592</v>
      </c>
      <c r="H14" s="78">
        <f t="shared" si="2"/>
        <v>19</v>
      </c>
      <c r="I14" s="19">
        <f t="shared" si="0"/>
        <v>88.726543916129273</v>
      </c>
      <c r="J14" s="78">
        <f t="shared" si="1"/>
        <v>4.18</v>
      </c>
      <c r="K14" s="41"/>
      <c r="L14" s="29"/>
      <c r="M14" s="39"/>
      <c r="N14" s="60" t="s">
        <v>18</v>
      </c>
      <c r="O14" s="61">
        <f>$O$12-($O$12-$O$13)*($M$12-$N$12)/($M$13-$M$12)</f>
        <v>183.9499999999959</v>
      </c>
      <c r="P14" s="8"/>
      <c r="Q14" s="79">
        <f>-N6</f>
        <v>-189.5</v>
      </c>
      <c r="R14" s="80">
        <f t="shared" ref="R14:R77" si="3">$O$14*COSH(Q14/$O$15)</f>
        <v>190</v>
      </c>
      <c r="S14" s="96">
        <f>SQRT(($Q$14-$Q$15)^2+(R14-R15)^2)</f>
        <v>1.8988615260062172</v>
      </c>
      <c r="T14" s="85">
        <f>$N$3-N3</f>
        <v>0</v>
      </c>
      <c r="U14" s="86">
        <f t="shared" ref="U14:U77" si="4">$O$14*COSH(($N$6-T14)/O$15)</f>
        <v>190</v>
      </c>
      <c r="V14" s="124">
        <f>M3</f>
        <v>380</v>
      </c>
      <c r="W14" s="125">
        <f>M6</f>
        <v>190</v>
      </c>
      <c r="Z14" s="43"/>
    </row>
    <row r="15" spans="1:26" ht="20.25" thickTop="1" thickBot="1" x14ac:dyDescent="0.35">
      <c r="B15" s="6">
        <v>11</v>
      </c>
      <c r="C15" s="64">
        <v>88.529789134144323</v>
      </c>
      <c r="D15" s="6">
        <v>2.5</v>
      </c>
      <c r="E15" s="17">
        <v>199.96888100616627</v>
      </c>
      <c r="H15" s="78">
        <f t="shared" si="2"/>
        <v>20.9</v>
      </c>
      <c r="I15" s="19">
        <f t="shared" si="0"/>
        <v>88.529789134144323</v>
      </c>
      <c r="J15" s="78">
        <f t="shared" si="1"/>
        <v>4.75</v>
      </c>
      <c r="K15" s="41"/>
      <c r="L15" s="29"/>
      <c r="N15" s="92" t="s">
        <v>25</v>
      </c>
      <c r="O15" s="93">
        <f>N6/ACOSH(M6/O14)</f>
        <v>740.88298072926546</v>
      </c>
      <c r="P15" s="11"/>
      <c r="Q15" s="81">
        <f>$N$6/100+Q14</f>
        <v>-187.60499999999999</v>
      </c>
      <c r="R15" s="82">
        <f t="shared" si="3"/>
        <v>189.87896242341066</v>
      </c>
      <c r="S15" s="97">
        <f>SQRT(($Q$14-$Q$15)^2+(R15-R16)^2)</f>
        <v>1.8987827492882647</v>
      </c>
      <c r="T15" s="87">
        <f>T14+$N$3/200</f>
        <v>1.895</v>
      </c>
      <c r="U15" s="88">
        <f t="shared" si="4"/>
        <v>189.87896242341066</v>
      </c>
      <c r="V15" s="128">
        <v>0</v>
      </c>
      <c r="W15" s="129">
        <f>W14</f>
        <v>190</v>
      </c>
    </row>
    <row r="16" spans="1:26" ht="17.25" thickTop="1" thickBot="1" x14ac:dyDescent="0.3">
      <c r="B16" s="6">
        <v>12</v>
      </c>
      <c r="C16" s="64">
        <v>88.354420180269287</v>
      </c>
      <c r="D16" s="6">
        <v>2.8</v>
      </c>
      <c r="E16" s="17">
        <v>199.95580020267681</v>
      </c>
      <c r="H16" s="78">
        <f t="shared" si="2"/>
        <v>22.799999999999997</v>
      </c>
      <c r="I16" s="19">
        <f t="shared" si="0"/>
        <v>88.354420180269287</v>
      </c>
      <c r="J16" s="78">
        <f t="shared" si="1"/>
        <v>5.3199999999999994</v>
      </c>
      <c r="K16" s="41"/>
      <c r="L16" s="29"/>
      <c r="P16" s="12"/>
      <c r="Q16" s="81">
        <f t="shared" ref="Q16:Q46" si="5">$N$6/100+Q15</f>
        <v>-185.70999999999998</v>
      </c>
      <c r="R16" s="82">
        <f t="shared" si="3"/>
        <v>189.7591670604175</v>
      </c>
      <c r="S16" s="97">
        <f>SQRT(($Q$14-$Q$15)^2+(R16-R17)^2)</f>
        <v>1.8987048309457901</v>
      </c>
      <c r="T16" s="87">
        <f>T15+$N$3/200</f>
        <v>3.79</v>
      </c>
      <c r="U16" s="88">
        <f t="shared" si="4"/>
        <v>189.7591670604175</v>
      </c>
      <c r="V16" s="130">
        <f>M3</f>
        <v>380</v>
      </c>
      <c r="W16" s="125">
        <f>M6</f>
        <v>190</v>
      </c>
    </row>
    <row r="17" spans="2:23" ht="20.25" thickTop="1" thickBot="1" x14ac:dyDescent="0.3">
      <c r="B17" s="6">
        <v>13</v>
      </c>
      <c r="C17" s="64">
        <v>88.174595911621026</v>
      </c>
      <c r="D17" s="6">
        <v>3.1</v>
      </c>
      <c r="E17" s="17">
        <v>199.96485374287633</v>
      </c>
      <c r="H17" s="78">
        <f>$H$5+H16</f>
        <v>24.699999999999996</v>
      </c>
      <c r="I17" s="19">
        <f t="shared" si="0"/>
        <v>88.174595911621026</v>
      </c>
      <c r="J17" s="78">
        <f t="shared" si="1"/>
        <v>5.89</v>
      </c>
      <c r="K17" s="41"/>
      <c r="L17" s="29"/>
      <c r="N17" s="101" t="s">
        <v>29</v>
      </c>
      <c r="O17" s="102">
        <f>O15^2/O14</f>
        <v>2984.0043008115977</v>
      </c>
      <c r="P17" s="12"/>
      <c r="Q17" s="81">
        <f t="shared" si="5"/>
        <v>-183.81499999999997</v>
      </c>
      <c r="R17" s="82">
        <f t="shared" si="3"/>
        <v>189.64061312730331</v>
      </c>
      <c r="S17" s="97">
        <f t="shared" ref="S17:S78" si="6">SQRT(($Q$14-$Q$15)^2+(R17-R18)^2)</f>
        <v>1.898627769045351</v>
      </c>
      <c r="T17" s="87">
        <f t="shared" ref="T17:T80" si="7">T16+$N$3/200</f>
        <v>5.6850000000000005</v>
      </c>
      <c r="U17" s="88">
        <f t="shared" si="4"/>
        <v>189.64061312730328</v>
      </c>
      <c r="V17" s="126">
        <f>V16</f>
        <v>380</v>
      </c>
      <c r="W17" s="127">
        <v>0</v>
      </c>
    </row>
    <row r="18" spans="2:23" ht="22.5" customHeight="1" thickTop="1" thickBot="1" x14ac:dyDescent="0.3">
      <c r="B18" s="6">
        <v>14</v>
      </c>
      <c r="C18" s="64">
        <v>88.026818445338876</v>
      </c>
      <c r="D18" s="17">
        <v>3.4</v>
      </c>
      <c r="E18" s="17">
        <v>199.9959514141083</v>
      </c>
      <c r="H18" s="78">
        <f>$H$5+H17</f>
        <v>26.599999999999994</v>
      </c>
      <c r="I18" s="19">
        <f t="shared" si="0"/>
        <v>88.026818445338876</v>
      </c>
      <c r="J18" s="78">
        <f t="shared" si="1"/>
        <v>6.46</v>
      </c>
      <c r="K18" s="41"/>
      <c r="L18" s="29"/>
      <c r="M18" s="41"/>
      <c r="N18" s="103" t="s">
        <v>31</v>
      </c>
      <c r="O18" s="104">
        <f>O15^2/O14+O14</f>
        <v>3167.9543008115934</v>
      </c>
      <c r="P18" s="12"/>
      <c r="Q18" s="81">
        <f t="shared" si="5"/>
        <v>-181.91999999999996</v>
      </c>
      <c r="R18" s="82">
        <f t="shared" si="3"/>
        <v>189.52329984847228</v>
      </c>
      <c r="S18" s="97">
        <f>SQRT(($Q$14-$Q$15)^2+(R18-R19)^2)</f>
        <v>1.8985515616745028</v>
      </c>
      <c r="T18" s="87">
        <f t="shared" si="7"/>
        <v>7.58</v>
      </c>
      <c r="U18" s="88">
        <f t="shared" si="4"/>
        <v>189.52329984847228</v>
      </c>
      <c r="W18" s="94"/>
    </row>
    <row r="19" spans="2:23" ht="20.25" thickTop="1" thickBot="1" x14ac:dyDescent="0.3">
      <c r="B19" s="6">
        <v>15</v>
      </c>
      <c r="C19" s="64">
        <v>87.794802539469444</v>
      </c>
      <c r="D19" s="6">
        <v>3.75</v>
      </c>
      <c r="E19" s="17">
        <v>199.92747011796394</v>
      </c>
      <c r="H19" s="78">
        <f t="shared" si="2"/>
        <v>28.499999999999993</v>
      </c>
      <c r="I19" s="19">
        <f t="shared" si="0"/>
        <v>87.794802539469444</v>
      </c>
      <c r="J19" s="78">
        <f t="shared" si="1"/>
        <v>7.125</v>
      </c>
      <c r="K19" s="41"/>
      <c r="L19" s="29"/>
      <c r="M19" s="9"/>
      <c r="N19" s="110" t="s">
        <v>30</v>
      </c>
      <c r="O19" s="104">
        <f>IFERROR(SQRT(2*O6*O17-O6^2),"NONE")</f>
        <v>189.92064011013855</v>
      </c>
      <c r="P19" s="12"/>
      <c r="Q19" s="81">
        <f t="shared" si="5"/>
        <v>-180.02499999999995</v>
      </c>
      <c r="R19" s="82">
        <f t="shared" si="3"/>
        <v>189.40722645644527</v>
      </c>
      <c r="S19" s="97">
        <f>SQRT(($Q$14-$Q$15)^2+(R19-R20)^2)</f>
        <v>1.8984762069417978</v>
      </c>
      <c r="T19" s="87">
        <f t="shared" si="7"/>
        <v>9.4749999999999996</v>
      </c>
      <c r="U19" s="88">
        <f t="shared" si="4"/>
        <v>189.40722645644527</v>
      </c>
      <c r="W19" s="94"/>
    </row>
    <row r="20" spans="2:23" ht="20.25" thickTop="1" thickBot="1" x14ac:dyDescent="0.3">
      <c r="B20" s="6">
        <v>16</v>
      </c>
      <c r="C20" s="64">
        <v>87.602174463412567</v>
      </c>
      <c r="D20" s="6">
        <v>4.05</v>
      </c>
      <c r="E20" s="17">
        <v>199.99912457909301</v>
      </c>
      <c r="H20" s="78">
        <f t="shared" si="2"/>
        <v>30.399999999999991</v>
      </c>
      <c r="I20" s="19">
        <f t="shared" si="0"/>
        <v>87.602174463412567</v>
      </c>
      <c r="J20" s="78">
        <f t="shared" si="1"/>
        <v>7.6949999999999994</v>
      </c>
      <c r="K20" s="41"/>
      <c r="L20" s="29"/>
      <c r="M20" s="9"/>
      <c r="N20" s="111" t="s">
        <v>32</v>
      </c>
      <c r="O20" s="112">
        <f>IFERROR(2*ASIN(O19/O17)*180/PI(),"NONE")</f>
        <v>7.2982543531068496</v>
      </c>
      <c r="P20" s="8"/>
      <c r="Q20" s="81">
        <f t="shared" si="5"/>
        <v>-178.12999999999994</v>
      </c>
      <c r="R20" s="82">
        <f t="shared" si="3"/>
        <v>189.29239219185462</v>
      </c>
      <c r="S20" s="97">
        <f t="shared" si="6"/>
        <v>1.8984017029767233</v>
      </c>
      <c r="T20" s="87">
        <f t="shared" si="7"/>
        <v>11.37</v>
      </c>
      <c r="U20" s="88">
        <f t="shared" si="4"/>
        <v>189.29239219185462</v>
      </c>
      <c r="W20" s="94"/>
    </row>
    <row r="21" spans="2:23" ht="22.5" customHeight="1" thickTop="1" thickBot="1" x14ac:dyDescent="0.3">
      <c r="B21" s="6">
        <v>17</v>
      </c>
      <c r="C21" s="64">
        <v>87.397876347433041</v>
      </c>
      <c r="D21" s="6">
        <v>4.4000000000000004</v>
      </c>
      <c r="E21" s="17">
        <v>199.97289482683982</v>
      </c>
      <c r="H21" s="78">
        <f t="shared" si="2"/>
        <v>32.29999999999999</v>
      </c>
      <c r="I21" s="19">
        <f t="shared" si="0"/>
        <v>87.397876347433041</v>
      </c>
      <c r="J21" s="78">
        <f t="shared" si="1"/>
        <v>8.36</v>
      </c>
      <c r="K21" s="41"/>
      <c r="L21" s="29"/>
      <c r="M21" s="9"/>
      <c r="N21" s="105" t="s">
        <v>33</v>
      </c>
      <c r="O21" s="109">
        <f>IFERROR(2*PI()*O17*O20/360,"NONE")</f>
        <v>380.09819507063753</v>
      </c>
      <c r="P21" s="8"/>
      <c r="Q21" s="81">
        <f t="shared" si="5"/>
        <v>-176.23499999999993</v>
      </c>
      <c r="R21" s="82">
        <f t="shared" si="3"/>
        <v>189.17879630343921</v>
      </c>
      <c r="S21" s="97">
        <f t="shared" si="6"/>
        <v>1.8983280479296798</v>
      </c>
      <c r="T21" s="87">
        <f t="shared" si="7"/>
        <v>13.264999999999999</v>
      </c>
      <c r="U21" s="88">
        <f t="shared" si="4"/>
        <v>189.17879630343921</v>
      </c>
      <c r="W21" s="94"/>
    </row>
    <row r="22" spans="2:23" ht="17.25" thickTop="1" thickBot="1" x14ac:dyDescent="0.3">
      <c r="B22" s="6">
        <v>18</v>
      </c>
      <c r="C22" s="64">
        <v>87.189293764760919</v>
      </c>
      <c r="D22" s="6">
        <v>4.75</v>
      </c>
      <c r="E22" s="17">
        <v>199.96698322218677</v>
      </c>
      <c r="H22" s="78">
        <f t="shared" si="2"/>
        <v>34.199999999999989</v>
      </c>
      <c r="I22" s="19">
        <f t="shared" si="0"/>
        <v>87.189293764760919</v>
      </c>
      <c r="J22" s="78">
        <f t="shared" si="1"/>
        <v>9.0250000000000004</v>
      </c>
      <c r="K22" s="41"/>
      <c r="L22" s="29"/>
      <c r="M22" s="54"/>
      <c r="P22" s="13"/>
      <c r="Q22" s="81">
        <f t="shared" si="5"/>
        <v>-174.33999999999992</v>
      </c>
      <c r="R22" s="82">
        <f t="shared" si="3"/>
        <v>189.06643804803949</v>
      </c>
      <c r="S22" s="97">
        <f t="shared" si="6"/>
        <v>1.8982552399719212</v>
      </c>
      <c r="T22" s="87">
        <f t="shared" si="7"/>
        <v>15.159999999999998</v>
      </c>
      <c r="U22" s="88">
        <f t="shared" si="4"/>
        <v>189.06643804803949</v>
      </c>
      <c r="W22" s="94"/>
    </row>
    <row r="23" spans="2:23" ht="17.25" thickTop="1" thickBot="1" x14ac:dyDescent="0.3">
      <c r="B23" s="6">
        <v>19</v>
      </c>
      <c r="C23" s="64">
        <v>86.97649469762068</v>
      </c>
      <c r="D23" s="6">
        <v>5.0999999999999996</v>
      </c>
      <c r="E23" s="17">
        <v>199.98089436076822</v>
      </c>
      <c r="H23" s="78">
        <f t="shared" si="2"/>
        <v>36.099999999999987</v>
      </c>
      <c r="I23" s="19">
        <f>C23</f>
        <v>86.97649469762068</v>
      </c>
      <c r="J23" s="78">
        <f t="shared" si="1"/>
        <v>9.69</v>
      </c>
      <c r="K23" s="41"/>
      <c r="L23" s="29"/>
      <c r="Q23" s="81">
        <f t="shared" si="5"/>
        <v>-172.44499999999991</v>
      </c>
      <c r="R23" s="82">
        <f t="shared" si="3"/>
        <v>188.9553166905927</v>
      </c>
      <c r="S23" s="97">
        <f t="shared" si="6"/>
        <v>1.898183277295528</v>
      </c>
      <c r="T23" s="87">
        <f t="shared" si="7"/>
        <v>17.055</v>
      </c>
      <c r="U23" s="88">
        <f t="shared" si="4"/>
        <v>188.9553166905927</v>
      </c>
      <c r="W23" s="94"/>
    </row>
    <row r="24" spans="2:23" ht="17.25" thickTop="1" thickBot="1" x14ac:dyDescent="0.3">
      <c r="B24" s="6">
        <v>20</v>
      </c>
      <c r="C24" s="64">
        <v>86.809804913640022</v>
      </c>
      <c r="D24" s="6">
        <v>5.46</v>
      </c>
      <c r="E24" s="17">
        <v>199.99204747779939</v>
      </c>
      <c r="H24" s="78">
        <f t="shared" si="2"/>
        <v>37.999999999999986</v>
      </c>
      <c r="I24" s="19">
        <f t="shared" si="0"/>
        <v>86.809804913640022</v>
      </c>
      <c r="J24" s="78">
        <f t="shared" si="1"/>
        <v>10.373999999999999</v>
      </c>
      <c r="K24" s="41"/>
      <c r="L24" s="29"/>
      <c r="M24" s="48"/>
      <c r="Q24" s="81">
        <f t="shared" si="5"/>
        <v>-170.5499999999999</v>
      </c>
      <c r="R24" s="82">
        <f t="shared" si="3"/>
        <v>188.84543150412813</v>
      </c>
      <c r="S24" s="97">
        <f t="shared" si="6"/>
        <v>1.8981121581133853</v>
      </c>
      <c r="T24" s="87">
        <f t="shared" si="7"/>
        <v>18.95</v>
      </c>
      <c r="U24" s="88">
        <f t="shared" si="4"/>
        <v>188.84543150412813</v>
      </c>
      <c r="W24" s="94"/>
    </row>
    <row r="25" spans="2:23" ht="17.25" thickTop="1" thickBot="1" x14ac:dyDescent="0.3">
      <c r="B25" s="6">
        <v>21</v>
      </c>
      <c r="C25" s="64">
        <v>86.584617928669914</v>
      </c>
      <c r="D25" s="6">
        <v>5.85</v>
      </c>
      <c r="E25" s="17">
        <v>199.95290495610914</v>
      </c>
      <c r="H25" s="78">
        <f t="shared" si="2"/>
        <v>39.899999999999984</v>
      </c>
      <c r="I25" s="19">
        <f t="shared" si="0"/>
        <v>86.584617928669914</v>
      </c>
      <c r="J25" s="78">
        <f t="shared" si="1"/>
        <v>11.114999999999998</v>
      </c>
      <c r="K25" s="41"/>
      <c r="L25" s="29"/>
      <c r="M25" s="48"/>
      <c r="N25" s="48"/>
      <c r="O25" s="48"/>
      <c r="Q25" s="81">
        <f t="shared" si="5"/>
        <v>-168.65499999999989</v>
      </c>
      <c r="R25" s="82">
        <f t="shared" si="3"/>
        <v>188.73678176976208</v>
      </c>
      <c r="S25" s="97">
        <f t="shared" si="6"/>
        <v>1.8980418806591104</v>
      </c>
      <c r="T25" s="87">
        <f t="shared" si="7"/>
        <v>20.844999999999999</v>
      </c>
      <c r="U25" s="88">
        <f t="shared" si="4"/>
        <v>188.73678176976208</v>
      </c>
      <c r="W25" s="94"/>
    </row>
    <row r="26" spans="2:23" ht="17.25" thickTop="1" thickBot="1" x14ac:dyDescent="0.3">
      <c r="B26" s="6">
        <v>22</v>
      </c>
      <c r="C26" s="64">
        <v>86.360212124945534</v>
      </c>
      <c r="D26" s="6">
        <v>6.21</v>
      </c>
      <c r="E26" s="17">
        <v>200.00173207266246</v>
      </c>
      <c r="H26" s="78">
        <f t="shared" si="2"/>
        <v>41.799999999999983</v>
      </c>
      <c r="I26" s="19">
        <f t="shared" si="0"/>
        <v>86.360212124945534</v>
      </c>
      <c r="J26" s="78">
        <f t="shared" si="1"/>
        <v>11.798999999999999</v>
      </c>
      <c r="K26" s="41"/>
      <c r="L26" s="29"/>
      <c r="M26" s="49"/>
      <c r="N26" s="48"/>
      <c r="O26" s="50"/>
      <c r="Q26" s="81">
        <f t="shared" si="5"/>
        <v>-166.75999999999988</v>
      </c>
      <c r="R26" s="82">
        <f t="shared" si="3"/>
        <v>188.62936677669344</v>
      </c>
      <c r="S26" s="97">
        <f t="shared" si="6"/>
        <v>1.8979724431870424</v>
      </c>
      <c r="T26" s="87">
        <f t="shared" si="7"/>
        <v>22.74</v>
      </c>
      <c r="U26" s="88">
        <f t="shared" si="4"/>
        <v>188.62936677669344</v>
      </c>
      <c r="W26" s="94"/>
    </row>
    <row r="27" spans="2:23" ht="17.25" thickTop="1" thickBot="1" x14ac:dyDescent="0.3">
      <c r="B27" s="6">
        <v>23</v>
      </c>
      <c r="C27" s="64">
        <v>86.066840058990266</v>
      </c>
      <c r="D27" s="6">
        <v>6.6</v>
      </c>
      <c r="E27" s="17">
        <v>200.00026297986471</v>
      </c>
      <c r="H27" s="78">
        <f t="shared" si="2"/>
        <v>43.699999999999982</v>
      </c>
      <c r="I27" s="19">
        <f t="shared" si="0"/>
        <v>86.066840058990266</v>
      </c>
      <c r="J27" s="78">
        <f t="shared" si="1"/>
        <v>12.54</v>
      </c>
      <c r="K27" s="41"/>
      <c r="L27" s="29"/>
      <c r="M27" s="48"/>
      <c r="N27" s="48"/>
      <c r="O27" s="48"/>
      <c r="Q27" s="81">
        <f t="shared" si="5"/>
        <v>-164.86499999999987</v>
      </c>
      <c r="R27" s="82">
        <f t="shared" si="3"/>
        <v>188.523185822199</v>
      </c>
      <c r="S27" s="97">
        <f t="shared" si="6"/>
        <v>1.8979038439721985</v>
      </c>
      <c r="T27" s="87">
        <f t="shared" si="7"/>
        <v>24.634999999999998</v>
      </c>
      <c r="U27" s="88">
        <f t="shared" si="4"/>
        <v>188.523185822199</v>
      </c>
      <c r="W27" s="94"/>
    </row>
    <row r="28" spans="2:23" ht="17.25" thickTop="1" thickBot="1" x14ac:dyDescent="0.3">
      <c r="B28" s="6">
        <v>24</v>
      </c>
      <c r="C28" s="64">
        <v>85.824506208269042</v>
      </c>
      <c r="D28" s="6">
        <v>7</v>
      </c>
      <c r="E28" s="17">
        <v>199.99626806546107</v>
      </c>
      <c r="H28" s="78">
        <f t="shared" si="2"/>
        <v>45.59999999999998</v>
      </c>
      <c r="I28" s="19">
        <f t="shared" si="0"/>
        <v>85.824506208269042</v>
      </c>
      <c r="J28" s="78">
        <f t="shared" si="1"/>
        <v>13.299999999999999</v>
      </c>
      <c r="K28" s="41"/>
      <c r="L28" s="29"/>
      <c r="M28" s="9"/>
      <c r="N28" s="40"/>
      <c r="O28" s="4"/>
      <c r="Q28" s="81">
        <f t="shared" si="5"/>
        <v>-162.96999999999986</v>
      </c>
      <c r="R28" s="82">
        <f t="shared" si="3"/>
        <v>188.41823821162873</v>
      </c>
      <c r="S28" s="97">
        <f t="shared" si="6"/>
        <v>1.8978360813102417</v>
      </c>
      <c r="T28" s="87">
        <f t="shared" si="7"/>
        <v>26.529999999999998</v>
      </c>
      <c r="U28" s="88">
        <f t="shared" si="4"/>
        <v>188.41823821162873</v>
      </c>
      <c r="W28" s="94"/>
    </row>
    <row r="29" spans="2:23" ht="17.25" thickTop="1" thickBot="1" x14ac:dyDescent="0.3">
      <c r="B29" s="6">
        <v>25</v>
      </c>
      <c r="C29" s="64">
        <v>85.639075676491146</v>
      </c>
      <c r="D29" s="6">
        <v>7.42</v>
      </c>
      <c r="E29" s="17">
        <v>199.9675513073023</v>
      </c>
      <c r="H29" s="78">
        <f t="shared" si="2"/>
        <v>47.499999999999979</v>
      </c>
      <c r="I29" s="19">
        <f t="shared" si="0"/>
        <v>85.639075676491146</v>
      </c>
      <c r="J29" s="78">
        <f t="shared" si="1"/>
        <v>14.097999999999999</v>
      </c>
      <c r="K29" s="41"/>
      <c r="L29" s="29"/>
      <c r="N29" s="9"/>
      <c r="O29" s="4"/>
      <c r="Q29" s="81">
        <f t="shared" si="5"/>
        <v>-161.07499999999985</v>
      </c>
      <c r="R29" s="82">
        <f t="shared" si="3"/>
        <v>188.31452325840127</v>
      </c>
      <c r="S29" s="97">
        <f t="shared" si="6"/>
        <v>1.8977691535174293</v>
      </c>
      <c r="T29" s="87">
        <f t="shared" si="7"/>
        <v>28.424999999999997</v>
      </c>
      <c r="U29" s="88">
        <f t="shared" si="4"/>
        <v>188.31452325840129</v>
      </c>
      <c r="W29" s="94"/>
    </row>
    <row r="30" spans="2:23" ht="17.25" thickTop="1" thickBot="1" x14ac:dyDescent="0.3">
      <c r="B30" s="6">
        <v>26</v>
      </c>
      <c r="C30" s="64">
        <v>85.38513470320845</v>
      </c>
      <c r="D30" s="6">
        <v>7.85</v>
      </c>
      <c r="E30" s="17">
        <v>199.9348741329967</v>
      </c>
      <c r="H30" s="78">
        <f t="shared" si="2"/>
        <v>49.399999999999977</v>
      </c>
      <c r="I30" s="19">
        <f t="shared" si="0"/>
        <v>85.38513470320845</v>
      </c>
      <c r="J30" s="78">
        <f t="shared" si="1"/>
        <v>14.914999999999999</v>
      </c>
      <c r="K30" s="41"/>
      <c r="L30" s="29"/>
      <c r="O30" s="4"/>
      <c r="Q30" s="81">
        <f t="shared" si="5"/>
        <v>-159.17999999999984</v>
      </c>
      <c r="R30" s="82">
        <f t="shared" si="3"/>
        <v>188.21204028399956</v>
      </c>
      <c r="S30" s="97">
        <f t="shared" si="6"/>
        <v>1.8977030589306008</v>
      </c>
      <c r="T30" s="87">
        <f t="shared" si="7"/>
        <v>30.319999999999997</v>
      </c>
      <c r="U30" s="88">
        <f t="shared" si="4"/>
        <v>188.21204028399956</v>
      </c>
      <c r="W30" s="94"/>
    </row>
    <row r="31" spans="2:23" ht="17.25" thickTop="1" thickBot="1" x14ac:dyDescent="0.3">
      <c r="B31" s="6">
        <v>27</v>
      </c>
      <c r="C31" s="64">
        <v>85.13237793528296</v>
      </c>
      <c r="D31" s="6">
        <v>8.25</v>
      </c>
      <c r="E31" s="17">
        <v>199.98770492027276</v>
      </c>
      <c r="H31" s="78">
        <f t="shared" si="2"/>
        <v>51.299999999999976</v>
      </c>
      <c r="I31" s="19">
        <f t="shared" si="0"/>
        <v>85.13237793528296</v>
      </c>
      <c r="J31" s="78">
        <f t="shared" si="1"/>
        <v>15.674999999999999</v>
      </c>
      <c r="K31" s="41"/>
      <c r="L31" s="29"/>
      <c r="Q31" s="81">
        <f t="shared" si="5"/>
        <v>-157.28499999999983</v>
      </c>
      <c r="R31" s="82">
        <f t="shared" si="3"/>
        <v>188.11078861796625</v>
      </c>
      <c r="S31" s="97">
        <f t="shared" si="6"/>
        <v>1.8976377959071302</v>
      </c>
      <c r="T31" s="87">
        <f t="shared" si="7"/>
        <v>32.214999999999996</v>
      </c>
      <c r="U31" s="88">
        <f t="shared" si="4"/>
        <v>188.11078861796625</v>
      </c>
      <c r="W31" s="94"/>
    </row>
    <row r="32" spans="2:23" ht="17.25" thickTop="1" thickBot="1" x14ac:dyDescent="0.3">
      <c r="B32" s="6">
        <v>28</v>
      </c>
      <c r="C32" s="64">
        <v>84.865775505690451</v>
      </c>
      <c r="D32" s="6">
        <v>8.6999999999999993</v>
      </c>
      <c r="E32" s="17">
        <v>199.94892722002564</v>
      </c>
      <c r="H32" s="78">
        <f t="shared" si="2"/>
        <v>53.199999999999974</v>
      </c>
      <c r="I32" s="19">
        <f t="shared" si="0"/>
        <v>84.865775505690451</v>
      </c>
      <c r="J32" s="78">
        <f t="shared" si="1"/>
        <v>16.529999999999998</v>
      </c>
      <c r="K32" s="41"/>
      <c r="L32" s="29"/>
      <c r="Q32" s="81">
        <f t="shared" si="5"/>
        <v>-155.38999999999982</v>
      </c>
      <c r="R32" s="82">
        <f t="shared" si="3"/>
        <v>188.0107675978993</v>
      </c>
      <c r="S32" s="97">
        <f t="shared" si="6"/>
        <v>1.8975733628248779</v>
      </c>
      <c r="T32" s="87">
        <f t="shared" si="7"/>
        <v>34.11</v>
      </c>
      <c r="U32" s="88">
        <f t="shared" si="4"/>
        <v>188.0107675978993</v>
      </c>
      <c r="W32" s="94"/>
    </row>
    <row r="33" spans="2:23" ht="17.25" thickTop="1" thickBot="1" x14ac:dyDescent="0.3">
      <c r="B33" s="6">
        <v>29</v>
      </c>
      <c r="C33" s="64">
        <v>84.594583677081545</v>
      </c>
      <c r="D33" s="6">
        <v>9.15</v>
      </c>
      <c r="E33" s="17">
        <v>199.92943970773999</v>
      </c>
      <c r="H33" s="78">
        <f t="shared" si="2"/>
        <v>55.099999999999973</v>
      </c>
      <c r="I33" s="19">
        <f t="shared" si="0"/>
        <v>84.594583677081545</v>
      </c>
      <c r="J33" s="78">
        <f t="shared" si="1"/>
        <v>17.385000000000002</v>
      </c>
      <c r="K33" s="41"/>
      <c r="L33" s="29"/>
      <c r="Q33" s="81">
        <f t="shared" si="5"/>
        <v>-153.49499999999981</v>
      </c>
      <c r="R33" s="82">
        <f t="shared" si="3"/>
        <v>187.91197656944794</v>
      </c>
      <c r="S33" s="97">
        <f t="shared" si="6"/>
        <v>1.8975097580821967</v>
      </c>
      <c r="T33" s="87">
        <f t="shared" si="7"/>
        <v>36.005000000000003</v>
      </c>
      <c r="U33" s="88">
        <f t="shared" si="4"/>
        <v>187.91197656944794</v>
      </c>
      <c r="W33" s="94"/>
    </row>
    <row r="34" spans="2:23" ht="17.25" thickTop="1" thickBot="1" x14ac:dyDescent="0.3">
      <c r="B34" s="6">
        <v>30</v>
      </c>
      <c r="C34" s="64">
        <v>84.31880963782541</v>
      </c>
      <c r="D34" s="6">
        <v>9.6</v>
      </c>
      <c r="E34" s="17">
        <v>199.92901014246618</v>
      </c>
      <c r="H34" s="78">
        <f t="shared" si="2"/>
        <v>56.999999999999972</v>
      </c>
      <c r="I34" s="19">
        <f t="shared" si="0"/>
        <v>84.31880963782541</v>
      </c>
      <c r="J34" s="78">
        <f t="shared" si="1"/>
        <v>18.239999999999998</v>
      </c>
      <c r="K34" s="41"/>
      <c r="L34" s="29"/>
      <c r="Q34" s="81">
        <f t="shared" si="5"/>
        <v>-151.5999999999998</v>
      </c>
      <c r="R34" s="82">
        <f t="shared" si="3"/>
        <v>187.8144148863079</v>
      </c>
      <c r="S34" s="97">
        <f t="shared" si="6"/>
        <v>1.8974469800978482</v>
      </c>
      <c r="T34" s="87">
        <f t="shared" si="7"/>
        <v>37.900000000000006</v>
      </c>
      <c r="U34" s="88">
        <f t="shared" si="4"/>
        <v>187.8144148863079</v>
      </c>
      <c r="W34" s="94"/>
    </row>
    <row r="35" spans="2:23" ht="17.25" thickTop="1" thickBot="1" x14ac:dyDescent="0.3">
      <c r="B35" s="6">
        <v>31</v>
      </c>
      <c r="C35" s="64">
        <v>84.038460636228919</v>
      </c>
      <c r="D35" s="6">
        <v>10.050000000000001</v>
      </c>
      <c r="E35" s="17">
        <v>199.94744138612049</v>
      </c>
      <c r="H35" s="78">
        <f t="shared" si="2"/>
        <v>58.89999999999997</v>
      </c>
      <c r="I35" s="19">
        <f t="shared" si="0"/>
        <v>84.038460636228919</v>
      </c>
      <c r="J35" s="78">
        <f t="shared" si="1"/>
        <v>19.094999999999999</v>
      </c>
      <c r="K35" s="41"/>
      <c r="L35" s="29"/>
      <c r="M35" s="14"/>
      <c r="N35" s="4"/>
      <c r="Q35" s="81">
        <f t="shared" si="5"/>
        <v>-149.70499999999979</v>
      </c>
      <c r="R35" s="82">
        <f t="shared" si="3"/>
        <v>187.71808191021765</v>
      </c>
      <c r="S35" s="97">
        <f t="shared" si="6"/>
        <v>1.8973850273110044</v>
      </c>
      <c r="T35" s="87">
        <f t="shared" si="7"/>
        <v>39.795000000000009</v>
      </c>
      <c r="U35" s="88">
        <f t="shared" si="4"/>
        <v>187.71808191021768</v>
      </c>
      <c r="W35" s="94"/>
    </row>
    <row r="36" spans="2:23" ht="17.25" thickTop="1" thickBot="1" x14ac:dyDescent="0.3">
      <c r="B36" s="6">
        <v>32</v>
      </c>
      <c r="C36" s="64">
        <v>83.670660859080769</v>
      </c>
      <c r="D36" s="6">
        <v>10.5</v>
      </c>
      <c r="E36" s="17">
        <v>199.98343474775265</v>
      </c>
      <c r="H36" s="78">
        <f>$H$5+H35</f>
        <v>60.799999999999969</v>
      </c>
      <c r="I36" s="19">
        <f t="shared" si="0"/>
        <v>83.670660859080769</v>
      </c>
      <c r="J36" s="78">
        <f t="shared" si="1"/>
        <v>19.95</v>
      </c>
      <c r="K36" s="41"/>
      <c r="L36" s="29"/>
      <c r="M36" s="14"/>
      <c r="N36" s="4"/>
      <c r="Q36" s="81">
        <f t="shared" si="5"/>
        <v>-147.80999999999977</v>
      </c>
      <c r="R36" s="82">
        <f t="shared" si="3"/>
        <v>187.62297701095403</v>
      </c>
      <c r="S36" s="97">
        <f t="shared" si="6"/>
        <v>1.8973238981812168</v>
      </c>
      <c r="T36" s="87">
        <f t="shared" si="7"/>
        <v>41.690000000000012</v>
      </c>
      <c r="U36" s="88">
        <f t="shared" si="4"/>
        <v>187.62297701095403</v>
      </c>
      <c r="W36" s="94"/>
    </row>
    <row r="37" spans="2:23" ht="17.25" thickTop="1" thickBot="1" x14ac:dyDescent="0.3">
      <c r="B37" s="6">
        <v>33</v>
      </c>
      <c r="C37" s="64">
        <v>83.453467929537297</v>
      </c>
      <c r="D37" s="6">
        <v>11</v>
      </c>
      <c r="E37" s="17">
        <v>199.93357556224899</v>
      </c>
      <c r="H37" s="78">
        <f t="shared" si="2"/>
        <v>62.699999999999967</v>
      </c>
      <c r="I37" s="19">
        <f t="shared" si="0"/>
        <v>83.453467929537297</v>
      </c>
      <c r="J37" s="78">
        <f t="shared" si="1"/>
        <v>20.9</v>
      </c>
      <c r="K37" s="41"/>
      <c r="L37" s="29"/>
      <c r="M37" s="14"/>
      <c r="N37" s="4"/>
      <c r="Q37" s="81">
        <f t="shared" si="5"/>
        <v>-145.91499999999976</v>
      </c>
      <c r="R37" s="82">
        <f t="shared" si="3"/>
        <v>187.52909956632791</v>
      </c>
      <c r="S37" s="97">
        <f t="shared" si="6"/>
        <v>1.8972635911883449</v>
      </c>
      <c r="T37" s="87">
        <f t="shared" si="7"/>
        <v>43.585000000000015</v>
      </c>
      <c r="U37" s="88">
        <f t="shared" si="4"/>
        <v>187.52909956632797</v>
      </c>
      <c r="W37" s="94"/>
    </row>
    <row r="38" spans="2:23" ht="17.25" thickTop="1" thickBot="1" x14ac:dyDescent="0.3">
      <c r="B38" s="6">
        <v>34</v>
      </c>
      <c r="C38" s="64">
        <v>83.159218770196816</v>
      </c>
      <c r="D38" s="6">
        <v>11.45</v>
      </c>
      <c r="E38" s="17">
        <v>200.00815876440467</v>
      </c>
      <c r="H38" s="78">
        <f t="shared" si="2"/>
        <v>64.599999999999966</v>
      </c>
      <c r="I38" s="19">
        <f t="shared" si="0"/>
        <v>83.159218770196816</v>
      </c>
      <c r="J38" s="78">
        <f t="shared" si="1"/>
        <v>21.754999999999999</v>
      </c>
      <c r="K38" s="41"/>
      <c r="L38" s="29"/>
      <c r="M38" s="53"/>
      <c r="N38" s="4"/>
      <c r="Q38" s="81">
        <f t="shared" si="5"/>
        <v>-144.01999999999975</v>
      </c>
      <c r="R38" s="82">
        <f t="shared" si="3"/>
        <v>187.43644896218063</v>
      </c>
      <c r="S38" s="97">
        <f t="shared" si="6"/>
        <v>1.8972041048325792</v>
      </c>
      <c r="T38" s="87">
        <f t="shared" si="7"/>
        <v>45.480000000000018</v>
      </c>
      <c r="U38" s="88">
        <f t="shared" si="4"/>
        <v>187.43644896218061</v>
      </c>
      <c r="W38" s="94"/>
    </row>
    <row r="39" spans="2:23" ht="17.25" thickTop="1" thickBot="1" x14ac:dyDescent="0.3">
      <c r="B39" s="6">
        <v>35</v>
      </c>
      <c r="C39" s="64">
        <v>82.849396888857683</v>
      </c>
      <c r="D39" s="6">
        <v>11.95</v>
      </c>
      <c r="E39" s="17">
        <v>199.99561752634264</v>
      </c>
      <c r="H39" s="78">
        <f t="shared" si="2"/>
        <v>66.499999999999972</v>
      </c>
      <c r="I39" s="19">
        <f t="shared" si="0"/>
        <v>82.849396888857683</v>
      </c>
      <c r="J39" s="78">
        <f t="shared" si="1"/>
        <v>22.704999999999998</v>
      </c>
      <c r="K39" s="41"/>
      <c r="L39" s="29"/>
      <c r="M39" s="14"/>
      <c r="N39" s="4"/>
      <c r="Q39" s="81">
        <f t="shared" si="5"/>
        <v>-142.12499999999974</v>
      </c>
      <c r="R39" s="82">
        <f t="shared" si="3"/>
        <v>187.34502459237942</v>
      </c>
      <c r="S39" s="97">
        <f t="shared" si="6"/>
        <v>1.8971454376343604</v>
      </c>
      <c r="T39" s="87">
        <f t="shared" si="7"/>
        <v>47.375000000000021</v>
      </c>
      <c r="U39" s="88">
        <f t="shared" si="4"/>
        <v>187.34502459237942</v>
      </c>
      <c r="W39" s="94"/>
    </row>
    <row r="40" spans="2:23" ht="17.25" thickTop="1" thickBot="1" x14ac:dyDescent="0.3">
      <c r="B40" s="6">
        <v>36</v>
      </c>
      <c r="C40" s="64">
        <v>82.53458737774919</v>
      </c>
      <c r="D40" s="6">
        <v>12.45</v>
      </c>
      <c r="E40" s="17">
        <v>200.00239534187691</v>
      </c>
      <c r="H40" s="78">
        <f t="shared" si="2"/>
        <v>68.399999999999977</v>
      </c>
      <c r="I40" s="19">
        <f t="shared" si="0"/>
        <v>82.53458737774919</v>
      </c>
      <c r="J40" s="78">
        <f t="shared" si="1"/>
        <v>23.654999999999998</v>
      </c>
      <c r="K40" s="41"/>
      <c r="L40" s="29"/>
      <c r="M40" s="14"/>
      <c r="N40" s="4"/>
      <c r="Q40" s="81">
        <f t="shared" si="5"/>
        <v>-140.22999999999973</v>
      </c>
      <c r="R40" s="82">
        <f t="shared" si="3"/>
        <v>187.25482585881386</v>
      </c>
      <c r="S40" s="97">
        <f t="shared" si="6"/>
        <v>1.8970875881343832</v>
      </c>
      <c r="T40" s="87">
        <f t="shared" si="7"/>
        <v>49.270000000000024</v>
      </c>
      <c r="U40" s="88">
        <f t="shared" si="4"/>
        <v>187.25482585881383</v>
      </c>
      <c r="W40" s="94"/>
    </row>
    <row r="41" spans="2:23" ht="17.25" thickTop="1" thickBot="1" x14ac:dyDescent="0.3">
      <c r="B41" s="6">
        <v>37</v>
      </c>
      <c r="C41" s="64">
        <v>82.203336009833521</v>
      </c>
      <c r="D41" s="6">
        <v>13</v>
      </c>
      <c r="E41" s="17">
        <v>199.92435468428533</v>
      </c>
      <c r="H41" s="78">
        <f t="shared" si="2"/>
        <v>70.299999999999983</v>
      </c>
      <c r="I41" s="19">
        <f t="shared" si="0"/>
        <v>82.203336009833521</v>
      </c>
      <c r="J41" s="78">
        <f t="shared" si="1"/>
        <v>24.7</v>
      </c>
      <c r="K41" s="41"/>
      <c r="L41" s="29"/>
      <c r="M41" s="14"/>
      <c r="N41" s="4"/>
      <c r="Q41" s="81">
        <f t="shared" si="5"/>
        <v>-138.33499999999972</v>
      </c>
      <c r="R41" s="82">
        <f t="shared" si="3"/>
        <v>187.16585217139172</v>
      </c>
      <c r="S41" s="97">
        <f t="shared" si="6"/>
        <v>1.8970305548935413</v>
      </c>
      <c r="T41" s="87">
        <f t="shared" si="7"/>
        <v>51.165000000000028</v>
      </c>
      <c r="U41" s="88">
        <f t="shared" si="4"/>
        <v>187.16585217139172</v>
      </c>
      <c r="W41" s="94"/>
    </row>
    <row r="42" spans="2:23" ht="17.25" thickTop="1" thickBot="1" x14ac:dyDescent="0.3">
      <c r="B42" s="6">
        <v>38</v>
      </c>
      <c r="C42" s="64">
        <v>81.878294835557057</v>
      </c>
      <c r="D42" s="6">
        <v>13.5</v>
      </c>
      <c r="E42" s="17">
        <v>199.97000041848688</v>
      </c>
      <c r="H42" s="78">
        <f t="shared" si="2"/>
        <v>72.199999999999989</v>
      </c>
      <c r="I42" s="19">
        <f t="shared" si="0"/>
        <v>81.878294835557057</v>
      </c>
      <c r="J42" s="78">
        <f t="shared" si="1"/>
        <v>25.65</v>
      </c>
      <c r="K42" s="41"/>
      <c r="L42" s="29"/>
      <c r="M42" s="14"/>
      <c r="N42" s="4"/>
      <c r="Q42" s="81">
        <f t="shared" si="5"/>
        <v>-136.43999999999971</v>
      </c>
      <c r="R42" s="82">
        <f t="shared" si="3"/>
        <v>187.07810294803528</v>
      </c>
      <c r="S42" s="97">
        <f t="shared" si="6"/>
        <v>1.8969743364929179</v>
      </c>
      <c r="T42" s="87">
        <f t="shared" si="7"/>
        <v>53.060000000000031</v>
      </c>
      <c r="U42" s="88">
        <f t="shared" si="4"/>
        <v>187.07810294803528</v>
      </c>
      <c r="W42" s="94"/>
    </row>
    <row r="43" spans="2:23" ht="17.25" thickTop="1" thickBot="1" x14ac:dyDescent="0.3">
      <c r="B43" s="6">
        <v>39</v>
      </c>
      <c r="C43" s="64">
        <v>81.536334669343233</v>
      </c>
      <c r="D43" s="6">
        <v>14.05</v>
      </c>
      <c r="E43" s="17">
        <v>199.93188969549837</v>
      </c>
      <c r="H43" s="78">
        <f t="shared" si="2"/>
        <v>74.099999999999994</v>
      </c>
      <c r="I43" s="19">
        <f t="shared" si="0"/>
        <v>81.536334669343233</v>
      </c>
      <c r="J43" s="78">
        <f t="shared" si="1"/>
        <v>26.695</v>
      </c>
      <c r="K43" s="41"/>
      <c r="L43" s="29"/>
      <c r="M43" s="14"/>
      <c r="N43" s="4"/>
      <c r="Q43" s="81">
        <f t="shared" si="5"/>
        <v>-134.5449999999997</v>
      </c>
      <c r="R43" s="82">
        <f t="shared" si="3"/>
        <v>186.99157761467731</v>
      </c>
      <c r="S43" s="97">
        <f t="shared" si="6"/>
        <v>1.8969189315337354</v>
      </c>
      <c r="T43" s="87">
        <f t="shared" si="7"/>
        <v>54.955000000000034</v>
      </c>
      <c r="U43" s="88">
        <f t="shared" si="4"/>
        <v>186.99157761467731</v>
      </c>
      <c r="W43" s="94"/>
    </row>
    <row r="44" spans="2:23" ht="17.25" thickTop="1" thickBot="1" x14ac:dyDescent="0.3">
      <c r="B44" s="6">
        <v>40</v>
      </c>
      <c r="C44" s="64">
        <v>81.188872452644333</v>
      </c>
      <c r="D44" s="6">
        <v>14.6</v>
      </c>
      <c r="E44" s="17">
        <v>199.91389816820535</v>
      </c>
      <c r="H44" s="78">
        <f t="shared" si="2"/>
        <v>76</v>
      </c>
      <c r="I44" s="19">
        <f t="shared" si="0"/>
        <v>81.188872452644333</v>
      </c>
      <c r="J44" s="78">
        <f t="shared" si="1"/>
        <v>27.74</v>
      </c>
      <c r="K44" s="41"/>
      <c r="L44" s="29"/>
      <c r="M44" s="52"/>
      <c r="N44" s="52"/>
      <c r="Q44" s="81">
        <f t="shared" si="5"/>
        <v>-132.64999999999969</v>
      </c>
      <c r="R44" s="82">
        <f t="shared" si="3"/>
        <v>186.90627560525755</v>
      </c>
      <c r="S44" s="97">
        <f t="shared" si="6"/>
        <v>1.8968643386373438</v>
      </c>
      <c r="T44" s="87">
        <f t="shared" si="7"/>
        <v>56.850000000000037</v>
      </c>
      <c r="U44" s="88">
        <f t="shared" si="4"/>
        <v>186.90627560525755</v>
      </c>
      <c r="W44" s="94"/>
    </row>
    <row r="45" spans="2:23" ht="17.25" thickTop="1" thickBot="1" x14ac:dyDescent="0.3">
      <c r="B45" s="6">
        <v>41</v>
      </c>
      <c r="C45" s="64">
        <v>80.835882167527842</v>
      </c>
      <c r="D45" s="6">
        <v>15.15</v>
      </c>
      <c r="E45" s="17">
        <v>199.91591628670304</v>
      </c>
      <c r="H45" s="78">
        <f t="shared" si="2"/>
        <v>77.900000000000006</v>
      </c>
      <c r="I45" s="19">
        <f>C45</f>
        <v>80.835882167527842</v>
      </c>
      <c r="J45" s="78">
        <f t="shared" si="1"/>
        <v>28.785</v>
      </c>
      <c r="K45" s="41"/>
      <c r="L45" s="29"/>
      <c r="M45" s="52"/>
      <c r="N45" s="52"/>
      <c r="Q45" s="81">
        <f t="shared" si="5"/>
        <v>-130.75499999999968</v>
      </c>
      <c r="R45" s="82">
        <f t="shared" si="3"/>
        <v>186.8221963617188</v>
      </c>
      <c r="S45" s="97">
        <f t="shared" si="6"/>
        <v>1.8968105564451798</v>
      </c>
      <c r="T45" s="87">
        <f t="shared" si="7"/>
        <v>58.74500000000004</v>
      </c>
      <c r="U45" s="88">
        <f t="shared" si="4"/>
        <v>186.8221963617188</v>
      </c>
      <c r="W45" s="94"/>
    </row>
    <row r="46" spans="2:23" ht="17.25" thickTop="1" thickBot="1" x14ac:dyDescent="0.3">
      <c r="B46" s="6">
        <v>42</v>
      </c>
      <c r="C46" s="64">
        <v>80.477338763237171</v>
      </c>
      <c r="D46" s="6">
        <v>15.7</v>
      </c>
      <c r="E46" s="17">
        <v>199.93784636497099</v>
      </c>
      <c r="H46" s="78">
        <f t="shared" si="2"/>
        <v>79.800000000000011</v>
      </c>
      <c r="I46" s="19">
        <f t="shared" si="0"/>
        <v>80.477338763237171</v>
      </c>
      <c r="J46" s="78">
        <f t="shared" si="1"/>
        <v>29.83</v>
      </c>
      <c r="K46" s="41"/>
      <c r="L46" s="29"/>
      <c r="M46" s="52"/>
      <c r="N46" s="52"/>
      <c r="Q46" s="81">
        <f t="shared" si="5"/>
        <v>-128.85999999999967</v>
      </c>
      <c r="R46" s="82">
        <f t="shared" si="3"/>
        <v>186.73933933400338</v>
      </c>
      <c r="S46" s="97">
        <f t="shared" si="6"/>
        <v>1.8967575836187411</v>
      </c>
      <c r="T46" s="87">
        <f t="shared" si="7"/>
        <v>60.640000000000043</v>
      </c>
      <c r="U46" s="88">
        <f t="shared" si="4"/>
        <v>186.73933933400338</v>
      </c>
      <c r="W46" s="94"/>
    </row>
    <row r="47" spans="2:23" ht="17.25" thickTop="1" thickBot="1" x14ac:dyDescent="0.3">
      <c r="B47" s="6">
        <v>43</v>
      </c>
      <c r="C47" s="64">
        <v>80.113218148716186</v>
      </c>
      <c r="D47" s="6">
        <v>16.25</v>
      </c>
      <c r="E47" s="17">
        <v>199.97960125108949</v>
      </c>
      <c r="H47" s="78">
        <f t="shared" si="2"/>
        <v>81.700000000000017</v>
      </c>
      <c r="I47" s="19">
        <f t="shared" si="0"/>
        <v>80.113218148716186</v>
      </c>
      <c r="J47" s="78">
        <f t="shared" si="1"/>
        <v>30.875</v>
      </c>
      <c r="K47" s="41"/>
      <c r="L47" s="29"/>
      <c r="M47" s="52"/>
      <c r="N47" s="52"/>
      <c r="Q47" s="81">
        <f t="shared" ref="Q47:Q78" si="8">$N$6/100+Q46</f>
        <v>-126.96499999999968</v>
      </c>
      <c r="R47" s="82">
        <f t="shared" si="3"/>
        <v>186.65770398004955</v>
      </c>
      <c r="S47" s="97">
        <f t="shared" si="6"/>
        <v>1.8967054188395618</v>
      </c>
      <c r="T47" s="87">
        <f t="shared" si="7"/>
        <v>62.535000000000046</v>
      </c>
      <c r="U47" s="88">
        <f t="shared" si="4"/>
        <v>186.65770398004955</v>
      </c>
      <c r="W47" s="94"/>
    </row>
    <row r="48" spans="2:23" ht="17.25" thickTop="1" thickBot="1" x14ac:dyDescent="0.3">
      <c r="B48" s="6">
        <v>44</v>
      </c>
      <c r="C48" s="64">
        <v>79.730372903906172</v>
      </c>
      <c r="D48" s="6">
        <v>16.850000000000001</v>
      </c>
      <c r="E48" s="17">
        <v>199.94172803557834</v>
      </c>
      <c r="H48" s="78">
        <f t="shared" si="2"/>
        <v>83.600000000000023</v>
      </c>
      <c r="I48" s="19">
        <f t="shared" si="0"/>
        <v>79.730372903906172</v>
      </c>
      <c r="J48" s="78">
        <f t="shared" si="1"/>
        <v>32.015000000000001</v>
      </c>
      <c r="K48" s="41"/>
      <c r="L48" s="29"/>
      <c r="M48" s="52"/>
      <c r="N48" s="52"/>
      <c r="Q48" s="81">
        <f t="shared" si="8"/>
        <v>-125.06999999999968</v>
      </c>
      <c r="R48" s="82">
        <f t="shared" si="3"/>
        <v>186.5772897657879</v>
      </c>
      <c r="S48" s="97">
        <f t="shared" si="6"/>
        <v>1.8966540608091818</v>
      </c>
      <c r="T48" s="87">
        <f t="shared" si="7"/>
        <v>64.430000000000049</v>
      </c>
      <c r="U48" s="88">
        <f t="shared" si="4"/>
        <v>186.5772897657879</v>
      </c>
      <c r="W48" s="94"/>
    </row>
    <row r="49" spans="2:23" ht="17.25" thickTop="1" thickBot="1" x14ac:dyDescent="0.3">
      <c r="B49" s="6">
        <v>45</v>
      </c>
      <c r="C49" s="64">
        <v>79.341376145090379</v>
      </c>
      <c r="D49" s="6">
        <v>17.45</v>
      </c>
      <c r="E49" s="17">
        <v>199.9248614792221</v>
      </c>
      <c r="H49" s="78">
        <f t="shared" si="2"/>
        <v>85.500000000000028</v>
      </c>
      <c r="I49" s="19">
        <f t="shared" si="0"/>
        <v>79.341376145090379</v>
      </c>
      <c r="J49" s="78">
        <f t="shared" si="1"/>
        <v>33.154999999999994</v>
      </c>
      <c r="K49" s="41"/>
      <c r="L49" s="29"/>
      <c r="M49" s="52"/>
      <c r="N49" s="52"/>
      <c r="Q49" s="81">
        <f t="shared" si="8"/>
        <v>-123.17499999999968</v>
      </c>
      <c r="R49" s="82">
        <f t="shared" si="3"/>
        <v>186.49809616513784</v>
      </c>
      <c r="S49" s="97">
        <f t="shared" si="6"/>
        <v>1.8966035082491182</v>
      </c>
      <c r="T49" s="87">
        <f t="shared" si="7"/>
        <v>66.325000000000045</v>
      </c>
      <c r="U49" s="88">
        <f t="shared" si="4"/>
        <v>186.49809616513784</v>
      </c>
      <c r="W49" s="94"/>
    </row>
    <row r="50" spans="2:23" ht="17.25" thickTop="1" thickBot="1" x14ac:dyDescent="0.3">
      <c r="B50" s="6">
        <v>46</v>
      </c>
      <c r="C50" s="64">
        <v>78.946186921697006</v>
      </c>
      <c r="D50" s="6">
        <v>18.05</v>
      </c>
      <c r="E50" s="17">
        <v>199.92892650722794</v>
      </c>
      <c r="H50" s="78">
        <f t="shared" si="2"/>
        <v>87.400000000000034</v>
      </c>
      <c r="I50" s="19">
        <f t="shared" si="0"/>
        <v>78.946186921697006</v>
      </c>
      <c r="J50" s="78">
        <f t="shared" si="1"/>
        <v>34.295000000000002</v>
      </c>
      <c r="K50" s="41"/>
      <c r="L50" s="29"/>
      <c r="M50" s="52"/>
      <c r="N50" s="52"/>
      <c r="Q50" s="81">
        <f t="shared" si="8"/>
        <v>-121.27999999999969</v>
      </c>
      <c r="R50" s="82">
        <f t="shared" si="3"/>
        <v>186.42012266000421</v>
      </c>
      <c r="S50" s="97">
        <f t="shared" si="6"/>
        <v>1.8965537599008351</v>
      </c>
      <c r="T50" s="87">
        <f t="shared" si="7"/>
        <v>68.220000000000041</v>
      </c>
      <c r="U50" s="88">
        <f t="shared" si="4"/>
        <v>186.42012266000427</v>
      </c>
      <c r="W50" s="94"/>
    </row>
    <row r="51" spans="2:23" ht="17.25" thickTop="1" thickBot="1" x14ac:dyDescent="0.3">
      <c r="B51" s="6">
        <v>47</v>
      </c>
      <c r="C51" s="64">
        <v>78.544766074336152</v>
      </c>
      <c r="D51" s="6">
        <v>18.649999999999999</v>
      </c>
      <c r="E51" s="17">
        <v>199.95386029169586</v>
      </c>
      <c r="H51" s="78">
        <f>$H$5+H50</f>
        <v>89.30000000000004</v>
      </c>
      <c r="I51" s="19">
        <f t="shared" si="0"/>
        <v>78.544766074336152</v>
      </c>
      <c r="J51" s="78">
        <f t="shared" si="1"/>
        <v>35.434999999999995</v>
      </c>
      <c r="K51" s="41"/>
      <c r="L51" s="29"/>
      <c r="M51" s="52"/>
      <c r="N51" s="52"/>
      <c r="Q51" s="81">
        <f t="shared" si="8"/>
        <v>-119.38499999999969</v>
      </c>
      <c r="R51" s="82">
        <f t="shared" si="3"/>
        <v>186.34336874027397</v>
      </c>
      <c r="S51" s="97">
        <f t="shared" si="6"/>
        <v>1.8965048145257284</v>
      </c>
      <c r="T51" s="87">
        <f t="shared" si="7"/>
        <v>70.115000000000038</v>
      </c>
      <c r="U51" s="88">
        <f t="shared" si="4"/>
        <v>186.34336874027397</v>
      </c>
      <c r="W51" s="94"/>
    </row>
    <row r="52" spans="2:23" ht="17.25" thickTop="1" thickBot="1" x14ac:dyDescent="0.3">
      <c r="B52" s="6">
        <v>48</v>
      </c>
      <c r="C52" s="64">
        <v>78.137075908808356</v>
      </c>
      <c r="D52" s="6">
        <v>19.25</v>
      </c>
      <c r="E52" s="17">
        <v>199.99960672629859</v>
      </c>
      <c r="H52" s="78">
        <f t="shared" si="2"/>
        <v>91.200000000000045</v>
      </c>
      <c r="I52" s="19">
        <f t="shared" si="0"/>
        <v>78.137075908808356</v>
      </c>
      <c r="J52" s="78">
        <f t="shared" si="1"/>
        <v>36.574999999999996</v>
      </c>
      <c r="K52" s="41"/>
      <c r="L52" s="29"/>
      <c r="M52" s="52"/>
      <c r="N52" s="52"/>
      <c r="Q52" s="81">
        <f t="shared" si="8"/>
        <v>-117.4899999999997</v>
      </c>
      <c r="R52" s="82">
        <f t="shared" si="3"/>
        <v>186.26783390381271</v>
      </c>
      <c r="S52" s="97">
        <f t="shared" si="6"/>
        <v>1.8964566709050938</v>
      </c>
      <c r="T52" s="87">
        <f t="shared" si="7"/>
        <v>72.010000000000034</v>
      </c>
      <c r="U52" s="88">
        <f t="shared" si="4"/>
        <v>186.26783390381271</v>
      </c>
      <c r="W52" s="94"/>
    </row>
    <row r="53" spans="2:23" ht="17.25" thickTop="1" thickBot="1" x14ac:dyDescent="0.3">
      <c r="B53" s="6">
        <v>49</v>
      </c>
      <c r="C53" s="64">
        <v>77.708562153905163</v>
      </c>
      <c r="D53" s="6">
        <v>19.899999999999999</v>
      </c>
      <c r="E53" s="17">
        <v>199.97019504841114</v>
      </c>
      <c r="H53" s="78">
        <f t="shared" si="2"/>
        <v>93.100000000000051</v>
      </c>
      <c r="I53" s="19">
        <f t="shared" si="0"/>
        <v>77.708562153905163</v>
      </c>
      <c r="J53" s="78">
        <f t="shared" si="1"/>
        <v>37.809999999999995</v>
      </c>
      <c r="K53" s="41"/>
      <c r="L53" s="29"/>
      <c r="M53" s="52"/>
      <c r="N53" s="52"/>
      <c r="Q53" s="81">
        <f t="shared" si="8"/>
        <v>-115.5949999999997</v>
      </c>
      <c r="R53" s="82">
        <f t="shared" si="3"/>
        <v>186.19351765646132</v>
      </c>
      <c r="S53" s="97">
        <f t="shared" si="6"/>
        <v>1.8964093278400889</v>
      </c>
      <c r="T53" s="87">
        <f t="shared" si="7"/>
        <v>73.90500000000003</v>
      </c>
      <c r="U53" s="88">
        <f t="shared" si="4"/>
        <v>186.19351765646132</v>
      </c>
      <c r="W53" s="94"/>
    </row>
    <row r="54" spans="2:23" ht="17.25" thickTop="1" thickBot="1" x14ac:dyDescent="0.3">
      <c r="B54" s="6">
        <v>50</v>
      </c>
      <c r="C54" s="64">
        <v>77.273105847783597</v>
      </c>
      <c r="D54" s="6">
        <v>20.55</v>
      </c>
      <c r="E54" s="17">
        <v>199.96289496676215</v>
      </c>
      <c r="H54" s="78">
        <f t="shared" si="2"/>
        <v>95.000000000000057</v>
      </c>
      <c r="I54" s="19">
        <f t="shared" si="0"/>
        <v>77.273105847783597</v>
      </c>
      <c r="J54" s="78">
        <f t="shared" si="1"/>
        <v>39.045000000000002</v>
      </c>
      <c r="K54" s="41"/>
      <c r="L54" s="29"/>
      <c r="M54" s="52"/>
      <c r="N54" s="52"/>
      <c r="Q54" s="81">
        <f t="shared" si="8"/>
        <v>-113.6999999999997</v>
      </c>
      <c r="R54" s="82">
        <f t="shared" si="3"/>
        <v>186.12041951203304</v>
      </c>
      <c r="S54" s="97">
        <f t="shared" si="6"/>
        <v>1.896362784151729</v>
      </c>
      <c r="T54" s="87">
        <f t="shared" si="7"/>
        <v>75.800000000000026</v>
      </c>
      <c r="U54" s="88">
        <f t="shared" si="4"/>
        <v>186.12041951203304</v>
      </c>
      <c r="W54" s="94"/>
    </row>
    <row r="55" spans="2:23" ht="17.25" thickTop="1" thickBot="1" x14ac:dyDescent="0.3">
      <c r="B55" s="6">
        <v>51</v>
      </c>
      <c r="C55" s="64">
        <v>76.83065294399826</v>
      </c>
      <c r="D55" s="6">
        <v>21.2</v>
      </c>
      <c r="E55" s="17">
        <v>199.97767285862449</v>
      </c>
      <c r="H55" s="78">
        <f t="shared" si="2"/>
        <v>96.900000000000063</v>
      </c>
      <c r="I55" s="19">
        <f t="shared" si="0"/>
        <v>76.83065294399826</v>
      </c>
      <c r="J55" s="78">
        <f t="shared" si="1"/>
        <v>40.279999999999994</v>
      </c>
      <c r="K55" s="41"/>
      <c r="L55" s="29"/>
      <c r="M55" s="52"/>
      <c r="N55" s="52"/>
      <c r="Q55" s="81">
        <f t="shared" si="8"/>
        <v>-111.80499999999971</v>
      </c>
      <c r="R55" s="82">
        <f t="shared" si="3"/>
        <v>186.04853899230997</v>
      </c>
      <c r="S55" s="97">
        <f t="shared" si="6"/>
        <v>1.8963170386808459</v>
      </c>
      <c r="T55" s="87">
        <f t="shared" si="7"/>
        <v>77.695000000000022</v>
      </c>
      <c r="U55" s="88">
        <f t="shared" si="4"/>
        <v>186.04853899230997</v>
      </c>
      <c r="W55" s="94"/>
    </row>
    <row r="56" spans="2:23" ht="17.25" thickTop="1" thickBot="1" x14ac:dyDescent="0.3">
      <c r="B56" s="6">
        <v>52</v>
      </c>
      <c r="C56" s="64">
        <v>76.365695122541268</v>
      </c>
      <c r="D56" s="6">
        <v>21.9</v>
      </c>
      <c r="E56" s="17">
        <v>199.92075242367696</v>
      </c>
      <c r="H56" s="78">
        <f t="shared" si="2"/>
        <v>98.800000000000068</v>
      </c>
      <c r="I56" s="19">
        <f t="shared" si="0"/>
        <v>76.365695122541268</v>
      </c>
      <c r="J56" s="78">
        <f t="shared" si="1"/>
        <v>41.609999999999992</v>
      </c>
      <c r="K56" s="41"/>
      <c r="L56" s="29"/>
      <c r="M56" s="52"/>
      <c r="N56" s="52"/>
      <c r="Q56" s="81">
        <f t="shared" si="8"/>
        <v>-109.90999999999971</v>
      </c>
      <c r="R56" s="82">
        <f t="shared" si="3"/>
        <v>185.97787562704016</v>
      </c>
      <c r="S56" s="97">
        <f t="shared" si="6"/>
        <v>1.8962720902880734</v>
      </c>
      <c r="T56" s="87">
        <f t="shared" si="7"/>
        <v>79.590000000000018</v>
      </c>
      <c r="U56" s="88">
        <f t="shared" si="4"/>
        <v>185.97787562704016</v>
      </c>
      <c r="W56" s="94"/>
    </row>
    <row r="57" spans="2:23" ht="17.25" thickTop="1" thickBot="1" x14ac:dyDescent="0.3">
      <c r="B57" s="6">
        <v>53</v>
      </c>
      <c r="C57" s="64">
        <v>75.908766856150805</v>
      </c>
      <c r="D57" s="6">
        <v>22.55</v>
      </c>
      <c r="E57" s="17">
        <v>199.98030763482441</v>
      </c>
      <c r="H57" s="78">
        <f t="shared" si="2"/>
        <v>100.70000000000007</v>
      </c>
      <c r="I57" s="19">
        <f t="shared" si="0"/>
        <v>75.908766856150805</v>
      </c>
      <c r="J57" s="78">
        <f t="shared" si="1"/>
        <v>42.844999999999999</v>
      </c>
      <c r="K57" s="41"/>
      <c r="L57" s="29"/>
      <c r="M57" s="52"/>
      <c r="N57" s="52"/>
      <c r="Q57" s="81">
        <f t="shared" si="8"/>
        <v>-108.01499999999972</v>
      </c>
      <c r="R57" s="82">
        <f t="shared" si="3"/>
        <v>185.90842895393439</v>
      </c>
      <c r="S57" s="97">
        <f t="shared" si="6"/>
        <v>1.8962279378538143</v>
      </c>
      <c r="T57" s="87">
        <f t="shared" si="7"/>
        <v>81.485000000000014</v>
      </c>
      <c r="U57" s="88">
        <f t="shared" si="4"/>
        <v>185.90842895393439</v>
      </c>
      <c r="W57" s="94"/>
    </row>
    <row r="58" spans="2:23" ht="17.25" thickTop="1" thickBot="1" x14ac:dyDescent="0.3">
      <c r="B58" s="6">
        <v>54</v>
      </c>
      <c r="C58" s="64">
        <v>75.428560674563741</v>
      </c>
      <c r="D58" s="6">
        <v>23.25</v>
      </c>
      <c r="E58" s="17">
        <v>199.96958998698346</v>
      </c>
      <c r="H58" s="78">
        <f t="shared" si="2"/>
        <v>102.60000000000008</v>
      </c>
      <c r="I58" s="19">
        <f t="shared" si="0"/>
        <v>75.428560674563741</v>
      </c>
      <c r="J58" s="78">
        <f t="shared" si="1"/>
        <v>44.174999999999997</v>
      </c>
      <c r="K58" s="41"/>
      <c r="L58" s="29"/>
      <c r="M58" s="52"/>
      <c r="N58" s="52"/>
      <c r="Q58" s="81">
        <f t="shared" si="8"/>
        <v>-106.11999999999972</v>
      </c>
      <c r="R58" s="82">
        <f t="shared" si="3"/>
        <v>185.84019851866324</v>
      </c>
      <c r="S58" s="97">
        <f t="shared" si="6"/>
        <v>1.8961845802782247</v>
      </c>
      <c r="T58" s="87">
        <f t="shared" si="7"/>
        <v>83.38000000000001</v>
      </c>
      <c r="U58" s="88">
        <f t="shared" si="4"/>
        <v>185.84019851866324</v>
      </c>
      <c r="W58" s="94"/>
    </row>
    <row r="59" spans="2:23" ht="17.25" thickTop="1" thickBot="1" x14ac:dyDescent="0.3">
      <c r="B59" s="6">
        <v>55</v>
      </c>
      <c r="C59" s="64">
        <v>74.94046271765788</v>
      </c>
      <c r="D59" s="6">
        <v>23.95</v>
      </c>
      <c r="E59" s="17">
        <v>199.98232865559316</v>
      </c>
      <c r="H59" s="78">
        <f t="shared" si="2"/>
        <v>104.50000000000009</v>
      </c>
      <c r="I59" s="19">
        <f t="shared" si="0"/>
        <v>74.94046271765788</v>
      </c>
      <c r="J59" s="78">
        <f t="shared" si="1"/>
        <v>45.504999999999995</v>
      </c>
      <c r="K59" s="41"/>
      <c r="L59" s="29"/>
      <c r="M59" s="52"/>
      <c r="N59" s="52"/>
      <c r="Q59" s="81">
        <f t="shared" si="8"/>
        <v>-104.22499999999972</v>
      </c>
      <c r="R59" s="82">
        <f t="shared" si="3"/>
        <v>185.77318387485408</v>
      </c>
      <c r="S59" s="97">
        <f t="shared" si="6"/>
        <v>1.8961420164811871</v>
      </c>
      <c r="T59" s="87">
        <f t="shared" si="7"/>
        <v>85.275000000000006</v>
      </c>
      <c r="U59" s="88">
        <f t="shared" si="4"/>
        <v>185.77318387485408</v>
      </c>
      <c r="W59" s="94"/>
    </row>
    <row r="60" spans="2:23" ht="17.25" thickTop="1" thickBot="1" x14ac:dyDescent="0.3">
      <c r="B60" s="6">
        <v>56</v>
      </c>
      <c r="C60" s="64">
        <v>74.427565574153959</v>
      </c>
      <c r="D60" s="6">
        <v>24.7</v>
      </c>
      <c r="E60" s="17">
        <v>199.92778723793998</v>
      </c>
      <c r="H60" s="78">
        <f t="shared" si="2"/>
        <v>106.40000000000009</v>
      </c>
      <c r="I60" s="19">
        <f t="shared" si="0"/>
        <v>74.427565574153959</v>
      </c>
      <c r="J60" s="78">
        <f t="shared" si="1"/>
        <v>46.93</v>
      </c>
      <c r="K60" s="41"/>
      <c r="L60" s="29"/>
      <c r="M60" s="52"/>
      <c r="N60" s="52"/>
      <c r="Q60" s="81">
        <f t="shared" si="8"/>
        <v>-102.32999999999973</v>
      </c>
      <c r="R60" s="82">
        <f t="shared" si="3"/>
        <v>185.70738458408812</v>
      </c>
      <c r="S60" s="97">
        <f t="shared" si="6"/>
        <v>1.8961002454022871</v>
      </c>
      <c r="T60" s="87">
        <f t="shared" si="7"/>
        <v>87.17</v>
      </c>
      <c r="U60" s="88">
        <f t="shared" si="4"/>
        <v>185.70738458408812</v>
      </c>
      <c r="W60" s="94"/>
    </row>
    <row r="61" spans="2:23" ht="17.25" thickTop="1" thickBot="1" x14ac:dyDescent="0.3">
      <c r="B61" s="6">
        <v>57</v>
      </c>
      <c r="C61" s="64">
        <v>73.923120939872518</v>
      </c>
      <c r="D61" s="6">
        <v>25.4</v>
      </c>
      <c r="E61" s="17">
        <v>199.98818946109378</v>
      </c>
      <c r="H61" s="78">
        <f t="shared" si="2"/>
        <v>108.3000000000001</v>
      </c>
      <c r="I61" s="19">
        <f t="shared" si="0"/>
        <v>73.923120939872518</v>
      </c>
      <c r="J61" s="78">
        <f t="shared" si="1"/>
        <v>48.26</v>
      </c>
      <c r="K61" s="41"/>
      <c r="L61" s="29"/>
      <c r="M61" s="52"/>
      <c r="N61" s="52"/>
      <c r="Q61" s="81">
        <f t="shared" si="8"/>
        <v>-100.43499999999973</v>
      </c>
      <c r="R61" s="82">
        <f t="shared" si="3"/>
        <v>185.64280021589755</v>
      </c>
      <c r="S61" s="97">
        <f t="shared" si="6"/>
        <v>1.8960592660007889</v>
      </c>
      <c r="T61" s="87">
        <f t="shared" si="7"/>
        <v>89.064999999999998</v>
      </c>
      <c r="U61" s="88">
        <f t="shared" si="4"/>
        <v>185.64280021589755</v>
      </c>
      <c r="W61" s="94"/>
    </row>
    <row r="62" spans="2:23" ht="17.25" thickTop="1" thickBot="1" x14ac:dyDescent="0.3">
      <c r="B62" s="6">
        <v>58</v>
      </c>
      <c r="C62" s="64">
        <v>73.392991354335877</v>
      </c>
      <c r="D62" s="6">
        <v>26.15</v>
      </c>
      <c r="E62" s="17">
        <v>199.98286839949938</v>
      </c>
      <c r="H62" s="78">
        <f t="shared" si="2"/>
        <v>110.2000000000001</v>
      </c>
      <c r="I62" s="19">
        <f t="shared" si="0"/>
        <v>73.392991354335877</v>
      </c>
      <c r="J62" s="78">
        <f t="shared" si="1"/>
        <v>49.684999999999995</v>
      </c>
      <c r="K62" s="41"/>
      <c r="L62" s="29"/>
      <c r="M62" s="52"/>
      <c r="N62" s="52"/>
      <c r="Q62" s="81">
        <f t="shared" si="8"/>
        <v>-98.539999999999736</v>
      </c>
      <c r="R62" s="82">
        <f t="shared" si="3"/>
        <v>185.57943034776284</v>
      </c>
      <c r="S62" s="97">
        <f t="shared" si="6"/>
        <v>1.8960190772556185</v>
      </c>
      <c r="T62" s="87">
        <f t="shared" si="7"/>
        <v>90.96</v>
      </c>
      <c r="U62" s="88">
        <f t="shared" si="4"/>
        <v>185.57943034776284</v>
      </c>
      <c r="W62" s="94"/>
    </row>
    <row r="63" spans="2:23" ht="17.25" thickTop="1" thickBot="1" x14ac:dyDescent="0.3">
      <c r="B63" s="6">
        <v>59</v>
      </c>
      <c r="C63" s="64">
        <v>72.835932870462329</v>
      </c>
      <c r="D63" s="6">
        <v>26.95</v>
      </c>
      <c r="E63" s="17">
        <v>199.91422968819964</v>
      </c>
      <c r="H63" s="78">
        <f t="shared" si="2"/>
        <v>112.10000000000011</v>
      </c>
      <c r="I63" s="19">
        <f t="shared" si="0"/>
        <v>72.835932870462329</v>
      </c>
      <c r="J63" s="78">
        <f t="shared" si="1"/>
        <v>51.204999999999998</v>
      </c>
      <c r="K63" s="41"/>
      <c r="L63" s="29"/>
      <c r="M63" s="52"/>
      <c r="N63" s="52"/>
      <c r="Q63" s="81">
        <f t="shared" si="8"/>
        <v>-96.64499999999974</v>
      </c>
      <c r="R63" s="82">
        <f t="shared" si="3"/>
        <v>185.51727456510983</v>
      </c>
      <c r="S63" s="97">
        <f t="shared" si="6"/>
        <v>1.8959796781653402</v>
      </c>
      <c r="T63" s="87">
        <f t="shared" si="7"/>
        <v>92.85499999999999</v>
      </c>
      <c r="U63" s="88">
        <f t="shared" si="4"/>
        <v>185.51727456510989</v>
      </c>
      <c r="W63" s="94"/>
    </row>
    <row r="64" spans="2:23" ht="17.25" thickTop="1" thickBot="1" x14ac:dyDescent="0.3">
      <c r="B64" s="6">
        <v>60</v>
      </c>
      <c r="C64" s="64">
        <v>72.287466353283264</v>
      </c>
      <c r="D64" s="6">
        <v>27.7</v>
      </c>
      <c r="E64" s="17">
        <v>199.95979666930245</v>
      </c>
      <c r="H64" s="78">
        <f t="shared" si="2"/>
        <v>114.00000000000011</v>
      </c>
      <c r="I64" s="19">
        <f t="shared" si="0"/>
        <v>72.287466353283264</v>
      </c>
      <c r="J64" s="78">
        <f t="shared" si="1"/>
        <v>52.629999999999995</v>
      </c>
      <c r="K64" s="41"/>
      <c r="L64" s="29"/>
      <c r="M64" s="52"/>
      <c r="N64" s="52"/>
      <c r="Q64" s="81">
        <f t="shared" si="8"/>
        <v>-94.749999999999744</v>
      </c>
      <c r="R64" s="82">
        <f t="shared" si="3"/>
        <v>185.45633246130706</v>
      </c>
      <c r="S64" s="97">
        <f t="shared" si="6"/>
        <v>1.8959410677481325</v>
      </c>
      <c r="T64" s="87">
        <f t="shared" si="7"/>
        <v>94.749999999999986</v>
      </c>
      <c r="U64" s="88">
        <f t="shared" si="4"/>
        <v>185.45633246130706</v>
      </c>
      <c r="W64" s="94"/>
    </row>
    <row r="65" spans="2:23" ht="17.25" thickTop="1" thickBot="1" x14ac:dyDescent="0.3">
      <c r="B65" s="6">
        <v>61</v>
      </c>
      <c r="C65" s="64">
        <v>71.711073449702837</v>
      </c>
      <c r="D65" s="6">
        <v>28.5</v>
      </c>
      <c r="E65" s="17">
        <v>199.94373696178837</v>
      </c>
      <c r="H65" s="78">
        <f t="shared" si="2"/>
        <v>115.90000000000012</v>
      </c>
      <c r="I65" s="19">
        <f t="shared" si="0"/>
        <v>71.711073449702837</v>
      </c>
      <c r="J65" s="78">
        <f t="shared" si="1"/>
        <v>54.15</v>
      </c>
      <c r="K65" s="41"/>
      <c r="L65" s="29"/>
      <c r="M65" s="52"/>
      <c r="N65" s="52"/>
      <c r="Q65" s="81">
        <f t="shared" si="8"/>
        <v>-92.854999999999748</v>
      </c>
      <c r="R65" s="82">
        <f t="shared" si="3"/>
        <v>185.39660363766311</v>
      </c>
      <c r="S65" s="97">
        <f t="shared" si="6"/>
        <v>1.8959032450417699</v>
      </c>
      <c r="T65" s="87">
        <f t="shared" si="7"/>
        <v>96.644999999999982</v>
      </c>
      <c r="U65" s="88">
        <f t="shared" si="4"/>
        <v>185.39660363766311</v>
      </c>
      <c r="W65" s="94"/>
    </row>
    <row r="66" spans="2:23" ht="17.25" thickTop="1" thickBot="1" x14ac:dyDescent="0.3">
      <c r="B66" s="6">
        <v>62</v>
      </c>
      <c r="C66" s="64">
        <v>71.12465934676932</v>
      </c>
      <c r="D66" s="6">
        <v>29.3</v>
      </c>
      <c r="E66" s="17">
        <v>199.95445094557883</v>
      </c>
      <c r="H66" s="78">
        <f t="shared" si="2"/>
        <v>117.80000000000013</v>
      </c>
      <c r="I66" s="19">
        <f t="shared" si="0"/>
        <v>71.12465934676932</v>
      </c>
      <c r="J66" s="78">
        <f t="shared" si="1"/>
        <v>55.67</v>
      </c>
      <c r="K66" s="41"/>
      <c r="L66" s="29"/>
      <c r="M66" s="52"/>
      <c r="N66" s="52"/>
      <c r="Q66" s="81">
        <f t="shared" si="8"/>
        <v>-90.959999999999752</v>
      </c>
      <c r="R66" s="82">
        <f t="shared" si="3"/>
        <v>185.33808770342401</v>
      </c>
      <c r="S66" s="97">
        <f t="shared" si="6"/>
        <v>1.8958662091035992</v>
      </c>
      <c r="T66" s="87">
        <f t="shared" si="7"/>
        <v>98.539999999999978</v>
      </c>
      <c r="U66" s="88">
        <f t="shared" si="4"/>
        <v>185.33808770342401</v>
      </c>
      <c r="W66" s="94"/>
    </row>
    <row r="67" spans="2:23" ht="17.25" thickTop="1" thickBot="1" x14ac:dyDescent="0.3">
      <c r="B67" s="6">
        <v>63</v>
      </c>
      <c r="C67" s="64">
        <v>70.51233725923791</v>
      </c>
      <c r="D67" s="6">
        <v>30.14</v>
      </c>
      <c r="E67" s="17">
        <v>199.92399330595492</v>
      </c>
      <c r="H67" s="78">
        <f t="shared" si="2"/>
        <v>119.70000000000013</v>
      </c>
      <c r="I67" s="19">
        <f t="shared" si="0"/>
        <v>70.51233725923791</v>
      </c>
      <c r="J67" s="78">
        <f t="shared" si="1"/>
        <v>57.265999999999998</v>
      </c>
      <c r="K67" s="41"/>
      <c r="L67" s="29"/>
      <c r="M67" s="52"/>
      <c r="N67" s="52"/>
      <c r="Q67" s="81">
        <f t="shared" si="8"/>
        <v>-89.064999999999756</v>
      </c>
      <c r="R67" s="82">
        <f t="shared" si="3"/>
        <v>185.28078427577074</v>
      </c>
      <c r="S67" s="97">
        <f t="shared" si="6"/>
        <v>1.8958299590105303</v>
      </c>
      <c r="T67" s="87">
        <f t="shared" si="7"/>
        <v>100.43499999999997</v>
      </c>
      <c r="U67" s="88">
        <f t="shared" si="4"/>
        <v>185.28078427577074</v>
      </c>
      <c r="W67" s="94"/>
    </row>
    <row r="68" spans="2:23" ht="17.25" thickTop="1" thickBot="1" x14ac:dyDescent="0.3">
      <c r="B68" s="6">
        <v>64</v>
      </c>
      <c r="C68" s="64">
        <v>69.901197413681956</v>
      </c>
      <c r="D68" s="6">
        <v>30.95</v>
      </c>
      <c r="E68" s="17">
        <v>199.97226361675379</v>
      </c>
      <c r="H68" s="78">
        <f t="shared" si="2"/>
        <v>121.60000000000014</v>
      </c>
      <c r="I68" s="19">
        <f t="shared" si="0"/>
        <v>69.901197413681956</v>
      </c>
      <c r="J68" s="78">
        <f t="shared" si="1"/>
        <v>58.804999999999993</v>
      </c>
      <c r="K68" s="41"/>
      <c r="L68" s="29"/>
      <c r="M68" s="52"/>
      <c r="N68" s="52"/>
      <c r="Q68" s="81">
        <f t="shared" si="8"/>
        <v>-87.16999999999976</v>
      </c>
      <c r="R68" s="82">
        <f t="shared" si="3"/>
        <v>185.22469297981647</v>
      </c>
      <c r="S68" s="97">
        <f t="shared" si="6"/>
        <v>1.8957944938589915</v>
      </c>
      <c r="T68" s="87">
        <f t="shared" si="7"/>
        <v>102.32999999999997</v>
      </c>
      <c r="U68" s="88">
        <f t="shared" si="4"/>
        <v>185.22469297981652</v>
      </c>
      <c r="W68" s="94"/>
    </row>
    <row r="69" spans="2:23" ht="17.25" thickTop="1" thickBot="1" x14ac:dyDescent="0.3">
      <c r="B69" s="6">
        <v>65</v>
      </c>
      <c r="C69" s="64">
        <v>69.263024807829922</v>
      </c>
      <c r="D69" s="6">
        <v>31.8</v>
      </c>
      <c r="E69" s="17">
        <v>199.9812291046301</v>
      </c>
      <c r="H69" s="78">
        <f t="shared" si="2"/>
        <v>123.50000000000014</v>
      </c>
      <c r="I69" s="19">
        <f t="shared" ref="I69:I104" si="9">C69</f>
        <v>69.263024807829922</v>
      </c>
      <c r="J69" s="78">
        <f t="shared" si="1"/>
        <v>60.42</v>
      </c>
      <c r="K69" s="41"/>
      <c r="L69" s="29"/>
      <c r="M69" s="52"/>
      <c r="N69" s="52"/>
      <c r="Q69" s="81">
        <f t="shared" si="8"/>
        <v>-85.274999999999764</v>
      </c>
      <c r="R69" s="82">
        <f t="shared" si="3"/>
        <v>185.16981344860463</v>
      </c>
      <c r="S69" s="97">
        <f t="shared" si="6"/>
        <v>1.8957598127649489</v>
      </c>
      <c r="T69" s="87">
        <f t="shared" si="7"/>
        <v>104.22499999999997</v>
      </c>
      <c r="U69" s="88">
        <f t="shared" si="4"/>
        <v>185.16981344860463</v>
      </c>
      <c r="W69" s="94"/>
    </row>
    <row r="70" spans="2:23" ht="17.25" thickTop="1" thickBot="1" x14ac:dyDescent="0.3">
      <c r="B70" s="6">
        <v>66</v>
      </c>
      <c r="C70" s="64">
        <v>68.592298646380684</v>
      </c>
      <c r="D70" s="6">
        <v>32.700000000000003</v>
      </c>
      <c r="E70" s="17">
        <v>199.93665884448959</v>
      </c>
      <c r="H70" s="78">
        <f t="shared" si="2"/>
        <v>125.40000000000015</v>
      </c>
      <c r="I70" s="19">
        <f t="shared" si="9"/>
        <v>68.592298646380684</v>
      </c>
      <c r="J70" s="78">
        <f t="shared" ref="J70:J104" si="10">$H$5*D70</f>
        <v>62.13</v>
      </c>
      <c r="K70" s="41"/>
      <c r="L70" s="29"/>
      <c r="M70" s="52"/>
      <c r="N70" s="52"/>
      <c r="Q70" s="81">
        <f t="shared" si="8"/>
        <v>-83.379999999999768</v>
      </c>
      <c r="R70" s="82">
        <f t="shared" si="3"/>
        <v>185.11614532310583</v>
      </c>
      <c r="S70" s="97">
        <f t="shared" si="6"/>
        <v>1.8957259148638481</v>
      </c>
      <c r="T70" s="87">
        <f t="shared" si="7"/>
        <v>106.11999999999996</v>
      </c>
      <c r="U70" s="88">
        <f t="shared" si="4"/>
        <v>185.11614532310583</v>
      </c>
      <c r="W70" s="94"/>
    </row>
    <row r="71" spans="2:23" ht="17.25" thickTop="1" thickBot="1" x14ac:dyDescent="0.3">
      <c r="B71" s="6">
        <v>67</v>
      </c>
      <c r="C71" s="64">
        <v>67.909092258681369</v>
      </c>
      <c r="D71" s="6">
        <v>33.6</v>
      </c>
      <c r="E71" s="17">
        <v>199.92278805749882</v>
      </c>
      <c r="H71" s="78">
        <f t="shared" ref="H71:H103" si="11">$H$5+H70</f>
        <v>127.30000000000015</v>
      </c>
      <c r="I71" s="19">
        <f t="shared" si="9"/>
        <v>67.909092258681369</v>
      </c>
      <c r="J71" s="78">
        <f t="shared" si="10"/>
        <v>63.839999999999996</v>
      </c>
      <c r="K71" s="41"/>
      <c r="L71" s="29"/>
      <c r="M71" s="52"/>
      <c r="N71" s="52"/>
      <c r="Q71" s="81">
        <f t="shared" si="8"/>
        <v>-81.484999999999772</v>
      </c>
      <c r="R71" s="82">
        <f t="shared" si="3"/>
        <v>185.06368825221605</v>
      </c>
      <c r="S71" s="97">
        <f t="shared" si="6"/>
        <v>1.8956927993106225</v>
      </c>
      <c r="T71" s="87">
        <f t="shared" si="7"/>
        <v>108.01499999999996</v>
      </c>
      <c r="U71" s="88">
        <f t="shared" si="4"/>
        <v>185.06368825221605</v>
      </c>
      <c r="W71" s="94"/>
    </row>
    <row r="72" spans="2:23" ht="17.25" thickTop="1" thickBot="1" x14ac:dyDescent="0.3">
      <c r="B72" s="6">
        <v>68</v>
      </c>
      <c r="C72" s="64">
        <v>67.213284200942297</v>
      </c>
      <c r="D72" s="6">
        <v>34.5</v>
      </c>
      <c r="E72" s="17">
        <v>199.93972496808382</v>
      </c>
      <c r="H72" s="78">
        <f t="shared" si="11"/>
        <v>129.20000000000016</v>
      </c>
      <c r="I72" s="19">
        <f t="shared" si="9"/>
        <v>67.213284200942297</v>
      </c>
      <c r="J72" s="78">
        <f t="shared" si="10"/>
        <v>65.55</v>
      </c>
      <c r="K72" s="41"/>
      <c r="L72" s="29"/>
      <c r="M72" s="52"/>
      <c r="N72" s="52"/>
      <c r="Q72" s="81">
        <f t="shared" si="8"/>
        <v>-79.589999999999776</v>
      </c>
      <c r="R72" s="82">
        <f t="shared" si="3"/>
        <v>185.01244189275408</v>
      </c>
      <c r="S72" s="97">
        <f t="shared" si="6"/>
        <v>1.89566046527966</v>
      </c>
      <c r="T72" s="87">
        <f t="shared" si="7"/>
        <v>109.90999999999995</v>
      </c>
      <c r="U72" s="88">
        <f t="shared" si="4"/>
        <v>185.01244189275408</v>
      </c>
      <c r="W72" s="94"/>
    </row>
    <row r="73" spans="2:23" ht="17.25" thickTop="1" thickBot="1" x14ac:dyDescent="0.3">
      <c r="B73" s="6">
        <v>69</v>
      </c>
      <c r="C73" s="64">
        <v>66.504765759375289</v>
      </c>
      <c r="D73" s="6">
        <v>35.4</v>
      </c>
      <c r="E73" s="17">
        <v>199.98758217396792</v>
      </c>
      <c r="H73" s="78">
        <f t="shared" si="11"/>
        <v>131.10000000000016</v>
      </c>
      <c r="I73" s="19">
        <f t="shared" si="9"/>
        <v>66.504765759375289</v>
      </c>
      <c r="J73" s="78">
        <f t="shared" si="10"/>
        <v>67.259999999999991</v>
      </c>
      <c r="K73" s="41"/>
      <c r="L73" s="29"/>
      <c r="M73" s="52"/>
      <c r="N73" s="52"/>
      <c r="Q73" s="81">
        <f t="shared" si="8"/>
        <v>-77.69499999999978</v>
      </c>
      <c r="R73" s="82">
        <f t="shared" si="3"/>
        <v>184.96240590945948</v>
      </c>
      <c r="S73" s="97">
        <f t="shared" si="6"/>
        <v>1.8956289119648013</v>
      </c>
      <c r="T73" s="87">
        <f t="shared" si="7"/>
        <v>111.80499999999995</v>
      </c>
      <c r="U73" s="88">
        <f t="shared" si="4"/>
        <v>184.96240590945948</v>
      </c>
      <c r="W73" s="94"/>
    </row>
    <row r="74" spans="2:23" ht="17.25" thickTop="1" thickBot="1" x14ac:dyDescent="0.3">
      <c r="B74" s="6">
        <v>70</v>
      </c>
      <c r="C74" s="64">
        <v>65.760010716060748</v>
      </c>
      <c r="D74" s="6">
        <v>36.35</v>
      </c>
      <c r="E74" s="17">
        <v>199.98802444435614</v>
      </c>
      <c r="H74" s="78">
        <f t="shared" si="11"/>
        <v>133.00000000000017</v>
      </c>
      <c r="I74" s="19">
        <f t="shared" si="9"/>
        <v>65.760010716060748</v>
      </c>
      <c r="J74" s="78">
        <f t="shared" si="10"/>
        <v>69.064999999999998</v>
      </c>
      <c r="K74" s="41"/>
      <c r="L74" s="29"/>
      <c r="M74" s="52"/>
      <c r="N74" s="52"/>
      <c r="Q74" s="81">
        <f t="shared" si="8"/>
        <v>-75.799999999999784</v>
      </c>
      <c r="R74" s="82">
        <f t="shared" si="3"/>
        <v>184.91357997499</v>
      </c>
      <c r="S74" s="97">
        <f t="shared" si="6"/>
        <v>1.8955981385793021</v>
      </c>
      <c r="T74" s="87">
        <f t="shared" si="7"/>
        <v>113.69999999999995</v>
      </c>
      <c r="U74" s="88">
        <f t="shared" si="4"/>
        <v>184.91357997499003</v>
      </c>
      <c r="W74" s="94"/>
    </row>
    <row r="75" spans="2:23" ht="17.25" thickTop="1" thickBot="1" x14ac:dyDescent="0.3">
      <c r="B75" s="6">
        <v>71</v>
      </c>
      <c r="C75" s="64">
        <v>64.977129244423935</v>
      </c>
      <c r="D75" s="6">
        <v>37.35</v>
      </c>
      <c r="E75" s="17">
        <v>199.94420980970798</v>
      </c>
      <c r="H75" s="78">
        <f t="shared" si="11"/>
        <v>134.90000000000018</v>
      </c>
      <c r="I75" s="19">
        <f t="shared" si="9"/>
        <v>64.977129244423935</v>
      </c>
      <c r="J75" s="78">
        <f>$H$5*D75</f>
        <v>70.965000000000003</v>
      </c>
      <c r="K75" s="41"/>
      <c r="L75" s="29"/>
      <c r="M75" s="52"/>
      <c r="N75" s="52"/>
      <c r="Q75" s="81">
        <f t="shared" si="8"/>
        <v>-73.904999999999788</v>
      </c>
      <c r="R75" s="82">
        <f t="shared" si="3"/>
        <v>184.86596376991992</v>
      </c>
      <c r="S75" s="97">
        <f t="shared" si="6"/>
        <v>1.895568144355833</v>
      </c>
      <c r="T75" s="87">
        <f t="shared" si="7"/>
        <v>115.59499999999994</v>
      </c>
      <c r="U75" s="88">
        <f t="shared" si="4"/>
        <v>184.86596376991997</v>
      </c>
      <c r="W75" s="94"/>
    </row>
    <row r="76" spans="2:23" ht="17.25" thickTop="1" thickBot="1" x14ac:dyDescent="0.3">
      <c r="B76" s="6">
        <v>72</v>
      </c>
      <c r="C76" s="64">
        <v>64.1788128398548</v>
      </c>
      <c r="D76" s="6">
        <v>38.35</v>
      </c>
      <c r="E76" s="17">
        <v>199.93576185833419</v>
      </c>
      <c r="H76" s="78">
        <f t="shared" si="11"/>
        <v>136.80000000000018</v>
      </c>
      <c r="I76" s="19">
        <f t="shared" si="9"/>
        <v>64.1788128398548</v>
      </c>
      <c r="J76" s="78">
        <f t="shared" si="10"/>
        <v>72.864999999999995</v>
      </c>
      <c r="K76" s="41"/>
      <c r="L76" s="29"/>
      <c r="M76" s="52"/>
      <c r="N76" s="52"/>
      <c r="Q76" s="81">
        <f t="shared" si="8"/>
        <v>-72.009999999999792</v>
      </c>
      <c r="R76" s="82">
        <f t="shared" si="3"/>
        <v>184.81955698273768</v>
      </c>
      <c r="S76" s="97">
        <f t="shared" si="6"/>
        <v>1.8955389285464594</v>
      </c>
      <c r="T76" s="87">
        <f t="shared" si="7"/>
        <v>117.48999999999994</v>
      </c>
      <c r="U76" s="88">
        <f t="shared" si="4"/>
        <v>184.81955698273768</v>
      </c>
      <c r="W76" s="94"/>
    </row>
    <row r="77" spans="2:23" ht="17.25" thickTop="1" thickBot="1" x14ac:dyDescent="0.3">
      <c r="B77" s="6">
        <v>73</v>
      </c>
      <c r="C77" s="64">
        <v>63.364933343937352</v>
      </c>
      <c r="D77" s="6">
        <v>39.35</v>
      </c>
      <c r="E77" s="17">
        <v>199.96285965083487</v>
      </c>
      <c r="H77" s="78">
        <f t="shared" si="11"/>
        <v>138.70000000000019</v>
      </c>
      <c r="I77" s="19">
        <f t="shared" si="9"/>
        <v>63.364933343937352</v>
      </c>
      <c r="J77" s="78">
        <f t="shared" si="10"/>
        <v>74.765000000000001</v>
      </c>
      <c r="K77" s="41"/>
      <c r="L77" s="29"/>
      <c r="M77" s="52"/>
      <c r="N77" s="52"/>
      <c r="Q77" s="81">
        <f t="shared" si="8"/>
        <v>-70.114999999999796</v>
      </c>
      <c r="R77" s="82">
        <f t="shared" si="3"/>
        <v>184.77435930984382</v>
      </c>
      <c r="S77" s="97">
        <f t="shared" si="6"/>
        <v>1.8955104904226199</v>
      </c>
      <c r="T77" s="87">
        <f t="shared" si="7"/>
        <v>119.38499999999993</v>
      </c>
      <c r="U77" s="88">
        <f t="shared" si="4"/>
        <v>184.77435930984382</v>
      </c>
      <c r="W77" s="94"/>
    </row>
    <row r="78" spans="2:23" ht="17.25" thickTop="1" thickBot="1" x14ac:dyDescent="0.3">
      <c r="B78" s="6">
        <v>74</v>
      </c>
      <c r="C78" s="64">
        <v>62.509344997033743</v>
      </c>
      <c r="D78" s="6">
        <v>40.4</v>
      </c>
      <c r="E78" s="17">
        <v>199.95153902831154</v>
      </c>
      <c r="H78" s="78">
        <f t="shared" si="11"/>
        <v>140.60000000000019</v>
      </c>
      <c r="I78" s="19">
        <f t="shared" si="9"/>
        <v>62.509344997033743</v>
      </c>
      <c r="J78" s="78">
        <f t="shared" si="10"/>
        <v>76.759999999999991</v>
      </c>
      <c r="K78" s="41"/>
      <c r="L78" s="29"/>
      <c r="M78" s="52"/>
      <c r="N78" s="52"/>
      <c r="Q78" s="81">
        <f t="shared" si="8"/>
        <v>-68.2199999999998</v>
      </c>
      <c r="R78" s="82">
        <f t="shared" ref="R78:R141" si="12">$O$14*COSH(Q78/$O$15)</f>
        <v>184.73037045554909</v>
      </c>
      <c r="S78" s="97">
        <f t="shared" si="6"/>
        <v>1.8954828292751151</v>
      </c>
      <c r="T78" s="87">
        <f t="shared" si="7"/>
        <v>121.27999999999993</v>
      </c>
      <c r="U78" s="88">
        <f t="shared" ref="U78:U141" si="13">$O$14*COSH(($N$6-T78)/O$15)</f>
        <v>184.73037045554912</v>
      </c>
      <c r="W78" s="94"/>
    </row>
    <row r="79" spans="2:23" ht="17.25" thickTop="1" thickBot="1" x14ac:dyDescent="0.3">
      <c r="B79" s="6">
        <v>75</v>
      </c>
      <c r="C79" s="64">
        <v>61.636613666273625</v>
      </c>
      <c r="D79" s="6">
        <v>41.45</v>
      </c>
      <c r="E79" s="17">
        <v>199.97835257853788</v>
      </c>
      <c r="H79" s="78">
        <f t="shared" si="11"/>
        <v>142.5000000000002</v>
      </c>
      <c r="I79" s="19">
        <f t="shared" si="9"/>
        <v>61.636613666273625</v>
      </c>
      <c r="J79" s="78">
        <f t="shared" si="10"/>
        <v>78.754999999999995</v>
      </c>
      <c r="K79" s="41"/>
      <c r="L79" s="29"/>
      <c r="M79" s="52"/>
      <c r="N79" s="52"/>
      <c r="Q79" s="81">
        <f t="shared" ref="Q79:Q110" si="14">$N$6/100+Q78</f>
        <v>-66.324999999999804</v>
      </c>
      <c r="R79" s="82">
        <f t="shared" si="12"/>
        <v>184.68759013207256</v>
      </c>
      <c r="S79" s="97">
        <f t="shared" ref="S79:S110" si="15">SQRT(($Q$14-$Q$15)^2+(R79-R80)^2)</f>
        <v>1.8954559444140942</v>
      </c>
      <c r="T79" s="87">
        <f t="shared" si="7"/>
        <v>123.17499999999993</v>
      </c>
      <c r="U79" s="88">
        <f t="shared" si="13"/>
        <v>184.68759013207256</v>
      </c>
      <c r="W79" s="94"/>
    </row>
    <row r="80" spans="2:23" ht="17.25" thickTop="1" thickBot="1" x14ac:dyDescent="0.3">
      <c r="B80" s="6">
        <v>76</v>
      </c>
      <c r="C80" s="64">
        <v>60.719143566197772</v>
      </c>
      <c r="D80" s="6">
        <v>42.55</v>
      </c>
      <c r="E80" s="17">
        <v>199.97169291010295</v>
      </c>
      <c r="H80" s="78">
        <f t="shared" si="11"/>
        <v>144.4000000000002</v>
      </c>
      <c r="I80" s="19">
        <f t="shared" si="9"/>
        <v>60.719143566197772</v>
      </c>
      <c r="J80" s="78">
        <f t="shared" si="10"/>
        <v>80.844999999999985</v>
      </c>
      <c r="K80" s="41"/>
      <c r="L80" s="29"/>
      <c r="M80" s="52"/>
      <c r="N80" s="52"/>
      <c r="Q80" s="81">
        <f t="shared" si="14"/>
        <v>-64.429999999999808</v>
      </c>
      <c r="R80" s="82">
        <f t="shared" si="12"/>
        <v>184.64601805953959</v>
      </c>
      <c r="S80" s="97">
        <f t="shared" si="15"/>
        <v>1.8954298351690342</v>
      </c>
      <c r="T80" s="87">
        <f t="shared" si="7"/>
        <v>125.06999999999992</v>
      </c>
      <c r="U80" s="88">
        <f t="shared" si="13"/>
        <v>184.64601805953959</v>
      </c>
      <c r="W80" s="94"/>
    </row>
    <row r="81" spans="2:23" ht="17.25" thickTop="1" thickBot="1" x14ac:dyDescent="0.3">
      <c r="B81" s="6">
        <v>77</v>
      </c>
      <c r="C81" s="64">
        <v>59.782862620692882</v>
      </c>
      <c r="D81" s="6">
        <v>43.65</v>
      </c>
      <c r="E81" s="17">
        <v>200.0059606156546</v>
      </c>
      <c r="H81" s="78">
        <f t="shared" si="11"/>
        <v>146.30000000000021</v>
      </c>
      <c r="I81" s="19">
        <f t="shared" si="9"/>
        <v>59.782862620692882</v>
      </c>
      <c r="J81" s="78">
        <f t="shared" si="10"/>
        <v>82.934999999999988</v>
      </c>
      <c r="K81" s="41"/>
      <c r="L81" s="29"/>
      <c r="M81" s="52"/>
      <c r="N81" s="52"/>
      <c r="Q81" s="81">
        <f t="shared" si="14"/>
        <v>-62.534999999999805</v>
      </c>
      <c r="R81" s="82">
        <f t="shared" si="12"/>
        <v>184.60565396598017</v>
      </c>
      <c r="S81" s="97">
        <f t="shared" si="15"/>
        <v>1.8954045008887352</v>
      </c>
      <c r="T81" s="87">
        <f t="shared" ref="T81:T144" si="16">T80+$N$3/200</f>
        <v>126.96499999999992</v>
      </c>
      <c r="U81" s="88">
        <f t="shared" si="13"/>
        <v>184.60565396598017</v>
      </c>
      <c r="W81" s="94"/>
    </row>
    <row r="82" spans="2:23" ht="17.25" thickTop="1" thickBot="1" x14ac:dyDescent="0.3">
      <c r="B82" s="6">
        <v>78</v>
      </c>
      <c r="C82" s="64">
        <v>58.769522619254111</v>
      </c>
      <c r="D82" s="6">
        <v>44.85</v>
      </c>
      <c r="E82" s="17">
        <v>199.9427165063606</v>
      </c>
      <c r="H82" s="78">
        <f t="shared" si="11"/>
        <v>148.20000000000022</v>
      </c>
      <c r="I82" s="19">
        <f t="shared" si="9"/>
        <v>58.769522619254111</v>
      </c>
      <c r="J82" s="78">
        <f t="shared" si="10"/>
        <v>85.215000000000003</v>
      </c>
      <c r="K82" s="41"/>
      <c r="L82" s="29"/>
      <c r="M82" s="52"/>
      <c r="N82" s="52"/>
      <c r="Q82" s="81">
        <f t="shared" si="14"/>
        <v>-60.639999999999802</v>
      </c>
      <c r="R82" s="82">
        <f t="shared" si="12"/>
        <v>184.56649758732692</v>
      </c>
      <c r="S82" s="97">
        <f t="shared" si="15"/>
        <v>1.8953799409412946</v>
      </c>
      <c r="T82" s="87">
        <f t="shared" si="16"/>
        <v>128.85999999999993</v>
      </c>
      <c r="U82" s="88">
        <f t="shared" si="13"/>
        <v>184.56649758732692</v>
      </c>
      <c r="W82" s="94"/>
    </row>
    <row r="83" spans="2:23" ht="17.25" thickTop="1" thickBot="1" x14ac:dyDescent="0.3">
      <c r="B83" s="6">
        <v>79</v>
      </c>
      <c r="C83" s="64">
        <v>57.76391948974679</v>
      </c>
      <c r="D83" s="6">
        <v>46</v>
      </c>
      <c r="E83" s="17">
        <v>199.99401040918187</v>
      </c>
      <c r="H83" s="78">
        <f t="shared" si="11"/>
        <v>150.10000000000022</v>
      </c>
      <c r="I83" s="19">
        <f t="shared" si="9"/>
        <v>57.76391948974679</v>
      </c>
      <c r="J83" s="78">
        <f t="shared" si="10"/>
        <v>87.399999999999991</v>
      </c>
      <c r="K83" s="41"/>
      <c r="L83" s="29"/>
      <c r="M83" s="52"/>
      <c r="N83" s="52"/>
      <c r="Q83" s="81">
        <f t="shared" si="14"/>
        <v>-58.744999999999798</v>
      </c>
      <c r="R83" s="82">
        <f t="shared" si="12"/>
        <v>184.52854866741362</v>
      </c>
      <c r="S83" s="97">
        <f t="shared" si="15"/>
        <v>1.8953561547141031</v>
      </c>
      <c r="T83" s="87">
        <f t="shared" si="16"/>
        <v>130.75499999999994</v>
      </c>
      <c r="U83" s="88">
        <f t="shared" si="13"/>
        <v>184.52854866741362</v>
      </c>
      <c r="W83" s="94"/>
    </row>
    <row r="84" spans="2:23" ht="17.25" thickTop="1" thickBot="1" x14ac:dyDescent="0.3">
      <c r="B84" s="6">
        <v>80</v>
      </c>
      <c r="C84" s="64">
        <v>56.676109702925295</v>
      </c>
      <c r="D84" s="6">
        <v>47.25</v>
      </c>
      <c r="E84" s="17">
        <v>199.95615008531857</v>
      </c>
      <c r="H84" s="78">
        <f>$H$5+H83</f>
        <v>152.00000000000023</v>
      </c>
      <c r="I84" s="19">
        <f t="shared" si="9"/>
        <v>56.676109702925295</v>
      </c>
      <c r="J84" s="78">
        <f t="shared" si="10"/>
        <v>89.774999999999991</v>
      </c>
      <c r="K84" s="41"/>
      <c r="L84" s="29"/>
      <c r="M84" s="52"/>
      <c r="N84" s="52"/>
      <c r="Q84" s="81">
        <f t="shared" si="14"/>
        <v>-56.849999999999795</v>
      </c>
      <c r="R84" s="82">
        <f t="shared" si="12"/>
        <v>184.49180695797335</v>
      </c>
      <c r="S84" s="97">
        <f t="shared" si="15"/>
        <v>1.8953331416138293</v>
      </c>
      <c r="T84" s="87">
        <f t="shared" si="16"/>
        <v>132.64999999999995</v>
      </c>
      <c r="U84" s="88">
        <f t="shared" si="13"/>
        <v>184.49180695797332</v>
      </c>
      <c r="W84" s="94"/>
    </row>
    <row r="85" spans="2:23" ht="17.25" thickTop="1" thickBot="1" x14ac:dyDescent="0.3">
      <c r="B85" s="6">
        <v>81</v>
      </c>
      <c r="C85" s="64">
        <v>55.564200755996112</v>
      </c>
      <c r="D85" s="6">
        <v>48.5</v>
      </c>
      <c r="E85" s="17">
        <v>199.96822643633845</v>
      </c>
      <c r="H85" s="78">
        <f t="shared" si="11"/>
        <v>153.90000000000023</v>
      </c>
      <c r="I85" s="19">
        <f t="shared" si="9"/>
        <v>55.564200755996112</v>
      </c>
      <c r="J85" s="78">
        <f t="shared" si="10"/>
        <v>92.149999999999991</v>
      </c>
      <c r="K85" s="41"/>
      <c r="L85" s="29"/>
      <c r="M85" s="52"/>
      <c r="N85" s="52"/>
      <c r="Q85" s="81">
        <f t="shared" si="14"/>
        <v>-54.954999999999792</v>
      </c>
      <c r="R85" s="82">
        <f t="shared" si="12"/>
        <v>184.45627221863691</v>
      </c>
      <c r="S85" s="97">
        <f t="shared" si="15"/>
        <v>1.8953109010664024</v>
      </c>
      <c r="T85" s="87">
        <f t="shared" si="16"/>
        <v>134.54499999999996</v>
      </c>
      <c r="U85" s="88">
        <f t="shared" si="13"/>
        <v>184.45627221863691</v>
      </c>
      <c r="W85" s="94"/>
    </row>
    <row r="86" spans="2:23" ht="17.25" thickTop="1" thickBot="1" x14ac:dyDescent="0.3">
      <c r="B86" s="6">
        <v>82</v>
      </c>
      <c r="C86" s="64">
        <v>54.395488066219905</v>
      </c>
      <c r="D86" s="6">
        <v>49.8</v>
      </c>
      <c r="E86" s="17">
        <v>199.96679703697023</v>
      </c>
      <c r="H86" s="78">
        <f t="shared" si="11"/>
        <v>155.80000000000024</v>
      </c>
      <c r="I86" s="19">
        <f t="shared" si="9"/>
        <v>54.395488066219905</v>
      </c>
      <c r="J86" s="78">
        <f t="shared" si="10"/>
        <v>94.61999999999999</v>
      </c>
      <c r="K86" s="41"/>
      <c r="L86" s="29"/>
      <c r="M86" s="52"/>
      <c r="N86" s="52"/>
      <c r="Q86" s="81">
        <f t="shared" si="14"/>
        <v>-53.059999999999789</v>
      </c>
      <c r="R86" s="82">
        <f t="shared" si="12"/>
        <v>184.42194421693131</v>
      </c>
      <c r="S86" s="97">
        <f t="shared" si="15"/>
        <v>1.8952894325170084</v>
      </c>
      <c r="T86" s="87">
        <f t="shared" si="16"/>
        <v>136.43999999999997</v>
      </c>
      <c r="U86" s="88">
        <f t="shared" si="13"/>
        <v>184.42194421693131</v>
      </c>
      <c r="W86" s="94"/>
    </row>
    <row r="87" spans="2:23" ht="17.25" thickTop="1" thickBot="1" x14ac:dyDescent="0.3">
      <c r="B87" s="6">
        <v>83</v>
      </c>
      <c r="C87" s="64">
        <v>53.167117550502155</v>
      </c>
      <c r="D87" s="6">
        <v>51.15</v>
      </c>
      <c r="E87" s="17">
        <v>199.95667639553378</v>
      </c>
      <c r="H87" s="78">
        <f t="shared" si="11"/>
        <v>157.70000000000024</v>
      </c>
      <c r="I87" s="19">
        <f t="shared" si="9"/>
        <v>53.167117550502155</v>
      </c>
      <c r="J87" s="78">
        <f t="shared" si="10"/>
        <v>97.184999999999988</v>
      </c>
      <c r="K87" s="41"/>
      <c r="L87" s="29"/>
      <c r="M87" s="52"/>
      <c r="N87" s="52"/>
      <c r="Q87" s="81">
        <f t="shared" si="14"/>
        <v>-51.164999999999786</v>
      </c>
      <c r="R87" s="82">
        <f t="shared" si="12"/>
        <v>184.38882272827809</v>
      </c>
      <c r="S87" s="97">
        <f t="shared" si="15"/>
        <v>1.8952687354300679</v>
      </c>
      <c r="T87" s="87">
        <f t="shared" si="16"/>
        <v>138.33499999999998</v>
      </c>
      <c r="U87" s="88">
        <f t="shared" si="13"/>
        <v>184.38882272827809</v>
      </c>
      <c r="W87" s="94"/>
    </row>
    <row r="88" spans="2:23" ht="17.25" thickTop="1" thickBot="1" x14ac:dyDescent="0.3">
      <c r="B88" s="6">
        <v>84</v>
      </c>
      <c r="C88" s="64">
        <v>51.910932500622799</v>
      </c>
      <c r="D88" s="6">
        <v>52.5</v>
      </c>
      <c r="E88" s="17">
        <v>200.00364984647075</v>
      </c>
      <c r="H88" s="78">
        <f t="shared" si="11"/>
        <v>159.60000000000025</v>
      </c>
      <c r="I88" s="19">
        <f t="shared" si="9"/>
        <v>51.910932500622799</v>
      </c>
      <c r="J88" s="78">
        <f t="shared" si="10"/>
        <v>99.75</v>
      </c>
      <c r="K88" s="41"/>
      <c r="L88" s="29"/>
      <c r="M88" s="52"/>
      <c r="N88" s="52"/>
      <c r="Q88" s="81">
        <f t="shared" si="14"/>
        <v>-49.269999999999783</v>
      </c>
      <c r="R88" s="82">
        <f t="shared" si="12"/>
        <v>184.35690753599212</v>
      </c>
      <c r="S88" s="97">
        <f t="shared" si="15"/>
        <v>1.8952488092892352</v>
      </c>
      <c r="T88" s="87">
        <f t="shared" si="16"/>
        <v>140.22999999999999</v>
      </c>
      <c r="U88" s="88">
        <f t="shared" si="13"/>
        <v>184.35690753599212</v>
      </c>
      <c r="W88" s="94"/>
    </row>
    <row r="89" spans="2:23" ht="17.25" thickTop="1" thickBot="1" x14ac:dyDescent="0.3">
      <c r="B89" s="6">
        <v>85</v>
      </c>
      <c r="C89" s="64">
        <v>50.519550540935803</v>
      </c>
      <c r="D89" s="6">
        <v>54</v>
      </c>
      <c r="E89" s="17">
        <v>199.9308812577745</v>
      </c>
      <c r="H89" s="78">
        <f t="shared" si="11"/>
        <v>161.50000000000026</v>
      </c>
      <c r="I89" s="19">
        <f t="shared" si="9"/>
        <v>50.519550540935803</v>
      </c>
      <c r="J89" s="78">
        <f t="shared" si="10"/>
        <v>102.6</v>
      </c>
      <c r="K89" s="41"/>
      <c r="L89" s="29"/>
      <c r="M89" s="52"/>
      <c r="N89" s="52"/>
      <c r="Q89" s="81">
        <f t="shared" si="14"/>
        <v>-47.37499999999978</v>
      </c>
      <c r="R89" s="82">
        <f t="shared" si="12"/>
        <v>184.32619843127992</v>
      </c>
      <c r="S89" s="97">
        <f t="shared" si="15"/>
        <v>1.8952296535973798</v>
      </c>
      <c r="T89" s="87">
        <f t="shared" si="16"/>
        <v>142.125</v>
      </c>
      <c r="U89" s="88">
        <f t="shared" si="13"/>
        <v>184.32619843127992</v>
      </c>
      <c r="W89" s="94"/>
    </row>
    <row r="90" spans="2:23" ht="17.25" thickTop="1" thickBot="1" x14ac:dyDescent="0.3">
      <c r="B90" s="6">
        <v>86</v>
      </c>
      <c r="C90" s="64">
        <v>49.1313490668635</v>
      </c>
      <c r="D90" s="6">
        <v>55.45</v>
      </c>
      <c r="E90" s="17">
        <v>199.98346157569571</v>
      </c>
      <c r="H90" s="78">
        <f t="shared" si="11"/>
        <v>163.40000000000026</v>
      </c>
      <c r="I90" s="19">
        <f t="shared" si="9"/>
        <v>49.1313490668635</v>
      </c>
      <c r="J90" s="78">
        <f t="shared" si="10"/>
        <v>105.355</v>
      </c>
      <c r="K90" s="41"/>
      <c r="L90" s="29"/>
      <c r="M90" s="52"/>
      <c r="N90" s="52"/>
      <c r="Q90" s="81">
        <f t="shared" si="14"/>
        <v>-45.479999999999777</v>
      </c>
      <c r="R90" s="82">
        <f t="shared" si="12"/>
        <v>184.29669521323839</v>
      </c>
      <c r="S90" s="97">
        <f t="shared" si="15"/>
        <v>1.8952112678765791</v>
      </c>
      <c r="T90" s="87">
        <f t="shared" si="16"/>
        <v>144.02000000000001</v>
      </c>
      <c r="U90" s="88">
        <f t="shared" si="13"/>
        <v>184.29669521323839</v>
      </c>
      <c r="W90" s="94"/>
    </row>
    <row r="91" spans="2:23" ht="17.25" thickTop="1" thickBot="1" x14ac:dyDescent="0.3">
      <c r="B91" s="6">
        <v>87</v>
      </c>
      <c r="C91" s="64">
        <v>47.635570793698811</v>
      </c>
      <c r="D91" s="6">
        <v>57</v>
      </c>
      <c r="E91" s="17">
        <v>199.99008427165433</v>
      </c>
      <c r="H91" s="78">
        <f t="shared" si="11"/>
        <v>165.30000000000027</v>
      </c>
      <c r="I91" s="19">
        <f t="shared" si="9"/>
        <v>47.635570793698811</v>
      </c>
      <c r="J91" s="78">
        <f t="shared" si="10"/>
        <v>108.3</v>
      </c>
      <c r="K91" s="41"/>
      <c r="L91" s="29"/>
      <c r="M91" s="52"/>
      <c r="N91" s="52"/>
      <c r="Q91" s="81">
        <f t="shared" si="14"/>
        <v>-43.584999999999773</v>
      </c>
      <c r="R91" s="82">
        <f t="shared" si="12"/>
        <v>184.26839768885353</v>
      </c>
      <c r="S91" s="97">
        <f t="shared" si="15"/>
        <v>1.8951936516681058</v>
      </c>
      <c r="T91" s="87">
        <f t="shared" si="16"/>
        <v>145.91500000000002</v>
      </c>
      <c r="U91" s="88">
        <f t="shared" si="13"/>
        <v>184.26839768885355</v>
      </c>
      <c r="W91" s="94"/>
    </row>
    <row r="92" spans="2:23" ht="17.25" thickTop="1" thickBot="1" x14ac:dyDescent="0.3">
      <c r="B92" s="6">
        <v>88</v>
      </c>
      <c r="C92" s="64">
        <v>46.025603298038902</v>
      </c>
      <c r="D92" s="6">
        <v>58.65</v>
      </c>
      <c r="E92" s="17">
        <v>199.96235364743964</v>
      </c>
      <c r="H92" s="78">
        <f t="shared" si="11"/>
        <v>167.20000000000027</v>
      </c>
      <c r="I92" s="19">
        <f t="shared" si="9"/>
        <v>46.025603298038902</v>
      </c>
      <c r="J92" s="78">
        <f t="shared" si="10"/>
        <v>111.43499999999999</v>
      </c>
      <c r="K92" s="41"/>
      <c r="L92" s="29"/>
      <c r="M92" s="52"/>
      <c r="N92" s="52"/>
      <c r="Q92" s="81">
        <f t="shared" si="14"/>
        <v>-41.68999999999977</v>
      </c>
      <c r="R92" s="82">
        <f t="shared" si="12"/>
        <v>184.2413056729992</v>
      </c>
      <c r="S92" s="97">
        <f t="shared" si="15"/>
        <v>1.8951768045324235</v>
      </c>
      <c r="T92" s="87">
        <f t="shared" si="16"/>
        <v>147.81000000000003</v>
      </c>
      <c r="U92" s="88">
        <f t="shared" si="13"/>
        <v>184.2413056729992</v>
      </c>
      <c r="W92" s="94"/>
    </row>
    <row r="93" spans="2:23" ht="17.25" thickTop="1" thickBot="1" x14ac:dyDescent="0.3">
      <c r="B93" s="6">
        <v>89</v>
      </c>
      <c r="C93" s="64">
        <v>44.335462113108697</v>
      </c>
      <c r="D93" s="6">
        <v>60.35</v>
      </c>
      <c r="E93" s="17">
        <v>199.96434471322172</v>
      </c>
      <c r="H93" s="78">
        <f t="shared" si="11"/>
        <v>169.10000000000028</v>
      </c>
      <c r="I93" s="19">
        <f t="shared" si="9"/>
        <v>44.335462113108697</v>
      </c>
      <c r="J93" s="78">
        <f t="shared" si="10"/>
        <v>114.66499999999999</v>
      </c>
      <c r="K93" s="41"/>
      <c r="L93" s="29"/>
      <c r="M93" s="52"/>
      <c r="N93" s="52"/>
      <c r="Q93" s="81">
        <f t="shared" si="14"/>
        <v>-39.794999999999767</v>
      </c>
      <c r="R93" s="82">
        <f t="shared" si="12"/>
        <v>184.21541898843572</v>
      </c>
      <c r="S93" s="97">
        <f t="shared" si="15"/>
        <v>1.8951607260491687</v>
      </c>
      <c r="T93" s="87">
        <f t="shared" si="16"/>
        <v>149.70500000000004</v>
      </c>
      <c r="U93" s="88">
        <f t="shared" si="13"/>
        <v>184.21541898843572</v>
      </c>
      <c r="W93" s="94"/>
    </row>
    <row r="94" spans="2:23" ht="17.25" thickTop="1" thickBot="1" x14ac:dyDescent="0.3">
      <c r="B94" s="6">
        <v>90</v>
      </c>
      <c r="C94" s="64">
        <v>42.520123648506427</v>
      </c>
      <c r="D94" s="6">
        <v>62.15</v>
      </c>
      <c r="E94" s="17">
        <v>199.95363196342197</v>
      </c>
      <c r="H94" s="78">
        <f t="shared" si="11"/>
        <v>171.00000000000028</v>
      </c>
      <c r="I94" s="19">
        <f t="shared" si="9"/>
        <v>42.520123648506427</v>
      </c>
      <c r="J94" s="78">
        <f t="shared" si="10"/>
        <v>118.08499999999999</v>
      </c>
      <c r="K94" s="41"/>
      <c r="L94" s="29"/>
      <c r="M94" s="52"/>
      <c r="N94" s="52"/>
      <c r="Q94" s="81">
        <f t="shared" si="14"/>
        <v>-37.899999999999764</v>
      </c>
      <c r="R94" s="82">
        <f t="shared" si="12"/>
        <v>184.19073746580898</v>
      </c>
      <c r="S94" s="97">
        <f t="shared" si="15"/>
        <v>1.8951454158171499</v>
      </c>
      <c r="T94" s="87">
        <f t="shared" si="16"/>
        <v>151.60000000000005</v>
      </c>
      <c r="U94" s="88">
        <f t="shared" si="13"/>
        <v>184.19073746580898</v>
      </c>
      <c r="W94" s="94"/>
    </row>
    <row r="95" spans="2:23" ht="17.25" thickTop="1" thickBot="1" x14ac:dyDescent="0.3">
      <c r="B95" s="6">
        <v>91</v>
      </c>
      <c r="C95" s="64">
        <v>40.616536087719119</v>
      </c>
      <c r="D95" s="6">
        <v>64</v>
      </c>
      <c r="E95" s="17">
        <v>199.9914062454985</v>
      </c>
      <c r="H95" s="78">
        <f t="shared" si="11"/>
        <v>172.90000000000029</v>
      </c>
      <c r="I95" s="19">
        <f t="shared" si="9"/>
        <v>40.616536087719119</v>
      </c>
      <c r="J95" s="78">
        <f t="shared" si="10"/>
        <v>121.6</v>
      </c>
      <c r="K95" s="41"/>
      <c r="L95" s="29"/>
      <c r="M95" s="52"/>
      <c r="N95" s="52"/>
      <c r="Q95" s="81">
        <f t="shared" si="14"/>
        <v>-36.004999999999761</v>
      </c>
      <c r="R95" s="82">
        <f t="shared" si="12"/>
        <v>184.16726094364918</v>
      </c>
      <c r="S95" s="97">
        <f t="shared" si="15"/>
        <v>1.8951308734543357</v>
      </c>
      <c r="T95" s="87">
        <f t="shared" si="16"/>
        <v>153.49500000000006</v>
      </c>
      <c r="U95" s="88">
        <f t="shared" si="13"/>
        <v>184.16726094364918</v>
      </c>
      <c r="W95" s="94"/>
    </row>
    <row r="96" spans="2:23" ht="17.25" thickTop="1" thickBot="1" x14ac:dyDescent="0.3">
      <c r="B96" s="6">
        <v>92</v>
      </c>
      <c r="C96" s="64">
        <v>38.532353848848977</v>
      </c>
      <c r="D96" s="6">
        <v>66</v>
      </c>
      <c r="E96" s="17">
        <v>199.99607259759767</v>
      </c>
      <c r="H96" s="78">
        <f t="shared" si="11"/>
        <v>174.8000000000003</v>
      </c>
      <c r="I96" s="19">
        <f t="shared" si="9"/>
        <v>38.532353848848977</v>
      </c>
      <c r="J96" s="78">
        <f t="shared" si="10"/>
        <v>125.39999999999999</v>
      </c>
      <c r="K96" s="41"/>
      <c r="L96" s="29"/>
      <c r="M96" s="52"/>
      <c r="N96" s="52"/>
      <c r="Q96" s="81">
        <f t="shared" si="14"/>
        <v>-34.109999999999758</v>
      </c>
      <c r="R96" s="82">
        <f t="shared" si="12"/>
        <v>184.1449892683697</v>
      </c>
      <c r="S96" s="97">
        <f t="shared" si="15"/>
        <v>1.8951170985978443</v>
      </c>
      <c r="T96" s="87">
        <f t="shared" si="16"/>
        <v>155.39000000000007</v>
      </c>
      <c r="U96" s="88">
        <f t="shared" si="13"/>
        <v>184.1449892683697</v>
      </c>
      <c r="W96" s="94"/>
    </row>
    <row r="97" spans="2:23" ht="17.25" thickTop="1" thickBot="1" x14ac:dyDescent="0.3">
      <c r="B97" s="6">
        <v>93</v>
      </c>
      <c r="C97" s="64">
        <v>36.257095595097105</v>
      </c>
      <c r="D97" s="6">
        <v>68.150000000000006</v>
      </c>
      <c r="E97" s="17">
        <v>199.99115949222403</v>
      </c>
      <c r="H97" s="78">
        <f t="shared" si="11"/>
        <v>176.7000000000003</v>
      </c>
      <c r="I97" s="19">
        <f t="shared" si="9"/>
        <v>36.257095595097105</v>
      </c>
      <c r="J97" s="78">
        <f t="shared" si="10"/>
        <v>129.48500000000001</v>
      </c>
      <c r="K97" s="41"/>
      <c r="L97" s="29"/>
      <c r="M97" s="52"/>
      <c r="N97" s="52"/>
      <c r="Q97" s="81">
        <f t="shared" si="14"/>
        <v>-32.214999999999755</v>
      </c>
      <c r="R97" s="82">
        <f t="shared" si="12"/>
        <v>184.12392229426632</v>
      </c>
      <c r="S97" s="97">
        <f t="shared" si="15"/>
        <v>1.8951040909039409</v>
      </c>
      <c r="T97" s="87">
        <f t="shared" si="16"/>
        <v>157.28500000000008</v>
      </c>
      <c r="U97" s="88">
        <f t="shared" si="13"/>
        <v>184.12392229426632</v>
      </c>
      <c r="W97" s="94"/>
    </row>
    <row r="98" spans="2:23" ht="17.25" thickTop="1" thickBot="1" x14ac:dyDescent="0.3">
      <c r="B98" s="6">
        <v>94</v>
      </c>
      <c r="C98" s="64">
        <v>33.732505272612613</v>
      </c>
      <c r="D98" s="6">
        <v>70.5</v>
      </c>
      <c r="E98" s="17">
        <v>199.96329526040586</v>
      </c>
      <c r="H98" s="78">
        <f t="shared" si="11"/>
        <v>178.60000000000031</v>
      </c>
      <c r="I98" s="19">
        <f t="shared" si="9"/>
        <v>33.732505272612613</v>
      </c>
      <c r="J98" s="78">
        <f t="shared" si="10"/>
        <v>133.94999999999999</v>
      </c>
      <c r="K98" s="41"/>
      <c r="L98" s="29"/>
      <c r="M98" s="52"/>
      <c r="N98" s="52"/>
      <c r="Q98" s="81">
        <f t="shared" si="14"/>
        <v>-30.319999999999755</v>
      </c>
      <c r="R98" s="82">
        <f t="shared" si="12"/>
        <v>184.10405988351602</v>
      </c>
      <c r="S98" s="97">
        <f t="shared" si="15"/>
        <v>1.8950918500480254</v>
      </c>
      <c r="T98" s="87">
        <f t="shared" si="16"/>
        <v>159.18000000000009</v>
      </c>
      <c r="U98" s="88">
        <f t="shared" si="13"/>
        <v>184.10405988351604</v>
      </c>
      <c r="W98" s="94"/>
    </row>
    <row r="99" spans="2:23" ht="17.25" thickTop="1" thickBot="1" x14ac:dyDescent="0.3">
      <c r="B99" s="6">
        <v>95</v>
      </c>
      <c r="C99" s="64">
        <v>30.995152244382833</v>
      </c>
      <c r="D99" s="6">
        <v>73</v>
      </c>
      <c r="E99" s="17">
        <v>199.98579133675253</v>
      </c>
      <c r="H99" s="78">
        <f t="shared" si="11"/>
        <v>180.50000000000031</v>
      </c>
      <c r="I99" s="19">
        <f t="shared" si="9"/>
        <v>30.995152244382833</v>
      </c>
      <c r="J99" s="78">
        <f t="shared" si="10"/>
        <v>138.69999999999999</v>
      </c>
      <c r="K99" s="41"/>
      <c r="L99" s="29"/>
      <c r="M99" s="52"/>
      <c r="N99" s="52"/>
      <c r="Q99" s="81">
        <f t="shared" si="14"/>
        <v>-28.424999999999756</v>
      </c>
      <c r="R99" s="82">
        <f t="shared" si="12"/>
        <v>184.08540190617632</v>
      </c>
      <c r="S99" s="97">
        <f t="shared" si="15"/>
        <v>1.8950803757246297</v>
      </c>
      <c r="T99" s="87">
        <f t="shared" si="16"/>
        <v>161.0750000000001</v>
      </c>
      <c r="U99" s="88">
        <f t="shared" si="13"/>
        <v>184.08540190617632</v>
      </c>
      <c r="W99" s="94"/>
    </row>
    <row r="100" spans="2:23" ht="17.25" thickTop="1" thickBot="1" x14ac:dyDescent="0.3">
      <c r="B100" s="6">
        <v>96</v>
      </c>
      <c r="C100" s="64">
        <v>27.779834261775413</v>
      </c>
      <c r="D100" s="6">
        <v>75.900000000000006</v>
      </c>
      <c r="E100" s="17">
        <v>199.92815212016455</v>
      </c>
      <c r="H100" s="78">
        <f t="shared" si="11"/>
        <v>182.40000000000032</v>
      </c>
      <c r="I100" s="19">
        <f t="shared" si="9"/>
        <v>27.779834261775413</v>
      </c>
      <c r="J100" s="78">
        <f t="shared" si="10"/>
        <v>144.21</v>
      </c>
      <c r="K100" s="41"/>
      <c r="L100" s="29"/>
      <c r="M100" s="52"/>
      <c r="N100" s="52"/>
      <c r="Q100" s="81">
        <f t="shared" si="14"/>
        <v>-26.529999999999756</v>
      </c>
      <c r="R100" s="82">
        <f t="shared" si="12"/>
        <v>184.06794824018419</v>
      </c>
      <c r="S100" s="97">
        <f t="shared" si="15"/>
        <v>1.8950696676474079</v>
      </c>
      <c r="T100" s="87">
        <f t="shared" si="16"/>
        <v>162.97000000000011</v>
      </c>
      <c r="U100" s="88">
        <f t="shared" si="13"/>
        <v>184.06794824018419</v>
      </c>
      <c r="W100" s="94"/>
    </row>
    <row r="101" spans="2:23" ht="17.25" thickTop="1" thickBot="1" x14ac:dyDescent="0.3">
      <c r="B101" s="6">
        <v>97</v>
      </c>
      <c r="C101" s="64">
        <v>24.273539408689278</v>
      </c>
      <c r="D101" s="6">
        <v>79</v>
      </c>
      <c r="E101" s="17">
        <v>199.99495653181981</v>
      </c>
      <c r="H101" s="78">
        <f t="shared" si="11"/>
        <v>184.30000000000032</v>
      </c>
      <c r="I101" s="19">
        <f t="shared" si="9"/>
        <v>24.273539408689278</v>
      </c>
      <c r="J101" s="78">
        <f t="shared" si="10"/>
        <v>150.1</v>
      </c>
      <c r="K101" s="41"/>
      <c r="L101" s="29"/>
      <c r="M101" s="52"/>
      <c r="N101" s="52"/>
      <c r="Q101" s="81">
        <f t="shared" si="14"/>
        <v>-24.634999999999756</v>
      </c>
      <c r="R101" s="82">
        <f t="shared" si="12"/>
        <v>184.0516987713554</v>
      </c>
      <c r="S101" s="97">
        <f t="shared" si="15"/>
        <v>1.8950597255491313</v>
      </c>
      <c r="T101" s="87">
        <f t="shared" si="16"/>
        <v>164.86500000000012</v>
      </c>
      <c r="U101" s="88">
        <f t="shared" si="13"/>
        <v>184.0516987713554</v>
      </c>
      <c r="W101" s="94"/>
    </row>
    <row r="102" spans="2:23" ht="17.25" thickTop="1" thickBot="1" x14ac:dyDescent="0.3">
      <c r="B102" s="6">
        <v>98</v>
      </c>
      <c r="C102" s="64">
        <v>19.758970205800782</v>
      </c>
      <c r="D102" s="6">
        <v>82.95</v>
      </c>
      <c r="E102" s="17">
        <v>199.93540399081735</v>
      </c>
      <c r="H102" s="78">
        <f t="shared" si="11"/>
        <v>186.20000000000033</v>
      </c>
      <c r="I102" s="19">
        <f t="shared" si="9"/>
        <v>19.758970205800782</v>
      </c>
      <c r="J102" s="78">
        <f t="shared" si="10"/>
        <v>157.60499999999999</v>
      </c>
      <c r="K102" s="41"/>
      <c r="L102" s="29"/>
      <c r="M102" s="52"/>
      <c r="N102" s="52"/>
      <c r="Q102" s="81">
        <f t="shared" si="14"/>
        <v>-22.739999999999757</v>
      </c>
      <c r="R102" s="82">
        <f t="shared" si="12"/>
        <v>184.03665339338374</v>
      </c>
      <c r="S102" s="97">
        <f t="shared" si="15"/>
        <v>1.8950505491816829</v>
      </c>
      <c r="T102" s="87">
        <f t="shared" si="16"/>
        <v>166.76000000000013</v>
      </c>
      <c r="U102" s="88">
        <f t="shared" si="13"/>
        <v>184.03665339338377</v>
      </c>
      <c r="W102" s="94"/>
    </row>
    <row r="103" spans="2:23" ht="17.25" thickTop="1" thickBot="1" x14ac:dyDescent="0.3">
      <c r="B103" s="6">
        <v>99</v>
      </c>
      <c r="C103" s="64">
        <v>14.023738429131287</v>
      </c>
      <c r="D103" s="6">
        <v>87.9</v>
      </c>
      <c r="E103" s="17">
        <v>199.97171265896469</v>
      </c>
      <c r="H103" s="78">
        <f t="shared" si="11"/>
        <v>188.10000000000034</v>
      </c>
      <c r="I103" s="19">
        <f t="shared" si="9"/>
        <v>14.023738429131287</v>
      </c>
      <c r="J103" s="78">
        <f t="shared" si="10"/>
        <v>167.01</v>
      </c>
      <c r="K103" s="41"/>
      <c r="L103" s="29"/>
      <c r="M103" s="52"/>
      <c r="N103" s="52"/>
      <c r="Q103" s="81">
        <f t="shared" si="14"/>
        <v>-20.844999999999757</v>
      </c>
      <c r="R103" s="82">
        <f t="shared" si="12"/>
        <v>184.0228120078404</v>
      </c>
      <c r="S103" s="97">
        <f t="shared" si="15"/>
        <v>1.8950421383160534</v>
      </c>
      <c r="T103" s="87">
        <f t="shared" si="16"/>
        <v>168.65500000000014</v>
      </c>
      <c r="U103" s="88">
        <f t="shared" si="13"/>
        <v>184.0228120078404</v>
      </c>
      <c r="W103" s="94"/>
    </row>
    <row r="104" spans="2:23" ht="17.25" thickTop="1" thickBot="1" x14ac:dyDescent="0.3">
      <c r="B104" s="6">
        <v>100</v>
      </c>
      <c r="C104" s="6">
        <v>0</v>
      </c>
      <c r="D104" s="6">
        <v>100</v>
      </c>
      <c r="E104" s="6">
        <v>200</v>
      </c>
      <c r="H104" s="78">
        <f>$H$5+H103</f>
        <v>190.00000000000034</v>
      </c>
      <c r="I104" s="24">
        <f t="shared" si="9"/>
        <v>0</v>
      </c>
      <c r="J104" s="78">
        <f t="shared" si="10"/>
        <v>190</v>
      </c>
      <c r="K104" s="41"/>
      <c r="L104" s="29"/>
      <c r="M104" s="52"/>
      <c r="N104" s="52"/>
      <c r="Q104" s="81">
        <f t="shared" si="14"/>
        <v>-18.949999999999758</v>
      </c>
      <c r="R104" s="82">
        <f t="shared" si="12"/>
        <v>184.0101745241731</v>
      </c>
      <c r="S104" s="97">
        <f t="shared" si="15"/>
        <v>1.8950344927423326</v>
      </c>
      <c r="T104" s="87">
        <f t="shared" si="16"/>
        <v>170.55000000000015</v>
      </c>
      <c r="U104" s="88">
        <f t="shared" si="13"/>
        <v>184.0101745241731</v>
      </c>
      <c r="W104" s="94"/>
    </row>
    <row r="105" spans="2:23" ht="16.5" thickTop="1" x14ac:dyDescent="0.25">
      <c r="M105" s="52"/>
      <c r="N105" s="52"/>
      <c r="Q105" s="81">
        <f t="shared" si="14"/>
        <v>-17.054999999999758</v>
      </c>
      <c r="R105" s="82">
        <f t="shared" si="12"/>
        <v>183.9987408597058</v>
      </c>
      <c r="S105" s="97">
        <f t="shared" si="15"/>
        <v>1.8950276122697089</v>
      </c>
      <c r="T105" s="87">
        <f t="shared" si="16"/>
        <v>172.44500000000016</v>
      </c>
      <c r="U105" s="88">
        <f t="shared" si="13"/>
        <v>183.9987408597058</v>
      </c>
      <c r="W105" s="94"/>
    </row>
    <row r="106" spans="2:23" ht="15.75" x14ac:dyDescent="0.25">
      <c r="E106"/>
      <c r="M106" s="52"/>
      <c r="N106" s="52"/>
      <c r="Q106" s="81">
        <f t="shared" si="14"/>
        <v>-15.159999999999759</v>
      </c>
      <c r="R106" s="82">
        <f t="shared" si="12"/>
        <v>183.98851093963791</v>
      </c>
      <c r="S106" s="97">
        <f t="shared" si="15"/>
        <v>1.8950214967264634</v>
      </c>
      <c r="T106" s="87">
        <f t="shared" si="16"/>
        <v>174.34000000000017</v>
      </c>
      <c r="U106" s="88">
        <f t="shared" si="13"/>
        <v>183.98851093963791</v>
      </c>
      <c r="W106" s="94"/>
    </row>
    <row r="107" spans="2:23" ht="15.75" x14ac:dyDescent="0.25">
      <c r="M107" s="52"/>
      <c r="N107" s="52"/>
      <c r="Q107" s="81">
        <f t="shared" si="14"/>
        <v>-13.264999999999759</v>
      </c>
      <c r="R107" s="82">
        <f t="shared" si="12"/>
        <v>183.97948469704389</v>
      </c>
      <c r="S107" s="97">
        <f t="shared" si="15"/>
        <v>1.895016145959965</v>
      </c>
      <c r="T107" s="87">
        <f t="shared" si="16"/>
        <v>176.23500000000018</v>
      </c>
      <c r="U107" s="88">
        <f t="shared" si="13"/>
        <v>183.97948469704389</v>
      </c>
      <c r="W107" s="94"/>
    </row>
    <row r="108" spans="2:23" ht="15.75" x14ac:dyDescent="0.25">
      <c r="M108" s="52"/>
      <c r="N108" s="52"/>
      <c r="Q108" s="81">
        <f t="shared" si="14"/>
        <v>-11.369999999999759</v>
      </c>
      <c r="R108" s="82">
        <f t="shared" si="12"/>
        <v>183.9716620728729</v>
      </c>
      <c r="S108" s="97">
        <f t="shared" si="15"/>
        <v>1.8950115598366704</v>
      </c>
      <c r="T108" s="87">
        <f t="shared" si="16"/>
        <v>178.13000000000019</v>
      </c>
      <c r="U108" s="88">
        <f t="shared" si="13"/>
        <v>183.9716620728729</v>
      </c>
      <c r="W108" s="94"/>
    </row>
    <row r="109" spans="2:23" ht="15.75" x14ac:dyDescent="0.25">
      <c r="M109" s="52"/>
      <c r="N109" s="52"/>
      <c r="Q109" s="81">
        <f t="shared" si="14"/>
        <v>-9.4749999999997598</v>
      </c>
      <c r="R109" s="82">
        <f t="shared" si="12"/>
        <v>183.96504301594825</v>
      </c>
      <c r="S109" s="97">
        <f t="shared" si="15"/>
        <v>1.895007738242118</v>
      </c>
      <c r="T109" s="87">
        <f t="shared" si="16"/>
        <v>180.0250000000002</v>
      </c>
      <c r="U109" s="88">
        <f t="shared" si="13"/>
        <v>183.96504301594825</v>
      </c>
      <c r="W109" s="94"/>
    </row>
    <row r="110" spans="2:23" ht="15.75" x14ac:dyDescent="0.25">
      <c r="M110" s="52"/>
      <c r="N110" s="52"/>
      <c r="Q110" s="81">
        <f t="shared" si="14"/>
        <v>-7.5799999999997603</v>
      </c>
      <c r="R110" s="82">
        <f t="shared" si="12"/>
        <v>183.95962748296722</v>
      </c>
      <c r="S110" s="97">
        <f t="shared" si="15"/>
        <v>1.8950046810809273</v>
      </c>
      <c r="T110" s="87">
        <f t="shared" si="16"/>
        <v>181.92000000000021</v>
      </c>
      <c r="U110" s="88">
        <f t="shared" si="13"/>
        <v>183.95962748296722</v>
      </c>
      <c r="W110" s="94"/>
    </row>
    <row r="111" spans="2:23" ht="15.75" x14ac:dyDescent="0.25">
      <c r="M111" s="52"/>
      <c r="N111" s="52"/>
      <c r="Q111" s="81">
        <f t="shared" ref="Q111:Q142" si="17">$N$6/100+Q110</f>
        <v>-5.6849999999997607</v>
      </c>
      <c r="R111" s="82">
        <f t="shared" si="12"/>
        <v>183.95541543850064</v>
      </c>
      <c r="S111" s="97">
        <f t="shared" ref="S111:S142" si="18">SQRT(($Q$14-$Q$15)^2+(R111-R112)^2)</f>
        <v>1.8950023882767966</v>
      </c>
      <c r="T111" s="87">
        <f t="shared" si="16"/>
        <v>183.81500000000023</v>
      </c>
      <c r="U111" s="88">
        <f t="shared" si="13"/>
        <v>183.95541543850064</v>
      </c>
      <c r="W111" s="94"/>
    </row>
    <row r="112" spans="2:23" ht="15.75" x14ac:dyDescent="0.25">
      <c r="M112" s="52"/>
      <c r="N112" s="52"/>
      <c r="Q112" s="81">
        <f t="shared" si="17"/>
        <v>-3.7899999999997607</v>
      </c>
      <c r="R112" s="82">
        <f t="shared" si="12"/>
        <v>183.95240685499272</v>
      </c>
      <c r="S112" s="97">
        <f t="shared" si="18"/>
        <v>1.8950008597725003</v>
      </c>
      <c r="T112" s="87">
        <f t="shared" si="16"/>
        <v>185.71000000000024</v>
      </c>
      <c r="U112" s="88">
        <f t="shared" si="13"/>
        <v>183.95240685499274</v>
      </c>
      <c r="W112" s="94"/>
    </row>
    <row r="113" spans="13:23" ht="15.75" x14ac:dyDescent="0.25">
      <c r="M113" s="52"/>
      <c r="N113" s="52"/>
      <c r="Q113" s="81">
        <f t="shared" si="17"/>
        <v>-1.8949999999997607</v>
      </c>
      <c r="R113" s="82">
        <f t="shared" si="12"/>
        <v>183.95060171276097</v>
      </c>
      <c r="S113" s="97">
        <f t="shared" si="18"/>
        <v>1.8950000955298896</v>
      </c>
      <c r="T113" s="87">
        <f t="shared" si="16"/>
        <v>187.60500000000025</v>
      </c>
      <c r="U113" s="88">
        <f t="shared" si="13"/>
        <v>183.95060171276097</v>
      </c>
      <c r="W113" s="94"/>
    </row>
    <row r="114" spans="13:23" ht="15.75" x14ac:dyDescent="0.25">
      <c r="M114" s="52"/>
      <c r="N114" s="52"/>
      <c r="Q114" s="81">
        <v>0</v>
      </c>
      <c r="R114" s="82">
        <f t="shared" si="12"/>
        <v>183.9499999999959</v>
      </c>
      <c r="S114" s="97">
        <f t="shared" si="18"/>
        <v>1.8950000955298896</v>
      </c>
      <c r="T114" s="87">
        <f t="shared" si="16"/>
        <v>189.50000000000026</v>
      </c>
      <c r="U114" s="88">
        <f t="shared" si="13"/>
        <v>183.9499999999959</v>
      </c>
      <c r="W114" s="94"/>
    </row>
    <row r="115" spans="13:23" ht="15.75" x14ac:dyDescent="0.25">
      <c r="M115" s="52"/>
      <c r="N115" s="52"/>
      <c r="Q115" s="81">
        <f>$N$6/100+Q114</f>
        <v>1.895</v>
      </c>
      <c r="R115" s="82">
        <f t="shared" si="12"/>
        <v>183.95060171276097</v>
      </c>
      <c r="S115" s="97">
        <f t="shared" si="18"/>
        <v>1.8950008597725003</v>
      </c>
      <c r="T115" s="87">
        <f t="shared" si="16"/>
        <v>191.39500000000027</v>
      </c>
      <c r="U115" s="88">
        <f t="shared" si="13"/>
        <v>183.95060171276097</v>
      </c>
      <c r="W115" s="94"/>
    </row>
    <row r="116" spans="13:23" ht="15.75" x14ac:dyDescent="0.25">
      <c r="M116" s="52"/>
      <c r="N116" s="52"/>
      <c r="Q116" s="81">
        <f t="shared" si="17"/>
        <v>3.79</v>
      </c>
      <c r="R116" s="82">
        <f t="shared" si="12"/>
        <v>183.95240685499274</v>
      </c>
      <c r="S116" s="97">
        <f t="shared" si="18"/>
        <v>1.8950023882767966</v>
      </c>
      <c r="T116" s="87">
        <f t="shared" si="16"/>
        <v>193.29000000000028</v>
      </c>
      <c r="U116" s="88">
        <f t="shared" si="13"/>
        <v>183.95240685499274</v>
      </c>
      <c r="W116" s="94"/>
    </row>
    <row r="117" spans="13:23" ht="15.75" x14ac:dyDescent="0.25">
      <c r="M117" s="52"/>
      <c r="N117" s="52"/>
      <c r="Q117" s="81">
        <f t="shared" si="17"/>
        <v>5.6850000000000005</v>
      </c>
      <c r="R117" s="82">
        <f t="shared" si="12"/>
        <v>183.95541543850064</v>
      </c>
      <c r="S117" s="97">
        <f t="shared" si="18"/>
        <v>1.8950046810809273</v>
      </c>
      <c r="T117" s="87">
        <f t="shared" si="16"/>
        <v>195.18500000000029</v>
      </c>
      <c r="U117" s="88">
        <f t="shared" si="13"/>
        <v>183.95541543850064</v>
      </c>
      <c r="W117" s="94"/>
    </row>
    <row r="118" spans="13:23" ht="15.75" x14ac:dyDescent="0.25">
      <c r="M118" s="52"/>
      <c r="N118" s="52"/>
      <c r="Q118" s="81">
        <f t="shared" si="17"/>
        <v>7.58</v>
      </c>
      <c r="R118" s="82">
        <f t="shared" si="12"/>
        <v>183.95962748296722</v>
      </c>
      <c r="S118" s="97">
        <f t="shared" si="18"/>
        <v>1.895007738242118</v>
      </c>
      <c r="T118" s="87">
        <f t="shared" si="16"/>
        <v>197.0800000000003</v>
      </c>
      <c r="U118" s="88">
        <f t="shared" si="13"/>
        <v>183.95962748296722</v>
      </c>
      <c r="W118" s="94"/>
    </row>
    <row r="119" spans="13:23" ht="15.75" x14ac:dyDescent="0.25">
      <c r="M119" s="52"/>
      <c r="N119" s="52"/>
      <c r="Q119" s="81">
        <f t="shared" si="17"/>
        <v>9.4749999999999996</v>
      </c>
      <c r="R119" s="82">
        <f t="shared" si="12"/>
        <v>183.96504301594825</v>
      </c>
      <c r="S119" s="97">
        <f t="shared" si="18"/>
        <v>1.8950115598366704</v>
      </c>
      <c r="T119" s="87">
        <f t="shared" si="16"/>
        <v>198.97500000000031</v>
      </c>
      <c r="U119" s="88">
        <f t="shared" si="13"/>
        <v>183.96504301594825</v>
      </c>
      <c r="W119" s="94"/>
    </row>
    <row r="120" spans="13:23" ht="15.75" x14ac:dyDescent="0.25">
      <c r="M120" s="52"/>
      <c r="N120" s="52"/>
      <c r="Q120" s="81">
        <f t="shared" si="17"/>
        <v>11.37</v>
      </c>
      <c r="R120" s="82">
        <f t="shared" si="12"/>
        <v>183.9716620728729</v>
      </c>
      <c r="S120" s="97">
        <f t="shared" si="18"/>
        <v>1.8950161459599648</v>
      </c>
      <c r="T120" s="87">
        <f t="shared" si="16"/>
        <v>200.87000000000032</v>
      </c>
      <c r="U120" s="88">
        <f t="shared" si="13"/>
        <v>183.9716620728729</v>
      </c>
      <c r="W120" s="94"/>
    </row>
    <row r="121" spans="13:23" ht="15.75" x14ac:dyDescent="0.25">
      <c r="M121" s="52"/>
      <c r="N121" s="52"/>
      <c r="Q121" s="81">
        <f t="shared" si="17"/>
        <v>13.264999999999999</v>
      </c>
      <c r="R121" s="82">
        <f t="shared" si="12"/>
        <v>183.97948469704386</v>
      </c>
      <c r="S121" s="97">
        <f t="shared" si="18"/>
        <v>1.8950214967264634</v>
      </c>
      <c r="T121" s="87">
        <f t="shared" si="16"/>
        <v>202.76500000000033</v>
      </c>
      <c r="U121" s="88">
        <f t="shared" si="13"/>
        <v>183.97948469704389</v>
      </c>
      <c r="W121" s="94"/>
    </row>
    <row r="122" spans="13:23" ht="15.75" x14ac:dyDescent="0.25">
      <c r="M122" s="52"/>
      <c r="N122" s="52"/>
      <c r="Q122" s="81">
        <f t="shared" si="17"/>
        <v>15.159999999999998</v>
      </c>
      <c r="R122" s="82">
        <f t="shared" si="12"/>
        <v>183.98851093963791</v>
      </c>
      <c r="S122" s="97">
        <f t="shared" si="18"/>
        <v>1.8950276122697089</v>
      </c>
      <c r="T122" s="87">
        <f t="shared" si="16"/>
        <v>204.66000000000034</v>
      </c>
      <c r="U122" s="88">
        <f t="shared" si="13"/>
        <v>183.98851093963791</v>
      </c>
      <c r="W122" s="94"/>
    </row>
    <row r="123" spans="13:23" ht="15.75" x14ac:dyDescent="0.25">
      <c r="M123" s="52"/>
      <c r="N123" s="52"/>
      <c r="Q123" s="81">
        <f t="shared" si="17"/>
        <v>17.055</v>
      </c>
      <c r="R123" s="82">
        <f t="shared" si="12"/>
        <v>183.9987408597058</v>
      </c>
      <c r="S123" s="97">
        <f t="shared" si="18"/>
        <v>1.8950344927423326</v>
      </c>
      <c r="T123" s="87">
        <f t="shared" si="16"/>
        <v>206.55500000000035</v>
      </c>
      <c r="U123" s="88">
        <f t="shared" si="13"/>
        <v>183.9987408597058</v>
      </c>
      <c r="W123" s="94"/>
    </row>
    <row r="124" spans="13:23" ht="15.75" x14ac:dyDescent="0.25">
      <c r="M124" s="52"/>
      <c r="N124" s="52"/>
      <c r="Q124" s="81">
        <f t="shared" si="17"/>
        <v>18.95</v>
      </c>
      <c r="R124" s="82">
        <f t="shared" si="12"/>
        <v>184.0101745241731</v>
      </c>
      <c r="S124" s="97">
        <f t="shared" si="18"/>
        <v>1.8950421383160534</v>
      </c>
      <c r="T124" s="87">
        <f t="shared" si="16"/>
        <v>208.45000000000036</v>
      </c>
      <c r="U124" s="88">
        <f t="shared" si="13"/>
        <v>184.0101745241731</v>
      </c>
      <c r="W124" s="94"/>
    </row>
    <row r="125" spans="13:23" ht="15.75" x14ac:dyDescent="0.25">
      <c r="M125" s="52"/>
      <c r="N125" s="52"/>
      <c r="Q125" s="81">
        <f t="shared" si="17"/>
        <v>20.844999999999999</v>
      </c>
      <c r="R125" s="82">
        <f t="shared" si="12"/>
        <v>184.0228120078404</v>
      </c>
      <c r="S125" s="97">
        <f t="shared" si="18"/>
        <v>1.8950505491816831</v>
      </c>
      <c r="T125" s="87">
        <f t="shared" si="16"/>
        <v>210.34500000000037</v>
      </c>
      <c r="U125" s="88">
        <f t="shared" si="13"/>
        <v>184.0228120078404</v>
      </c>
      <c r="W125" s="94"/>
    </row>
    <row r="126" spans="13:23" ht="15.75" x14ac:dyDescent="0.25">
      <c r="M126" s="52"/>
      <c r="N126" s="52"/>
      <c r="Q126" s="81">
        <f t="shared" si="17"/>
        <v>22.74</v>
      </c>
      <c r="R126" s="82">
        <f t="shared" si="12"/>
        <v>184.03665339338377</v>
      </c>
      <c r="S126" s="97">
        <f t="shared" si="18"/>
        <v>1.895059725549131</v>
      </c>
      <c r="T126" s="87">
        <f t="shared" si="16"/>
        <v>212.24000000000038</v>
      </c>
      <c r="U126" s="88">
        <f t="shared" si="13"/>
        <v>184.03665339338377</v>
      </c>
      <c r="W126" s="94"/>
    </row>
    <row r="127" spans="13:23" ht="15.75" x14ac:dyDescent="0.25">
      <c r="M127" s="52"/>
      <c r="N127" s="52"/>
      <c r="Q127" s="81">
        <f t="shared" si="17"/>
        <v>24.634999999999998</v>
      </c>
      <c r="R127" s="82">
        <f t="shared" si="12"/>
        <v>184.0516987713554</v>
      </c>
      <c r="S127" s="97">
        <f t="shared" si="18"/>
        <v>1.8950696676474073</v>
      </c>
      <c r="T127" s="87">
        <f t="shared" si="16"/>
        <v>214.13500000000039</v>
      </c>
      <c r="U127" s="88">
        <f t="shared" si="13"/>
        <v>184.0516987713554</v>
      </c>
      <c r="W127" s="94"/>
    </row>
    <row r="128" spans="13:23" ht="15.75" x14ac:dyDescent="0.25">
      <c r="M128" s="52"/>
      <c r="N128" s="52"/>
      <c r="Q128" s="81">
        <f t="shared" si="17"/>
        <v>26.529999999999998</v>
      </c>
      <c r="R128" s="82">
        <f t="shared" si="12"/>
        <v>184.06794824018414</v>
      </c>
      <c r="S128" s="97">
        <f t="shared" si="18"/>
        <v>1.8950803757246302</v>
      </c>
      <c r="T128" s="87">
        <f t="shared" si="16"/>
        <v>216.0300000000004</v>
      </c>
      <c r="U128" s="88">
        <f t="shared" si="13"/>
        <v>184.06794824018419</v>
      </c>
      <c r="W128" s="94"/>
    </row>
    <row r="129" spans="13:23" ht="15.75" x14ac:dyDescent="0.25">
      <c r="M129" s="52"/>
      <c r="N129" s="52"/>
      <c r="Q129" s="81">
        <f t="shared" si="17"/>
        <v>28.424999999999997</v>
      </c>
      <c r="R129" s="82">
        <f t="shared" si="12"/>
        <v>184.08540190617632</v>
      </c>
      <c r="S129" s="97">
        <f t="shared" si="18"/>
        <v>1.8950918500480254</v>
      </c>
      <c r="T129" s="87">
        <f t="shared" si="16"/>
        <v>217.92500000000041</v>
      </c>
      <c r="U129" s="88">
        <f t="shared" si="13"/>
        <v>184.08540190617632</v>
      </c>
      <c r="W129" s="94"/>
    </row>
    <row r="130" spans="13:23" ht="15.75" x14ac:dyDescent="0.25">
      <c r="M130" s="52"/>
      <c r="N130" s="52"/>
      <c r="Q130" s="81">
        <f t="shared" si="17"/>
        <v>30.319999999999997</v>
      </c>
      <c r="R130" s="82">
        <f t="shared" si="12"/>
        <v>184.10405988351602</v>
      </c>
      <c r="S130" s="97">
        <f t="shared" si="18"/>
        <v>1.8951040909039409</v>
      </c>
      <c r="T130" s="87">
        <f t="shared" si="16"/>
        <v>219.82000000000042</v>
      </c>
      <c r="U130" s="88">
        <f t="shared" si="13"/>
        <v>184.10405988351604</v>
      </c>
      <c r="W130" s="94"/>
    </row>
    <row r="131" spans="13:23" ht="15.75" x14ac:dyDescent="0.25">
      <c r="M131" s="52"/>
      <c r="N131" s="52"/>
      <c r="Q131" s="81">
        <f t="shared" si="17"/>
        <v>32.214999999999996</v>
      </c>
      <c r="R131" s="82">
        <f t="shared" si="12"/>
        <v>184.12392229426632</v>
      </c>
      <c r="S131" s="97">
        <f t="shared" si="18"/>
        <v>1.8951170985978443</v>
      </c>
      <c r="T131" s="87">
        <f t="shared" si="16"/>
        <v>221.71500000000043</v>
      </c>
      <c r="U131" s="88">
        <f t="shared" si="13"/>
        <v>184.12392229426632</v>
      </c>
      <c r="W131" s="94"/>
    </row>
    <row r="132" spans="13:23" ht="15.75" x14ac:dyDescent="0.25">
      <c r="M132" s="52"/>
      <c r="N132" s="52"/>
      <c r="Q132" s="81">
        <f t="shared" si="17"/>
        <v>34.11</v>
      </c>
      <c r="R132" s="82">
        <f t="shared" si="12"/>
        <v>184.1449892683697</v>
      </c>
      <c r="S132" s="97">
        <f t="shared" si="18"/>
        <v>1.8951308734543357</v>
      </c>
      <c r="T132" s="87">
        <f t="shared" si="16"/>
        <v>223.61000000000044</v>
      </c>
      <c r="U132" s="88">
        <f t="shared" si="13"/>
        <v>184.1449892683697</v>
      </c>
      <c r="W132" s="94"/>
    </row>
    <row r="133" spans="13:23" ht="15.75" x14ac:dyDescent="0.25">
      <c r="M133" s="52"/>
      <c r="N133" s="52"/>
      <c r="Q133" s="81">
        <f t="shared" si="17"/>
        <v>36.005000000000003</v>
      </c>
      <c r="R133" s="82">
        <f t="shared" si="12"/>
        <v>184.16726094364918</v>
      </c>
      <c r="S133" s="97">
        <f t="shared" si="18"/>
        <v>1.8951454158171499</v>
      </c>
      <c r="T133" s="87">
        <f t="shared" si="16"/>
        <v>225.50500000000045</v>
      </c>
      <c r="U133" s="88">
        <f t="shared" si="13"/>
        <v>184.16726094364918</v>
      </c>
      <c r="W133" s="94"/>
    </row>
    <row r="134" spans="13:23" ht="15.75" x14ac:dyDescent="0.25">
      <c r="M134" s="52"/>
      <c r="N134" s="52"/>
      <c r="Q134" s="81">
        <f t="shared" si="17"/>
        <v>37.900000000000006</v>
      </c>
      <c r="R134" s="82">
        <f t="shared" si="12"/>
        <v>184.19073746580898</v>
      </c>
      <c r="S134" s="97">
        <f t="shared" si="18"/>
        <v>1.8951607260491687</v>
      </c>
      <c r="T134" s="87">
        <f t="shared" si="16"/>
        <v>227.40000000000046</v>
      </c>
      <c r="U134" s="88">
        <f t="shared" si="13"/>
        <v>184.19073746580898</v>
      </c>
      <c r="W134" s="94"/>
    </row>
    <row r="135" spans="13:23" ht="15.75" x14ac:dyDescent="0.25">
      <c r="M135" s="52"/>
      <c r="N135" s="52"/>
      <c r="Q135" s="81">
        <f t="shared" si="17"/>
        <v>39.795000000000009</v>
      </c>
      <c r="R135" s="82">
        <f t="shared" si="12"/>
        <v>184.21541898843572</v>
      </c>
      <c r="S135" s="97">
        <f t="shared" si="18"/>
        <v>1.8951768045324233</v>
      </c>
      <c r="T135" s="87">
        <f t="shared" si="16"/>
        <v>229.29500000000047</v>
      </c>
      <c r="U135" s="88">
        <f t="shared" si="13"/>
        <v>184.21541898843572</v>
      </c>
      <c r="W135" s="94"/>
    </row>
    <row r="136" spans="13:23" ht="15.75" x14ac:dyDescent="0.25">
      <c r="M136" s="52"/>
      <c r="N136" s="52"/>
      <c r="Q136" s="81">
        <f t="shared" si="17"/>
        <v>41.690000000000012</v>
      </c>
      <c r="R136" s="82">
        <f t="shared" si="12"/>
        <v>184.24130567299918</v>
      </c>
      <c r="S136" s="97">
        <f t="shared" si="18"/>
        <v>1.8951936516681067</v>
      </c>
      <c r="T136" s="87">
        <f t="shared" si="16"/>
        <v>231.19000000000048</v>
      </c>
      <c r="U136" s="88">
        <f t="shared" si="13"/>
        <v>184.2413056729992</v>
      </c>
      <c r="W136" s="94"/>
    </row>
    <row r="137" spans="13:23" ht="15.75" x14ac:dyDescent="0.25">
      <c r="M137" s="52"/>
      <c r="N137" s="52"/>
      <c r="Q137" s="81">
        <f t="shared" si="17"/>
        <v>43.585000000000015</v>
      </c>
      <c r="R137" s="82">
        <f t="shared" si="12"/>
        <v>184.26839768885355</v>
      </c>
      <c r="S137" s="97">
        <f t="shared" si="18"/>
        <v>1.8952112678765789</v>
      </c>
      <c r="T137" s="87">
        <f t="shared" si="16"/>
        <v>233.08500000000049</v>
      </c>
      <c r="U137" s="88">
        <f t="shared" si="13"/>
        <v>184.26839768885355</v>
      </c>
      <c r="W137" s="94"/>
    </row>
    <row r="138" spans="13:23" ht="15.75" x14ac:dyDescent="0.25">
      <c r="M138" s="52"/>
      <c r="N138" s="52"/>
      <c r="Q138" s="81">
        <f t="shared" si="17"/>
        <v>45.480000000000018</v>
      </c>
      <c r="R138" s="82">
        <f t="shared" si="12"/>
        <v>184.29669521323839</v>
      </c>
      <c r="S138" s="97">
        <f t="shared" si="18"/>
        <v>1.8952296535973798</v>
      </c>
      <c r="T138" s="87">
        <f t="shared" si="16"/>
        <v>234.9800000000005</v>
      </c>
      <c r="U138" s="88">
        <f t="shared" si="13"/>
        <v>184.29669521323839</v>
      </c>
      <c r="W138" s="94"/>
    </row>
    <row r="139" spans="13:23" ht="15.75" x14ac:dyDescent="0.25">
      <c r="M139" s="52"/>
      <c r="N139" s="52"/>
      <c r="Q139" s="81">
        <f t="shared" si="17"/>
        <v>47.375000000000021</v>
      </c>
      <c r="R139" s="82">
        <f t="shared" si="12"/>
        <v>184.32619843127992</v>
      </c>
      <c r="S139" s="97">
        <f t="shared" si="18"/>
        <v>1.8952488092892357</v>
      </c>
      <c r="T139" s="87">
        <f t="shared" si="16"/>
        <v>236.87500000000051</v>
      </c>
      <c r="U139" s="88">
        <f t="shared" si="13"/>
        <v>184.32619843127992</v>
      </c>
      <c r="W139" s="94"/>
    </row>
    <row r="140" spans="13:23" ht="15.75" x14ac:dyDescent="0.25">
      <c r="M140" s="52"/>
      <c r="N140" s="52"/>
      <c r="Q140" s="81">
        <f t="shared" si="17"/>
        <v>49.270000000000024</v>
      </c>
      <c r="R140" s="82">
        <f t="shared" si="12"/>
        <v>184.35690753599215</v>
      </c>
      <c r="S140" s="97">
        <f t="shared" si="18"/>
        <v>1.8952687354300675</v>
      </c>
      <c r="T140" s="87">
        <f t="shared" si="16"/>
        <v>238.77000000000052</v>
      </c>
      <c r="U140" s="88">
        <f t="shared" si="13"/>
        <v>184.35690753599215</v>
      </c>
      <c r="W140" s="94"/>
    </row>
    <row r="141" spans="13:23" ht="15.75" x14ac:dyDescent="0.25">
      <c r="M141" s="52"/>
      <c r="N141" s="52"/>
      <c r="Q141" s="81">
        <f t="shared" si="17"/>
        <v>51.165000000000028</v>
      </c>
      <c r="R141" s="82">
        <f t="shared" si="12"/>
        <v>184.38882272827809</v>
      </c>
      <c r="S141" s="97">
        <f t="shared" si="18"/>
        <v>1.8952894325170084</v>
      </c>
      <c r="T141" s="87">
        <f t="shared" si="16"/>
        <v>240.66500000000053</v>
      </c>
      <c r="U141" s="88">
        <f t="shared" si="13"/>
        <v>184.38882272827811</v>
      </c>
      <c r="W141" s="94"/>
    </row>
    <row r="142" spans="13:23" ht="15.75" x14ac:dyDescent="0.25">
      <c r="M142" s="52"/>
      <c r="N142" s="52"/>
      <c r="Q142" s="81">
        <f t="shared" si="17"/>
        <v>53.060000000000031</v>
      </c>
      <c r="R142" s="82">
        <f t="shared" ref="R142:R205" si="19">$O$14*COSH(Q142/$O$15)</f>
        <v>184.42194421693131</v>
      </c>
      <c r="S142" s="97">
        <f t="shared" si="18"/>
        <v>1.8953109010664024</v>
      </c>
      <c r="T142" s="87">
        <f t="shared" si="16"/>
        <v>242.56000000000054</v>
      </c>
      <c r="U142" s="88">
        <f t="shared" ref="U142:U205" si="20">$O$14*COSH(($N$6-T142)/O$15)</f>
        <v>184.42194421693131</v>
      </c>
      <c r="W142" s="94"/>
    </row>
    <row r="143" spans="13:23" ht="15.75" x14ac:dyDescent="0.25">
      <c r="M143" s="52"/>
      <c r="N143" s="52"/>
      <c r="Q143" s="81">
        <f t="shared" ref="Q143:Q174" si="21">$N$6/100+Q142</f>
        <v>54.955000000000034</v>
      </c>
      <c r="R143" s="82">
        <f t="shared" si="19"/>
        <v>184.45627221863691</v>
      </c>
      <c r="S143" s="97">
        <f t="shared" ref="S143:S206" si="22">SQRT(($Q$14-$Q$15)^2+(R143-R144)^2)</f>
        <v>1.8953331416138286</v>
      </c>
      <c r="T143" s="87">
        <f t="shared" si="16"/>
        <v>244.45500000000055</v>
      </c>
      <c r="U143" s="88">
        <f t="shared" si="20"/>
        <v>184.45627221863694</v>
      </c>
      <c r="W143" s="94"/>
    </row>
    <row r="144" spans="13:23" ht="15.75" x14ac:dyDescent="0.25">
      <c r="M144" s="52"/>
      <c r="N144" s="52"/>
      <c r="Q144" s="81">
        <f t="shared" si="21"/>
        <v>56.850000000000037</v>
      </c>
      <c r="R144" s="82">
        <f t="shared" si="19"/>
        <v>184.49180695797332</v>
      </c>
      <c r="S144" s="97">
        <f t="shared" si="22"/>
        <v>1.8953561547141038</v>
      </c>
      <c r="T144" s="87">
        <f t="shared" si="16"/>
        <v>246.35000000000056</v>
      </c>
      <c r="U144" s="88">
        <f t="shared" si="20"/>
        <v>184.49180695797335</v>
      </c>
      <c r="W144" s="94"/>
    </row>
    <row r="145" spans="13:23" ht="15.75" x14ac:dyDescent="0.25">
      <c r="M145" s="52"/>
      <c r="N145" s="52"/>
      <c r="Q145" s="81">
        <f t="shared" si="21"/>
        <v>58.74500000000004</v>
      </c>
      <c r="R145" s="82">
        <f t="shared" si="19"/>
        <v>184.52854866741362</v>
      </c>
      <c r="S145" s="97">
        <f t="shared" si="22"/>
        <v>1.8953799409412946</v>
      </c>
      <c r="T145" s="87">
        <f t="shared" ref="T145:T208" si="23">T144+$N$3/200</f>
        <v>248.24500000000057</v>
      </c>
      <c r="U145" s="88">
        <f t="shared" si="20"/>
        <v>184.52854866741362</v>
      </c>
      <c r="W145" s="94"/>
    </row>
    <row r="146" spans="13:23" ht="15.75" x14ac:dyDescent="0.25">
      <c r="M146" s="52"/>
      <c r="N146" s="52"/>
      <c r="Q146" s="81">
        <f t="shared" si="21"/>
        <v>60.640000000000043</v>
      </c>
      <c r="R146" s="82">
        <f t="shared" si="19"/>
        <v>184.56649758732692</v>
      </c>
      <c r="S146" s="97">
        <f t="shared" si="22"/>
        <v>1.8954045008887352</v>
      </c>
      <c r="T146" s="87">
        <f t="shared" si="23"/>
        <v>250.14000000000058</v>
      </c>
      <c r="U146" s="88">
        <f t="shared" si="20"/>
        <v>184.56649758732692</v>
      </c>
      <c r="W146" s="94"/>
    </row>
    <row r="147" spans="13:23" ht="15.75" x14ac:dyDescent="0.25">
      <c r="M147" s="52"/>
      <c r="N147" s="52"/>
      <c r="Q147" s="81">
        <f t="shared" si="21"/>
        <v>62.535000000000046</v>
      </c>
      <c r="R147" s="82">
        <f t="shared" si="19"/>
        <v>184.60565396598017</v>
      </c>
      <c r="S147" s="97">
        <f t="shared" si="22"/>
        <v>1.8954298351690342</v>
      </c>
      <c r="T147" s="87">
        <f t="shared" si="23"/>
        <v>252.03500000000059</v>
      </c>
      <c r="U147" s="88">
        <f t="shared" si="20"/>
        <v>184.60565396598017</v>
      </c>
      <c r="W147" s="94"/>
    </row>
    <row r="148" spans="13:23" ht="15.75" x14ac:dyDescent="0.25">
      <c r="M148" s="52"/>
      <c r="N148" s="52"/>
      <c r="Q148" s="81">
        <f t="shared" si="21"/>
        <v>64.430000000000049</v>
      </c>
      <c r="R148" s="82">
        <f t="shared" si="19"/>
        <v>184.64601805953959</v>
      </c>
      <c r="S148" s="97">
        <f t="shared" si="22"/>
        <v>1.8954559444140942</v>
      </c>
      <c r="T148" s="87">
        <f t="shared" si="23"/>
        <v>253.9300000000006</v>
      </c>
      <c r="U148" s="88">
        <f t="shared" si="20"/>
        <v>184.64601805953959</v>
      </c>
      <c r="W148" s="94"/>
    </row>
    <row r="149" spans="13:23" ht="15.75" x14ac:dyDescent="0.25">
      <c r="M149" s="52"/>
      <c r="N149" s="52"/>
      <c r="Q149" s="81">
        <f t="shared" si="21"/>
        <v>66.325000000000045</v>
      </c>
      <c r="R149" s="82">
        <f t="shared" si="19"/>
        <v>184.68759013207256</v>
      </c>
      <c r="S149" s="97">
        <f t="shared" si="22"/>
        <v>1.8954828292751151</v>
      </c>
      <c r="T149" s="87">
        <f t="shared" si="23"/>
        <v>255.82500000000061</v>
      </c>
      <c r="U149" s="88">
        <f t="shared" si="20"/>
        <v>184.68759013207256</v>
      </c>
      <c r="W149" s="94"/>
    </row>
    <row r="150" spans="13:23" ht="15.75" x14ac:dyDescent="0.25">
      <c r="M150" s="52"/>
      <c r="N150" s="52"/>
      <c r="Q150" s="81">
        <f t="shared" si="21"/>
        <v>68.220000000000041</v>
      </c>
      <c r="R150" s="82">
        <f t="shared" si="19"/>
        <v>184.73037045554909</v>
      </c>
      <c r="S150" s="97">
        <f t="shared" si="22"/>
        <v>1.8955104904226199</v>
      </c>
      <c r="T150" s="87">
        <f t="shared" si="23"/>
        <v>257.7200000000006</v>
      </c>
      <c r="U150" s="88">
        <f t="shared" si="20"/>
        <v>184.73037045554912</v>
      </c>
      <c r="W150" s="94"/>
    </row>
    <row r="151" spans="13:23" ht="15.75" x14ac:dyDescent="0.25">
      <c r="M151" s="52"/>
      <c r="N151" s="52"/>
      <c r="Q151" s="81">
        <f t="shared" si="21"/>
        <v>70.115000000000038</v>
      </c>
      <c r="R151" s="82">
        <f t="shared" si="19"/>
        <v>184.77435930984382</v>
      </c>
      <c r="S151" s="97">
        <f t="shared" si="22"/>
        <v>1.8955389285464594</v>
      </c>
      <c r="T151" s="87">
        <f t="shared" si="23"/>
        <v>259.61500000000058</v>
      </c>
      <c r="U151" s="88">
        <f t="shared" si="20"/>
        <v>184.77435930984382</v>
      </c>
      <c r="W151" s="94"/>
    </row>
    <row r="152" spans="13:23" ht="15.75" x14ac:dyDescent="0.25">
      <c r="M152" s="52"/>
      <c r="N152" s="52"/>
      <c r="Q152" s="81">
        <f t="shared" si="21"/>
        <v>72.010000000000034</v>
      </c>
      <c r="R152" s="82">
        <f t="shared" si="19"/>
        <v>184.81955698273768</v>
      </c>
      <c r="S152" s="97">
        <f t="shared" si="22"/>
        <v>1.8955681443558343</v>
      </c>
      <c r="T152" s="87">
        <f t="shared" si="23"/>
        <v>261.51000000000056</v>
      </c>
      <c r="U152" s="88">
        <f t="shared" si="20"/>
        <v>184.81955698273768</v>
      </c>
      <c r="W152" s="94"/>
    </row>
    <row r="153" spans="13:23" ht="15.75" x14ac:dyDescent="0.25">
      <c r="M153" s="52"/>
      <c r="N153" s="52"/>
      <c r="Q153" s="81">
        <f t="shared" si="21"/>
        <v>73.90500000000003</v>
      </c>
      <c r="R153" s="82">
        <f t="shared" si="19"/>
        <v>184.86596376991997</v>
      </c>
      <c r="S153" s="97">
        <f t="shared" si="22"/>
        <v>1.8955981385793015</v>
      </c>
      <c r="T153" s="87">
        <f t="shared" si="23"/>
        <v>263.40500000000054</v>
      </c>
      <c r="U153" s="88">
        <f t="shared" si="20"/>
        <v>184.86596376991997</v>
      </c>
      <c r="W153" s="94"/>
    </row>
    <row r="154" spans="13:23" ht="15.75" x14ac:dyDescent="0.25">
      <c r="M154" s="52"/>
      <c r="N154" s="52"/>
      <c r="Q154" s="81">
        <f t="shared" si="21"/>
        <v>75.800000000000026</v>
      </c>
      <c r="R154" s="82">
        <f t="shared" si="19"/>
        <v>184.91357997499003</v>
      </c>
      <c r="S154" s="97">
        <f t="shared" si="22"/>
        <v>1.8956289119648007</v>
      </c>
      <c r="T154" s="87">
        <f t="shared" si="23"/>
        <v>265.30000000000052</v>
      </c>
      <c r="U154" s="88">
        <f t="shared" si="20"/>
        <v>184.91357997499003</v>
      </c>
      <c r="W154" s="94"/>
    </row>
    <row r="155" spans="13:23" ht="15.75" x14ac:dyDescent="0.25">
      <c r="M155" s="52"/>
      <c r="N155" s="52"/>
      <c r="Q155" s="81">
        <f t="shared" si="21"/>
        <v>77.695000000000022</v>
      </c>
      <c r="R155" s="82">
        <f t="shared" si="19"/>
        <v>184.96240590945948</v>
      </c>
      <c r="S155" s="97">
        <f t="shared" si="22"/>
        <v>1.89566046527966</v>
      </c>
      <c r="T155" s="87">
        <f t="shared" si="23"/>
        <v>267.1950000000005</v>
      </c>
      <c r="U155" s="88">
        <f t="shared" si="20"/>
        <v>184.96240590945948</v>
      </c>
      <c r="W155" s="94"/>
    </row>
    <row r="156" spans="13:23" ht="15.75" x14ac:dyDescent="0.25">
      <c r="M156" s="52"/>
      <c r="N156" s="52"/>
      <c r="Q156" s="81">
        <f t="shared" si="21"/>
        <v>79.590000000000018</v>
      </c>
      <c r="R156" s="82">
        <f t="shared" si="19"/>
        <v>185.01244189275408</v>
      </c>
      <c r="S156" s="97">
        <f t="shared" si="22"/>
        <v>1.8956927993106225</v>
      </c>
      <c r="T156" s="87">
        <f t="shared" si="23"/>
        <v>269.09000000000049</v>
      </c>
      <c r="U156" s="88">
        <f t="shared" si="20"/>
        <v>185.01244189275414</v>
      </c>
      <c r="W156" s="94"/>
    </row>
    <row r="157" spans="13:23" ht="15.75" x14ac:dyDescent="0.25">
      <c r="M157" s="52"/>
      <c r="N157" s="52"/>
      <c r="Q157" s="81">
        <f t="shared" si="21"/>
        <v>81.485000000000014</v>
      </c>
      <c r="R157" s="82">
        <f t="shared" si="19"/>
        <v>185.06368825221605</v>
      </c>
      <c r="S157" s="97">
        <f t="shared" si="22"/>
        <v>1.8957259148638481</v>
      </c>
      <c r="T157" s="87">
        <f t="shared" si="23"/>
        <v>270.98500000000047</v>
      </c>
      <c r="U157" s="88">
        <f t="shared" si="20"/>
        <v>185.06368825221605</v>
      </c>
      <c r="W157" s="94"/>
    </row>
    <row r="158" spans="13:23" ht="15.75" x14ac:dyDescent="0.25">
      <c r="M158" s="52"/>
      <c r="N158" s="52"/>
      <c r="Q158" s="81">
        <f t="shared" si="21"/>
        <v>83.38000000000001</v>
      </c>
      <c r="R158" s="82">
        <f t="shared" si="19"/>
        <v>185.11614532310583</v>
      </c>
      <c r="S158" s="97">
        <f t="shared" si="22"/>
        <v>1.8957598127649489</v>
      </c>
      <c r="T158" s="87">
        <f t="shared" si="23"/>
        <v>272.88000000000045</v>
      </c>
      <c r="U158" s="88">
        <f t="shared" si="20"/>
        <v>185.11614532310583</v>
      </c>
      <c r="W158" s="94"/>
    </row>
    <row r="159" spans="13:23" ht="15.75" x14ac:dyDescent="0.25">
      <c r="M159" s="52"/>
      <c r="N159" s="52"/>
      <c r="Q159" s="81">
        <f t="shared" si="21"/>
        <v>85.275000000000006</v>
      </c>
      <c r="R159" s="82">
        <f t="shared" si="19"/>
        <v>185.16981344860463</v>
      </c>
      <c r="S159" s="97">
        <f t="shared" si="22"/>
        <v>1.8957944938589932</v>
      </c>
      <c r="T159" s="87">
        <f t="shared" si="23"/>
        <v>274.77500000000043</v>
      </c>
      <c r="U159" s="88">
        <f t="shared" si="20"/>
        <v>185.16981344860466</v>
      </c>
      <c r="W159" s="94"/>
    </row>
    <row r="160" spans="13:23" ht="15.75" x14ac:dyDescent="0.25">
      <c r="M160" s="52"/>
      <c r="N160" s="52"/>
      <c r="Q160" s="81">
        <f t="shared" si="21"/>
        <v>87.17</v>
      </c>
      <c r="R160" s="82">
        <f t="shared" si="19"/>
        <v>185.22469297981652</v>
      </c>
      <c r="S160" s="97">
        <f t="shared" si="22"/>
        <v>1.8958299590105268</v>
      </c>
      <c r="T160" s="87">
        <f t="shared" si="23"/>
        <v>276.67000000000041</v>
      </c>
      <c r="U160" s="88">
        <f t="shared" si="20"/>
        <v>185.22469297981652</v>
      </c>
      <c r="W160" s="94"/>
    </row>
    <row r="161" spans="13:23" ht="15.75" x14ac:dyDescent="0.25">
      <c r="M161" s="52"/>
      <c r="N161" s="52"/>
      <c r="Q161" s="81">
        <f t="shared" si="21"/>
        <v>89.064999999999998</v>
      </c>
      <c r="R161" s="82">
        <f t="shared" si="19"/>
        <v>185.28078427577069</v>
      </c>
      <c r="S161" s="97">
        <f t="shared" si="22"/>
        <v>1.8958662091036009</v>
      </c>
      <c r="T161" s="87">
        <f t="shared" si="23"/>
        <v>278.5650000000004</v>
      </c>
      <c r="U161" s="88">
        <f t="shared" si="20"/>
        <v>185.28078427577074</v>
      </c>
      <c r="W161" s="94"/>
    </row>
    <row r="162" spans="13:23" ht="15.75" x14ac:dyDescent="0.25">
      <c r="M162" s="52"/>
      <c r="N162" s="52"/>
      <c r="Q162" s="81">
        <f t="shared" si="21"/>
        <v>90.96</v>
      </c>
      <c r="R162" s="82">
        <f t="shared" si="19"/>
        <v>185.33808770342401</v>
      </c>
      <c r="S162" s="97">
        <f t="shared" si="22"/>
        <v>1.8959032450417699</v>
      </c>
      <c r="T162" s="87">
        <f t="shared" si="23"/>
        <v>280.46000000000038</v>
      </c>
      <c r="U162" s="88">
        <f t="shared" si="20"/>
        <v>185.33808770342401</v>
      </c>
      <c r="W162" s="94"/>
    </row>
    <row r="163" spans="13:23" ht="15.75" x14ac:dyDescent="0.25">
      <c r="M163" s="52"/>
      <c r="N163" s="52"/>
      <c r="Q163" s="81">
        <f t="shared" si="21"/>
        <v>92.85499999999999</v>
      </c>
      <c r="R163" s="82">
        <f t="shared" si="19"/>
        <v>185.39660363766311</v>
      </c>
      <c r="S163" s="97">
        <f t="shared" si="22"/>
        <v>1.8959410677481325</v>
      </c>
      <c r="T163" s="87">
        <f t="shared" si="23"/>
        <v>282.35500000000036</v>
      </c>
      <c r="U163" s="88">
        <f t="shared" si="20"/>
        <v>185.39660363766311</v>
      </c>
      <c r="W163" s="94"/>
    </row>
    <row r="164" spans="13:23" ht="15.75" x14ac:dyDescent="0.25">
      <c r="M164" s="52"/>
      <c r="N164" s="52"/>
      <c r="Q164" s="81">
        <f t="shared" si="21"/>
        <v>94.749999999999986</v>
      </c>
      <c r="R164" s="82">
        <f t="shared" si="19"/>
        <v>185.45633246130706</v>
      </c>
      <c r="S164" s="97">
        <f t="shared" si="22"/>
        <v>1.8959796781653402</v>
      </c>
      <c r="T164" s="87">
        <f t="shared" si="23"/>
        <v>284.25000000000034</v>
      </c>
      <c r="U164" s="88">
        <f t="shared" si="20"/>
        <v>185.45633246130708</v>
      </c>
      <c r="W164" s="94"/>
    </row>
    <row r="165" spans="13:23" ht="15.75" x14ac:dyDescent="0.25">
      <c r="M165" s="52"/>
      <c r="N165" s="52"/>
      <c r="Q165" s="81">
        <f t="shared" si="21"/>
        <v>96.644999999999982</v>
      </c>
      <c r="R165" s="82">
        <f t="shared" si="19"/>
        <v>185.51727456510983</v>
      </c>
      <c r="S165" s="97">
        <f t="shared" si="22"/>
        <v>1.8960190772556185</v>
      </c>
      <c r="T165" s="87">
        <f t="shared" si="23"/>
        <v>286.14500000000032</v>
      </c>
      <c r="U165" s="88">
        <f t="shared" si="20"/>
        <v>185.51727456510989</v>
      </c>
      <c r="W165" s="94"/>
    </row>
    <row r="166" spans="13:23" ht="15.75" x14ac:dyDescent="0.25">
      <c r="M166" s="52"/>
      <c r="N166" s="52"/>
      <c r="Q166" s="81">
        <f t="shared" si="21"/>
        <v>98.539999999999978</v>
      </c>
      <c r="R166" s="82">
        <f t="shared" si="19"/>
        <v>185.57943034776284</v>
      </c>
      <c r="S166" s="97">
        <f t="shared" si="22"/>
        <v>1.8960592660007889</v>
      </c>
      <c r="T166" s="87">
        <f t="shared" si="23"/>
        <v>288.0400000000003</v>
      </c>
      <c r="U166" s="88">
        <f t="shared" si="20"/>
        <v>185.57943034776284</v>
      </c>
      <c r="W166" s="94"/>
    </row>
    <row r="167" spans="13:23" ht="15.75" x14ac:dyDescent="0.25">
      <c r="M167" s="52"/>
      <c r="N167" s="52"/>
      <c r="Q167" s="81">
        <f t="shared" si="21"/>
        <v>100.43499999999997</v>
      </c>
      <c r="R167" s="82">
        <f t="shared" si="19"/>
        <v>185.64280021589755</v>
      </c>
      <c r="S167" s="97">
        <f t="shared" si="22"/>
        <v>1.8961002454022871</v>
      </c>
      <c r="T167" s="87">
        <f t="shared" si="23"/>
        <v>289.93500000000029</v>
      </c>
      <c r="U167" s="88">
        <f t="shared" si="20"/>
        <v>185.64280021589755</v>
      </c>
      <c r="W167" s="94"/>
    </row>
    <row r="168" spans="13:23" ht="15.75" x14ac:dyDescent="0.25">
      <c r="M168" s="52"/>
      <c r="N168" s="52"/>
      <c r="Q168" s="81">
        <f t="shared" si="21"/>
        <v>102.32999999999997</v>
      </c>
      <c r="R168" s="82">
        <f t="shared" si="19"/>
        <v>185.70738458408812</v>
      </c>
      <c r="S168" s="97">
        <f t="shared" si="22"/>
        <v>1.8961420164811871</v>
      </c>
      <c r="T168" s="87">
        <f t="shared" si="23"/>
        <v>291.83000000000027</v>
      </c>
      <c r="U168" s="88">
        <f t="shared" si="20"/>
        <v>185.70738458408812</v>
      </c>
      <c r="W168" s="94"/>
    </row>
    <row r="169" spans="13:23" ht="15.75" x14ac:dyDescent="0.25">
      <c r="M169" s="52"/>
      <c r="N169" s="52"/>
      <c r="Q169" s="81">
        <f t="shared" si="21"/>
        <v>104.22499999999997</v>
      </c>
      <c r="R169" s="82">
        <f t="shared" si="19"/>
        <v>185.77318387485408</v>
      </c>
      <c r="S169" s="97">
        <f t="shared" si="22"/>
        <v>1.8961845802782247</v>
      </c>
      <c r="T169" s="87">
        <f t="shared" si="23"/>
        <v>293.72500000000025</v>
      </c>
      <c r="U169" s="88">
        <f t="shared" si="20"/>
        <v>185.77318387485411</v>
      </c>
      <c r="W169" s="94"/>
    </row>
    <row r="170" spans="13:23" ht="15.75" x14ac:dyDescent="0.25">
      <c r="M170" s="52"/>
      <c r="N170" s="52"/>
      <c r="Q170" s="81">
        <f t="shared" si="21"/>
        <v>106.11999999999996</v>
      </c>
      <c r="R170" s="82">
        <f t="shared" si="19"/>
        <v>185.84019851866324</v>
      </c>
      <c r="S170" s="97">
        <f t="shared" si="22"/>
        <v>1.8962279378538143</v>
      </c>
      <c r="T170" s="87">
        <f t="shared" si="23"/>
        <v>295.62000000000023</v>
      </c>
      <c r="U170" s="88">
        <f t="shared" si="20"/>
        <v>185.84019851866327</v>
      </c>
      <c r="W170" s="94"/>
    </row>
    <row r="171" spans="13:23" ht="15.75" x14ac:dyDescent="0.25">
      <c r="M171" s="52"/>
      <c r="N171" s="52"/>
      <c r="Q171" s="81">
        <f t="shared" si="21"/>
        <v>108.01499999999996</v>
      </c>
      <c r="R171" s="82">
        <f t="shared" si="19"/>
        <v>185.90842895393439</v>
      </c>
      <c r="S171" s="97">
        <f t="shared" si="22"/>
        <v>1.8962720902880734</v>
      </c>
      <c r="T171" s="87">
        <f t="shared" si="23"/>
        <v>297.51500000000021</v>
      </c>
      <c r="U171" s="88">
        <f t="shared" si="20"/>
        <v>185.90842895393442</v>
      </c>
      <c r="W171" s="94"/>
    </row>
    <row r="172" spans="13:23" ht="15.75" x14ac:dyDescent="0.25">
      <c r="M172" s="52"/>
      <c r="N172" s="52"/>
      <c r="Q172" s="81">
        <f t="shared" si="21"/>
        <v>109.90999999999995</v>
      </c>
      <c r="R172" s="82">
        <f t="shared" si="19"/>
        <v>185.97787562704016</v>
      </c>
      <c r="S172" s="97">
        <f t="shared" si="22"/>
        <v>1.8963170386808459</v>
      </c>
      <c r="T172" s="87">
        <f t="shared" si="23"/>
        <v>299.4100000000002</v>
      </c>
      <c r="U172" s="88">
        <f t="shared" si="20"/>
        <v>185.97787562704016</v>
      </c>
      <c r="W172" s="94"/>
    </row>
    <row r="173" spans="13:23" ht="15.75" x14ac:dyDescent="0.25">
      <c r="M173" s="52"/>
      <c r="N173" s="52"/>
      <c r="Q173" s="81">
        <f t="shared" si="21"/>
        <v>111.80499999999995</v>
      </c>
      <c r="R173" s="82">
        <f t="shared" si="19"/>
        <v>186.04853899230997</v>
      </c>
      <c r="S173" s="97">
        <f t="shared" si="22"/>
        <v>1.896362784151729</v>
      </c>
      <c r="T173" s="87">
        <f t="shared" si="23"/>
        <v>301.30500000000018</v>
      </c>
      <c r="U173" s="88">
        <f t="shared" si="20"/>
        <v>186.04853899230997</v>
      </c>
      <c r="W173" s="94"/>
    </row>
    <row r="174" spans="13:23" ht="15.75" x14ac:dyDescent="0.25">
      <c r="M174" s="52"/>
      <c r="N174" s="52"/>
      <c r="Q174" s="81">
        <f t="shared" si="21"/>
        <v>113.69999999999995</v>
      </c>
      <c r="R174" s="82">
        <f t="shared" si="19"/>
        <v>186.12041951203304</v>
      </c>
      <c r="S174" s="97">
        <f t="shared" si="22"/>
        <v>1.8964093278400889</v>
      </c>
      <c r="T174" s="87">
        <f t="shared" si="23"/>
        <v>303.20000000000016</v>
      </c>
      <c r="U174" s="88">
        <f t="shared" si="20"/>
        <v>186.12041951203304</v>
      </c>
      <c r="W174" s="94"/>
    </row>
    <row r="175" spans="13:23" ht="15.75" x14ac:dyDescent="0.25">
      <c r="M175" s="52"/>
      <c r="N175" s="52"/>
      <c r="Q175" s="81">
        <f t="shared" ref="Q175:Q206" si="24">$N$6/100+Q174</f>
        <v>115.59499999999994</v>
      </c>
      <c r="R175" s="82">
        <f t="shared" si="19"/>
        <v>186.19351765646132</v>
      </c>
      <c r="S175" s="97">
        <f t="shared" si="22"/>
        <v>1.8964566709050938</v>
      </c>
      <c r="T175" s="87">
        <f t="shared" si="23"/>
        <v>305.09500000000014</v>
      </c>
      <c r="U175" s="88">
        <f t="shared" si="20"/>
        <v>186.19351765646132</v>
      </c>
      <c r="W175" s="94"/>
    </row>
    <row r="176" spans="13:23" ht="15.75" x14ac:dyDescent="0.25">
      <c r="M176" s="52"/>
      <c r="N176" s="52"/>
      <c r="Q176" s="81">
        <f t="shared" si="24"/>
        <v>117.48999999999994</v>
      </c>
      <c r="R176" s="82">
        <f t="shared" si="19"/>
        <v>186.26783390381271</v>
      </c>
      <c r="S176" s="97">
        <f t="shared" si="22"/>
        <v>1.8965048145257284</v>
      </c>
      <c r="T176" s="87">
        <f t="shared" si="23"/>
        <v>306.99000000000012</v>
      </c>
      <c r="U176" s="88">
        <f t="shared" si="20"/>
        <v>186.26783390381271</v>
      </c>
      <c r="W176" s="94"/>
    </row>
    <row r="177" spans="13:23" ht="15.75" x14ac:dyDescent="0.25">
      <c r="M177" s="52"/>
      <c r="N177" s="52"/>
      <c r="Q177" s="81">
        <f t="shared" si="24"/>
        <v>119.38499999999993</v>
      </c>
      <c r="R177" s="82">
        <f t="shared" si="19"/>
        <v>186.34336874027397</v>
      </c>
      <c r="S177" s="97">
        <f t="shared" si="22"/>
        <v>1.8965537599008373</v>
      </c>
      <c r="T177" s="87">
        <f t="shared" si="23"/>
        <v>308.8850000000001</v>
      </c>
      <c r="U177" s="88">
        <f t="shared" si="20"/>
        <v>186.34336874027403</v>
      </c>
      <c r="W177" s="94"/>
    </row>
    <row r="178" spans="13:23" ht="15.75" x14ac:dyDescent="0.25">
      <c r="M178" s="52"/>
      <c r="N178" s="52"/>
      <c r="Q178" s="81">
        <f t="shared" si="24"/>
        <v>121.27999999999993</v>
      </c>
      <c r="R178" s="82">
        <f t="shared" si="19"/>
        <v>186.42012266000427</v>
      </c>
      <c r="S178" s="97">
        <f t="shared" si="22"/>
        <v>1.8966035082491157</v>
      </c>
      <c r="T178" s="87">
        <f t="shared" si="23"/>
        <v>310.78000000000009</v>
      </c>
      <c r="U178" s="88">
        <f t="shared" si="20"/>
        <v>186.42012266000427</v>
      </c>
      <c r="W178" s="94"/>
    </row>
    <row r="179" spans="13:23" ht="15.75" x14ac:dyDescent="0.25">
      <c r="M179" s="52"/>
      <c r="N179" s="52"/>
      <c r="Q179" s="81">
        <f t="shared" si="24"/>
        <v>123.17499999999993</v>
      </c>
      <c r="R179" s="82">
        <f t="shared" si="19"/>
        <v>186.49809616513784</v>
      </c>
      <c r="S179" s="97">
        <f t="shared" si="22"/>
        <v>1.8966540608091818</v>
      </c>
      <c r="T179" s="87">
        <f t="shared" si="23"/>
        <v>312.67500000000007</v>
      </c>
      <c r="U179" s="88">
        <f t="shared" si="20"/>
        <v>186.49809616513784</v>
      </c>
      <c r="W179" s="94"/>
    </row>
    <row r="180" spans="13:23" ht="15.75" x14ac:dyDescent="0.25">
      <c r="M180" s="52"/>
      <c r="N180" s="52"/>
      <c r="Q180" s="81">
        <f t="shared" si="24"/>
        <v>125.06999999999992</v>
      </c>
      <c r="R180" s="82">
        <f t="shared" si="19"/>
        <v>186.5772897657879</v>
      </c>
      <c r="S180" s="97">
        <f t="shared" si="22"/>
        <v>1.8967054188395618</v>
      </c>
      <c r="T180" s="87">
        <f t="shared" si="23"/>
        <v>314.57000000000005</v>
      </c>
      <c r="U180" s="88">
        <f t="shared" si="20"/>
        <v>186.5772897657879</v>
      </c>
      <c r="W180" s="94"/>
    </row>
    <row r="181" spans="13:23" ht="15.75" x14ac:dyDescent="0.25">
      <c r="M181" s="52"/>
      <c r="N181" s="52"/>
      <c r="Q181" s="81">
        <f t="shared" si="24"/>
        <v>126.96499999999992</v>
      </c>
      <c r="R181" s="82">
        <f t="shared" si="19"/>
        <v>186.65770398004955</v>
      </c>
      <c r="S181" s="97">
        <f t="shared" si="22"/>
        <v>1.8967575836187411</v>
      </c>
      <c r="T181" s="87">
        <f t="shared" si="23"/>
        <v>316.46500000000003</v>
      </c>
      <c r="U181" s="88">
        <f t="shared" si="20"/>
        <v>186.65770398004955</v>
      </c>
      <c r="W181" s="94"/>
    </row>
    <row r="182" spans="13:23" ht="15.75" x14ac:dyDescent="0.25">
      <c r="M182" s="52"/>
      <c r="N182" s="52"/>
      <c r="Q182" s="81">
        <f t="shared" si="24"/>
        <v>128.85999999999993</v>
      </c>
      <c r="R182" s="82">
        <f t="shared" si="19"/>
        <v>186.73933933400338</v>
      </c>
      <c r="S182" s="97">
        <f t="shared" si="22"/>
        <v>1.8968105564451798</v>
      </c>
      <c r="T182" s="87">
        <f t="shared" si="23"/>
        <v>318.36</v>
      </c>
      <c r="U182" s="88">
        <f t="shared" si="20"/>
        <v>186.73933933400338</v>
      </c>
      <c r="W182" s="94"/>
    </row>
    <row r="183" spans="13:23" ht="15.75" x14ac:dyDescent="0.25">
      <c r="M183" s="52"/>
      <c r="N183" s="52"/>
      <c r="Q183" s="81">
        <f t="shared" si="24"/>
        <v>130.75499999999994</v>
      </c>
      <c r="R183" s="82">
        <f t="shared" si="19"/>
        <v>186.8221963617188</v>
      </c>
      <c r="S183" s="97">
        <f t="shared" si="22"/>
        <v>1.8968643386373425</v>
      </c>
      <c r="T183" s="87">
        <f t="shared" si="23"/>
        <v>320.255</v>
      </c>
      <c r="U183" s="88">
        <f t="shared" si="20"/>
        <v>186.8221963617188</v>
      </c>
      <c r="W183" s="94"/>
    </row>
    <row r="184" spans="13:23" ht="15.75" x14ac:dyDescent="0.25">
      <c r="M184" s="52"/>
      <c r="N184" s="52"/>
      <c r="Q184" s="81">
        <f t="shared" si="24"/>
        <v>132.64999999999995</v>
      </c>
      <c r="R184" s="82">
        <f t="shared" si="19"/>
        <v>186.90627560525752</v>
      </c>
      <c r="S184" s="97">
        <f t="shared" si="22"/>
        <v>1.8969189315337367</v>
      </c>
      <c r="T184" s="87">
        <f t="shared" si="23"/>
        <v>322.14999999999998</v>
      </c>
      <c r="U184" s="88">
        <f t="shared" si="20"/>
        <v>186.90627560525755</v>
      </c>
      <c r="W184" s="94"/>
    </row>
    <row r="185" spans="13:23" ht="15.75" x14ac:dyDescent="0.25">
      <c r="M185" s="52"/>
      <c r="N185" s="52"/>
      <c r="Q185" s="81">
        <f t="shared" si="24"/>
        <v>134.54499999999996</v>
      </c>
      <c r="R185" s="82">
        <f t="shared" si="19"/>
        <v>186.99157761467731</v>
      </c>
      <c r="S185" s="97">
        <f t="shared" si="22"/>
        <v>1.8969743364929179</v>
      </c>
      <c r="T185" s="87">
        <f t="shared" si="23"/>
        <v>324.04499999999996</v>
      </c>
      <c r="U185" s="88">
        <f t="shared" si="20"/>
        <v>186.99157761467731</v>
      </c>
      <c r="W185" s="94"/>
    </row>
    <row r="186" spans="13:23" ht="15.75" x14ac:dyDescent="0.25">
      <c r="M186" s="52"/>
      <c r="N186" s="52"/>
      <c r="Q186" s="81">
        <f t="shared" si="24"/>
        <v>136.43999999999997</v>
      </c>
      <c r="R186" s="82">
        <f t="shared" si="19"/>
        <v>187.07810294803528</v>
      </c>
      <c r="S186" s="97">
        <f t="shared" si="22"/>
        <v>1.8970305548935413</v>
      </c>
      <c r="T186" s="87">
        <f t="shared" si="23"/>
        <v>325.93999999999994</v>
      </c>
      <c r="U186" s="88">
        <f t="shared" si="20"/>
        <v>187.07810294803528</v>
      </c>
      <c r="W186" s="94"/>
    </row>
    <row r="187" spans="13:23" ht="15.75" x14ac:dyDescent="0.25">
      <c r="M187" s="52"/>
      <c r="N187" s="52"/>
      <c r="Q187" s="81">
        <f t="shared" si="24"/>
        <v>138.33499999999998</v>
      </c>
      <c r="R187" s="82">
        <f t="shared" si="19"/>
        <v>187.16585217139172</v>
      </c>
      <c r="S187" s="97">
        <f t="shared" si="22"/>
        <v>1.8970875881343832</v>
      </c>
      <c r="T187" s="87">
        <f t="shared" si="23"/>
        <v>327.83499999999992</v>
      </c>
      <c r="U187" s="88">
        <f t="shared" si="20"/>
        <v>187.16585217139172</v>
      </c>
      <c r="W187" s="94"/>
    </row>
    <row r="188" spans="13:23" ht="15.75" x14ac:dyDescent="0.25">
      <c r="M188" s="52"/>
      <c r="N188" s="52"/>
      <c r="Q188" s="81">
        <f t="shared" si="24"/>
        <v>140.22999999999999</v>
      </c>
      <c r="R188" s="82">
        <f t="shared" si="19"/>
        <v>187.25482585881386</v>
      </c>
      <c r="S188" s="97">
        <f t="shared" si="22"/>
        <v>1.8971454376343604</v>
      </c>
      <c r="T188" s="87">
        <f t="shared" si="23"/>
        <v>329.7299999999999</v>
      </c>
      <c r="U188" s="88">
        <f t="shared" si="20"/>
        <v>187.25482585881386</v>
      </c>
      <c r="W188" s="94"/>
    </row>
    <row r="189" spans="13:23" ht="15.75" x14ac:dyDescent="0.25">
      <c r="M189" s="52"/>
      <c r="N189" s="52"/>
      <c r="Q189" s="81">
        <f t="shared" si="24"/>
        <v>142.125</v>
      </c>
      <c r="R189" s="82">
        <f t="shared" si="19"/>
        <v>187.34502459237942</v>
      </c>
      <c r="S189" s="97">
        <f t="shared" si="22"/>
        <v>1.8972041048325792</v>
      </c>
      <c r="T189" s="87">
        <f t="shared" si="23"/>
        <v>331.62499999999989</v>
      </c>
      <c r="U189" s="88">
        <f t="shared" si="20"/>
        <v>187.34502459237942</v>
      </c>
      <c r="W189" s="94"/>
    </row>
    <row r="190" spans="13:23" ht="15.75" x14ac:dyDescent="0.25">
      <c r="M190" s="52"/>
      <c r="N190" s="52"/>
      <c r="Q190" s="81">
        <f t="shared" si="24"/>
        <v>144.02000000000001</v>
      </c>
      <c r="R190" s="82">
        <f t="shared" si="19"/>
        <v>187.43644896218063</v>
      </c>
      <c r="S190" s="97">
        <f t="shared" si="22"/>
        <v>1.8972635911883449</v>
      </c>
      <c r="T190" s="87">
        <f t="shared" si="23"/>
        <v>333.51999999999987</v>
      </c>
      <c r="U190" s="88">
        <f t="shared" si="20"/>
        <v>187.43644896218061</v>
      </c>
      <c r="W190" s="94"/>
    </row>
    <row r="191" spans="13:23" ht="15.75" x14ac:dyDescent="0.25">
      <c r="M191" s="52"/>
      <c r="N191" s="52"/>
      <c r="Q191" s="81">
        <f t="shared" si="24"/>
        <v>145.91500000000002</v>
      </c>
      <c r="R191" s="82">
        <f t="shared" si="19"/>
        <v>187.52909956632791</v>
      </c>
      <c r="S191" s="97">
        <f t="shared" si="22"/>
        <v>1.8973238981812168</v>
      </c>
      <c r="T191" s="87">
        <f t="shared" si="23"/>
        <v>335.41499999999985</v>
      </c>
      <c r="U191" s="88">
        <f t="shared" si="20"/>
        <v>187.52909956632791</v>
      </c>
      <c r="W191" s="94"/>
    </row>
    <row r="192" spans="13:23" ht="15.75" x14ac:dyDescent="0.25">
      <c r="M192" s="52"/>
      <c r="N192" s="52"/>
      <c r="Q192" s="81">
        <f t="shared" si="24"/>
        <v>147.81000000000003</v>
      </c>
      <c r="R192" s="82">
        <f t="shared" si="19"/>
        <v>187.62297701095403</v>
      </c>
      <c r="S192" s="97">
        <f t="shared" si="22"/>
        <v>1.897385027311006</v>
      </c>
      <c r="T192" s="87">
        <f t="shared" si="23"/>
        <v>337.30999999999983</v>
      </c>
      <c r="U192" s="88">
        <f t="shared" si="20"/>
        <v>187.62297701095403</v>
      </c>
      <c r="W192" s="94"/>
    </row>
    <row r="193" spans="13:23" ht="15.75" x14ac:dyDescent="0.25">
      <c r="M193" s="52"/>
      <c r="N193" s="52"/>
      <c r="Q193" s="81">
        <f t="shared" si="24"/>
        <v>149.70500000000004</v>
      </c>
      <c r="R193" s="82">
        <f t="shared" si="19"/>
        <v>187.71808191021768</v>
      </c>
      <c r="S193" s="97">
        <f t="shared" si="22"/>
        <v>1.8974469800978482</v>
      </c>
      <c r="T193" s="87">
        <f t="shared" si="23"/>
        <v>339.20499999999981</v>
      </c>
      <c r="U193" s="88">
        <f t="shared" si="20"/>
        <v>187.71808191021768</v>
      </c>
      <c r="W193" s="94"/>
    </row>
    <row r="194" spans="13:23" ht="15.75" x14ac:dyDescent="0.25">
      <c r="M194" s="52"/>
      <c r="N194" s="52"/>
      <c r="Q194" s="81">
        <f t="shared" si="24"/>
        <v>151.60000000000005</v>
      </c>
      <c r="R194" s="82">
        <f t="shared" si="19"/>
        <v>187.81441488630793</v>
      </c>
      <c r="S194" s="97">
        <f t="shared" si="22"/>
        <v>1.8975097580821925</v>
      </c>
      <c r="T194" s="87">
        <f t="shared" si="23"/>
        <v>341.0999999999998</v>
      </c>
      <c r="U194" s="88">
        <f t="shared" si="20"/>
        <v>187.8144148863079</v>
      </c>
      <c r="W194" s="94"/>
    </row>
    <row r="195" spans="13:23" ht="15.75" x14ac:dyDescent="0.25">
      <c r="M195" s="52"/>
      <c r="N195" s="52"/>
      <c r="Q195" s="81">
        <f t="shared" si="24"/>
        <v>153.49500000000006</v>
      </c>
      <c r="R195" s="82">
        <f t="shared" si="19"/>
        <v>187.91197656944789</v>
      </c>
      <c r="S195" s="97">
        <f t="shared" si="22"/>
        <v>1.897573362824881</v>
      </c>
      <c r="T195" s="87">
        <f t="shared" si="23"/>
        <v>342.99499999999978</v>
      </c>
      <c r="U195" s="88">
        <f t="shared" si="20"/>
        <v>187.91197656944789</v>
      </c>
      <c r="W195" s="94"/>
    </row>
    <row r="196" spans="13:23" ht="15.75" x14ac:dyDescent="0.25">
      <c r="M196" s="52"/>
      <c r="N196" s="52"/>
      <c r="Q196" s="81">
        <f t="shared" si="24"/>
        <v>155.39000000000007</v>
      </c>
      <c r="R196" s="82">
        <f t="shared" si="19"/>
        <v>188.0107675978993</v>
      </c>
      <c r="S196" s="97">
        <f t="shared" si="22"/>
        <v>1.8976377959071273</v>
      </c>
      <c r="T196" s="87">
        <f t="shared" si="23"/>
        <v>344.88999999999976</v>
      </c>
      <c r="U196" s="88">
        <f t="shared" si="20"/>
        <v>188.0107675978993</v>
      </c>
      <c r="W196" s="94"/>
    </row>
    <row r="197" spans="13:23" ht="15.75" x14ac:dyDescent="0.25">
      <c r="M197" s="52"/>
      <c r="N197" s="52"/>
      <c r="Q197" s="81">
        <f t="shared" si="24"/>
        <v>157.28500000000008</v>
      </c>
      <c r="R197" s="82">
        <f t="shared" si="19"/>
        <v>188.11078861796619</v>
      </c>
      <c r="S197" s="97">
        <f t="shared" si="22"/>
        <v>1.8977030589306052</v>
      </c>
      <c r="T197" s="87">
        <f t="shared" si="23"/>
        <v>346.78499999999974</v>
      </c>
      <c r="U197" s="88">
        <f t="shared" si="20"/>
        <v>188.11078861796619</v>
      </c>
      <c r="W197" s="94"/>
    </row>
    <row r="198" spans="13:23" ht="15.75" x14ac:dyDescent="0.25">
      <c r="M198" s="52"/>
      <c r="N198" s="52"/>
      <c r="Q198" s="81">
        <f t="shared" si="24"/>
        <v>159.18000000000009</v>
      </c>
      <c r="R198" s="82">
        <f t="shared" si="19"/>
        <v>188.21204028399958</v>
      </c>
      <c r="S198" s="97">
        <f t="shared" si="22"/>
        <v>1.8977691535174293</v>
      </c>
      <c r="T198" s="87">
        <f t="shared" si="23"/>
        <v>348.67999999999972</v>
      </c>
      <c r="U198" s="88">
        <f t="shared" si="20"/>
        <v>188.21204028399956</v>
      </c>
      <c r="W198" s="94"/>
    </row>
    <row r="199" spans="13:23" ht="15.75" x14ac:dyDescent="0.25">
      <c r="M199" s="52"/>
      <c r="N199" s="52"/>
      <c r="Q199" s="81">
        <f t="shared" si="24"/>
        <v>161.0750000000001</v>
      </c>
      <c r="R199" s="82">
        <f t="shared" si="19"/>
        <v>188.31452325840129</v>
      </c>
      <c r="S199" s="97">
        <f t="shared" si="22"/>
        <v>1.8978360813102402</v>
      </c>
      <c r="T199" s="87">
        <f t="shared" si="23"/>
        <v>350.5749999999997</v>
      </c>
      <c r="U199" s="88">
        <f t="shared" si="20"/>
        <v>188.31452325840127</v>
      </c>
      <c r="W199" s="94"/>
    </row>
    <row r="200" spans="13:23" ht="15.75" x14ac:dyDescent="0.25">
      <c r="M200" s="52"/>
      <c r="N200" s="52"/>
      <c r="Q200" s="81">
        <f t="shared" si="24"/>
        <v>162.97000000000011</v>
      </c>
      <c r="R200" s="82">
        <f t="shared" si="19"/>
        <v>188.41823821162873</v>
      </c>
      <c r="S200" s="97">
        <f t="shared" si="22"/>
        <v>1.8979038439721985</v>
      </c>
      <c r="T200" s="87">
        <f t="shared" si="23"/>
        <v>352.46999999999969</v>
      </c>
      <c r="U200" s="88">
        <f t="shared" si="20"/>
        <v>188.41823821162873</v>
      </c>
      <c r="W200" s="94"/>
    </row>
    <row r="201" spans="13:23" ht="15.75" x14ac:dyDescent="0.25">
      <c r="M201" s="52"/>
      <c r="N201" s="52"/>
      <c r="Q201" s="81">
        <f t="shared" si="24"/>
        <v>164.86500000000012</v>
      </c>
      <c r="R201" s="82">
        <f t="shared" si="19"/>
        <v>188.523185822199</v>
      </c>
      <c r="S201" s="97">
        <f t="shared" si="22"/>
        <v>1.8979724431870439</v>
      </c>
      <c r="T201" s="87">
        <f t="shared" si="23"/>
        <v>354.36499999999967</v>
      </c>
      <c r="U201" s="88">
        <f t="shared" si="20"/>
        <v>188.523185822199</v>
      </c>
      <c r="W201" s="94"/>
    </row>
    <row r="202" spans="13:23" ht="15.75" x14ac:dyDescent="0.25">
      <c r="M202" s="52"/>
      <c r="N202" s="52"/>
      <c r="Q202" s="81">
        <f t="shared" si="24"/>
        <v>166.76000000000013</v>
      </c>
      <c r="R202" s="82">
        <f t="shared" si="19"/>
        <v>188.62936677669347</v>
      </c>
      <c r="S202" s="97">
        <f t="shared" si="22"/>
        <v>1.8980418806591088</v>
      </c>
      <c r="T202" s="87">
        <f t="shared" si="23"/>
        <v>356.25999999999965</v>
      </c>
      <c r="U202" s="88">
        <f t="shared" si="20"/>
        <v>188.62936677669342</v>
      </c>
      <c r="W202" s="94"/>
    </row>
    <row r="203" spans="13:23" ht="15.75" x14ac:dyDescent="0.25">
      <c r="M203" s="52"/>
      <c r="N203" s="52"/>
      <c r="Q203" s="81">
        <f t="shared" si="24"/>
        <v>168.65500000000014</v>
      </c>
      <c r="R203" s="82">
        <f t="shared" si="19"/>
        <v>188.73678176976208</v>
      </c>
      <c r="S203" s="97">
        <f t="shared" si="22"/>
        <v>1.8981121581133853</v>
      </c>
      <c r="T203" s="87">
        <f t="shared" si="23"/>
        <v>358.15499999999963</v>
      </c>
      <c r="U203" s="88">
        <f t="shared" si="20"/>
        <v>188.73678176976205</v>
      </c>
      <c r="W203" s="94"/>
    </row>
    <row r="204" spans="13:23" ht="15.75" x14ac:dyDescent="0.25">
      <c r="M204" s="52"/>
      <c r="N204" s="52"/>
      <c r="Q204" s="81">
        <f t="shared" si="24"/>
        <v>170.55000000000015</v>
      </c>
      <c r="R204" s="82">
        <f t="shared" si="19"/>
        <v>188.84543150412813</v>
      </c>
      <c r="S204" s="97">
        <f t="shared" si="22"/>
        <v>1.8981832772955312</v>
      </c>
      <c r="T204" s="87">
        <f t="shared" si="23"/>
        <v>360.04999999999961</v>
      </c>
      <c r="U204" s="88">
        <f t="shared" si="20"/>
        <v>188.84543150412807</v>
      </c>
      <c r="W204" s="94"/>
    </row>
    <row r="205" spans="13:23" ht="15.75" x14ac:dyDescent="0.25">
      <c r="M205" s="52"/>
      <c r="N205" s="52"/>
      <c r="Q205" s="81">
        <f t="shared" si="24"/>
        <v>172.44500000000016</v>
      </c>
      <c r="R205" s="82">
        <f t="shared" si="19"/>
        <v>188.95531669059275</v>
      </c>
      <c r="S205" s="97">
        <f t="shared" si="22"/>
        <v>1.8982552399719195</v>
      </c>
      <c r="T205" s="87">
        <f t="shared" si="23"/>
        <v>361.9449999999996</v>
      </c>
      <c r="U205" s="88">
        <f t="shared" si="20"/>
        <v>188.9553166905927</v>
      </c>
      <c r="W205" s="94"/>
    </row>
    <row r="206" spans="13:23" ht="15.75" x14ac:dyDescent="0.25">
      <c r="M206" s="52"/>
      <c r="N206" s="52"/>
      <c r="Q206" s="81">
        <f t="shared" si="24"/>
        <v>174.34000000000017</v>
      </c>
      <c r="R206" s="82">
        <f t="shared" ref="R206:R214" si="25">$O$14*COSH(Q206/$O$15)</f>
        <v>189.06643804803952</v>
      </c>
      <c r="S206" s="97">
        <f t="shared" si="22"/>
        <v>1.8983280479296782</v>
      </c>
      <c r="T206" s="87">
        <f t="shared" si="23"/>
        <v>363.83999999999958</v>
      </c>
      <c r="U206" s="88">
        <f t="shared" ref="U206:U214" si="26">$O$14*COSH(($N$6-T206)/O$15)</f>
        <v>189.06643804803943</v>
      </c>
      <c r="W206" s="94"/>
    </row>
    <row r="207" spans="13:23" ht="15.75" x14ac:dyDescent="0.25">
      <c r="M207" s="52"/>
      <c r="N207" s="52"/>
      <c r="Q207" s="81">
        <f t="shared" ref="Q207:Q214" si="27">$N$6/100+Q206</f>
        <v>176.23500000000018</v>
      </c>
      <c r="R207" s="82">
        <f t="shared" si="25"/>
        <v>189.17879630343921</v>
      </c>
      <c r="S207" s="97">
        <f t="shared" ref="S207:S213" si="28">SQRT(($Q$14-$Q$15)^2+(R207-R208)^2)</f>
        <v>1.8984017029767233</v>
      </c>
      <c r="T207" s="87">
        <f t="shared" si="23"/>
        <v>365.73499999999956</v>
      </c>
      <c r="U207" s="88">
        <f t="shared" si="26"/>
        <v>189.17879630343921</v>
      </c>
      <c r="W207" s="94"/>
    </row>
    <row r="208" spans="13:23" ht="15.75" x14ac:dyDescent="0.25">
      <c r="M208" s="52"/>
      <c r="N208" s="52"/>
      <c r="Q208" s="81">
        <f t="shared" si="27"/>
        <v>178.13000000000019</v>
      </c>
      <c r="R208" s="82">
        <f t="shared" si="25"/>
        <v>189.29239219185462</v>
      </c>
      <c r="S208" s="97">
        <f t="shared" si="28"/>
        <v>1.8984762069417978</v>
      </c>
      <c r="T208" s="87">
        <f t="shared" si="23"/>
        <v>367.62999999999954</v>
      </c>
      <c r="U208" s="88">
        <f t="shared" si="26"/>
        <v>189.29239219185462</v>
      </c>
      <c r="W208" s="94"/>
    </row>
    <row r="209" spans="13:23" ht="15.75" x14ac:dyDescent="0.25">
      <c r="M209" s="52"/>
      <c r="N209" s="52"/>
      <c r="Q209" s="81">
        <f t="shared" si="27"/>
        <v>180.0250000000002</v>
      </c>
      <c r="R209" s="82">
        <f t="shared" si="25"/>
        <v>189.40722645644527</v>
      </c>
      <c r="S209" s="97">
        <f t="shared" si="28"/>
        <v>1.8985515616745028</v>
      </c>
      <c r="T209" s="87">
        <f t="shared" ref="T209:T214" si="29">T208+$N$3/200</f>
        <v>369.52499999999952</v>
      </c>
      <c r="U209" s="88">
        <f t="shared" si="26"/>
        <v>189.40722645644524</v>
      </c>
      <c r="W209" s="94"/>
    </row>
    <row r="210" spans="13:23" ht="15.75" x14ac:dyDescent="0.25">
      <c r="M210" s="52"/>
      <c r="N210" s="52"/>
      <c r="Q210" s="81">
        <f t="shared" si="27"/>
        <v>181.92000000000021</v>
      </c>
      <c r="R210" s="82">
        <f t="shared" si="25"/>
        <v>189.52329984847228</v>
      </c>
      <c r="S210" s="97">
        <f t="shared" si="28"/>
        <v>1.898627769045351</v>
      </c>
      <c r="T210" s="87">
        <f t="shared" si="29"/>
        <v>371.4199999999995</v>
      </c>
      <c r="U210" s="88">
        <f t="shared" si="26"/>
        <v>189.52329984847222</v>
      </c>
      <c r="W210" s="94"/>
    </row>
    <row r="211" spans="13:23" ht="15.75" x14ac:dyDescent="0.25">
      <c r="M211" s="52"/>
      <c r="N211" s="52"/>
      <c r="Q211" s="81">
        <f t="shared" si="27"/>
        <v>183.81500000000023</v>
      </c>
      <c r="R211" s="82">
        <f t="shared" si="25"/>
        <v>189.64061312730331</v>
      </c>
      <c r="S211" s="97">
        <f t="shared" si="28"/>
        <v>1.8987048309457901</v>
      </c>
      <c r="T211" s="87">
        <f t="shared" si="29"/>
        <v>373.31499999999949</v>
      </c>
      <c r="U211" s="88">
        <f t="shared" si="26"/>
        <v>189.64061312730328</v>
      </c>
      <c r="W211" s="94"/>
    </row>
    <row r="212" spans="13:23" ht="15.75" x14ac:dyDescent="0.25">
      <c r="M212" s="52"/>
      <c r="N212" s="52"/>
      <c r="Q212" s="81">
        <f t="shared" si="27"/>
        <v>185.71000000000024</v>
      </c>
      <c r="R212" s="82">
        <f t="shared" si="25"/>
        <v>189.7591670604175</v>
      </c>
      <c r="S212" s="97">
        <f t="shared" si="28"/>
        <v>1.8987827492882647</v>
      </c>
      <c r="T212" s="87">
        <f t="shared" si="29"/>
        <v>375.20999999999947</v>
      </c>
      <c r="U212" s="88">
        <f t="shared" si="26"/>
        <v>189.7591670604175</v>
      </c>
      <c r="W212" s="94"/>
    </row>
    <row r="213" spans="13:23" ht="15.75" x14ac:dyDescent="0.25">
      <c r="M213" s="52"/>
      <c r="N213" s="52"/>
      <c r="Q213" s="81">
        <f t="shared" si="27"/>
        <v>187.60500000000025</v>
      </c>
      <c r="R213" s="82">
        <f t="shared" si="25"/>
        <v>189.87896242341066</v>
      </c>
      <c r="S213" s="97">
        <f t="shared" si="28"/>
        <v>1.8988615260062172</v>
      </c>
      <c r="T213" s="87">
        <f t="shared" si="29"/>
        <v>377.10499999999945</v>
      </c>
      <c r="U213" s="88">
        <f t="shared" si="26"/>
        <v>189.87896242341063</v>
      </c>
      <c r="W213" s="94"/>
    </row>
    <row r="214" spans="13:23" ht="16.5" thickBot="1" x14ac:dyDescent="0.3">
      <c r="M214" s="52"/>
      <c r="N214" s="52"/>
      <c r="Q214" s="83">
        <f t="shared" si="27"/>
        <v>189.50000000000026</v>
      </c>
      <c r="R214" s="84">
        <f t="shared" si="25"/>
        <v>190</v>
      </c>
      <c r="S214" s="98">
        <v>0</v>
      </c>
      <c r="T214" s="89">
        <f t="shared" si="29"/>
        <v>378.99999999999943</v>
      </c>
      <c r="U214" s="90">
        <f t="shared" si="26"/>
        <v>189.99999999999997</v>
      </c>
      <c r="W214" s="94"/>
    </row>
    <row r="215" spans="13:23" ht="15.75" x14ac:dyDescent="0.25">
      <c r="M215" s="52"/>
      <c r="N215" s="52"/>
      <c r="R215" s="7"/>
      <c r="S215" s="7"/>
      <c r="T215" s="7"/>
    </row>
    <row r="216" spans="13:23" ht="15.75" x14ac:dyDescent="0.25">
      <c r="M216" s="52"/>
      <c r="N216" s="52"/>
    </row>
    <row r="217" spans="13:23" ht="15.75" x14ac:dyDescent="0.25">
      <c r="M217" s="52"/>
      <c r="N217" s="52"/>
    </row>
    <row r="218" spans="13:23" ht="15.75" x14ac:dyDescent="0.25">
      <c r="M218" s="52"/>
      <c r="N218" s="52"/>
    </row>
    <row r="219" spans="13:23" ht="15.75" x14ac:dyDescent="0.25">
      <c r="M219" s="52"/>
      <c r="N219" s="52"/>
    </row>
    <row r="220" spans="13:23" ht="15.75" x14ac:dyDescent="0.25">
      <c r="M220" s="52"/>
      <c r="N220" s="52"/>
    </row>
    <row r="221" spans="13:23" ht="15.75" x14ac:dyDescent="0.25">
      <c r="M221" s="52"/>
      <c r="N221" s="52"/>
    </row>
    <row r="222" spans="13:23" ht="15.75" x14ac:dyDescent="0.25">
      <c r="M222" s="52"/>
      <c r="N222" s="52"/>
    </row>
    <row r="223" spans="13:23" ht="15.75" x14ac:dyDescent="0.25">
      <c r="M223" s="52"/>
      <c r="N223" s="52"/>
    </row>
    <row r="224" spans="13:23" ht="15.75" x14ac:dyDescent="0.25">
      <c r="M224" s="52"/>
      <c r="N224" s="52"/>
    </row>
    <row r="225" spans="13:14" ht="15.75" x14ac:dyDescent="0.25">
      <c r="M225" s="52"/>
      <c r="N225" s="52"/>
    </row>
    <row r="226" spans="13:14" ht="15.75" x14ac:dyDescent="0.25">
      <c r="M226" s="52"/>
      <c r="N226" s="52"/>
    </row>
    <row r="227" spans="13:14" ht="15.75" x14ac:dyDescent="0.25">
      <c r="M227" s="52"/>
      <c r="N227" s="52"/>
    </row>
    <row r="228" spans="13:14" ht="15.75" x14ac:dyDescent="0.25">
      <c r="M228" s="52"/>
      <c r="N228" s="52"/>
    </row>
    <row r="229" spans="13:14" ht="15.75" x14ac:dyDescent="0.25">
      <c r="M229" s="52"/>
      <c r="N229" s="52"/>
    </row>
    <row r="230" spans="13:14" ht="15.75" x14ac:dyDescent="0.25">
      <c r="M230" s="52"/>
      <c r="N230" s="52"/>
    </row>
    <row r="231" spans="13:14" ht="15.75" x14ac:dyDescent="0.25">
      <c r="M231" s="52"/>
      <c r="N231" s="52"/>
    </row>
    <row r="232" spans="13:14" ht="15.75" x14ac:dyDescent="0.25">
      <c r="M232" s="52"/>
      <c r="N232" s="52"/>
    </row>
    <row r="233" spans="13:14" ht="15.75" x14ac:dyDescent="0.25">
      <c r="M233" s="52"/>
      <c r="N233" s="52"/>
    </row>
    <row r="234" spans="13:14" ht="15.75" x14ac:dyDescent="0.25">
      <c r="M234" s="52"/>
      <c r="N234" s="52"/>
    </row>
    <row r="235" spans="13:14" ht="15.75" x14ac:dyDescent="0.25">
      <c r="M235" s="52"/>
      <c r="N235" s="52"/>
    </row>
    <row r="236" spans="13:14" ht="15.75" x14ac:dyDescent="0.25">
      <c r="M236" s="52"/>
      <c r="N236" s="52"/>
    </row>
    <row r="237" spans="13:14" ht="15.75" x14ac:dyDescent="0.25">
      <c r="M237" s="52"/>
      <c r="N237" s="52"/>
    </row>
    <row r="238" spans="13:14" ht="15.75" x14ac:dyDescent="0.25">
      <c r="M238" s="52"/>
      <c r="N238" s="52"/>
    </row>
    <row r="239" spans="13:14" ht="15.75" x14ac:dyDescent="0.25">
      <c r="M239" s="52"/>
      <c r="N239" s="52"/>
    </row>
    <row r="240" spans="13:14" ht="15.75" x14ac:dyDescent="0.25">
      <c r="M240" s="52"/>
      <c r="N240" s="52"/>
    </row>
    <row r="241" spans="13:14" ht="15.75" x14ac:dyDescent="0.25">
      <c r="M241" s="52"/>
      <c r="N241" s="52"/>
    </row>
    <row r="242" spans="13:14" ht="15.75" x14ac:dyDescent="0.25">
      <c r="M242" s="52"/>
      <c r="N242" s="52"/>
    </row>
    <row r="243" spans="13:14" ht="15.75" x14ac:dyDescent="0.25">
      <c r="M243" s="52"/>
      <c r="N243" s="52"/>
    </row>
    <row r="244" spans="13:14" ht="15.75" x14ac:dyDescent="0.25">
      <c r="M244" s="52"/>
      <c r="N244" s="52"/>
    </row>
    <row r="245" spans="13:14" ht="15.75" x14ac:dyDescent="0.25">
      <c r="M245" s="52"/>
      <c r="N245" s="52"/>
    </row>
    <row r="246" spans="13:14" ht="15.75" x14ac:dyDescent="0.25">
      <c r="M246" s="52"/>
      <c r="N246" s="52"/>
    </row>
    <row r="247" spans="13:14" ht="15.75" x14ac:dyDescent="0.25">
      <c r="M247" s="52"/>
      <c r="N247" s="52"/>
    </row>
    <row r="248" spans="13:14" ht="15.75" x14ac:dyDescent="0.25">
      <c r="M248" s="52"/>
      <c r="N248" s="52"/>
    </row>
    <row r="249" spans="13:14" ht="15.75" x14ac:dyDescent="0.25">
      <c r="M249" s="52"/>
      <c r="N249" s="52"/>
    </row>
    <row r="250" spans="13:14" ht="15.75" x14ac:dyDescent="0.25">
      <c r="M250" s="52"/>
      <c r="N250" s="52"/>
    </row>
    <row r="251" spans="13:14" ht="15.75" x14ac:dyDescent="0.25">
      <c r="M251" s="52"/>
      <c r="N251" s="52"/>
    </row>
    <row r="252" spans="13:14" ht="15.75" x14ac:dyDescent="0.25">
      <c r="M252" s="52"/>
      <c r="N252" s="52"/>
    </row>
    <row r="253" spans="13:14" ht="15.75" x14ac:dyDescent="0.25">
      <c r="M253" s="52"/>
      <c r="N253" s="52"/>
    </row>
    <row r="254" spans="13:14" ht="15.75" x14ac:dyDescent="0.25">
      <c r="M254" s="52"/>
      <c r="N254" s="52"/>
    </row>
    <row r="255" spans="13:14" ht="15.75" x14ac:dyDescent="0.25">
      <c r="M255" s="52"/>
      <c r="N255" s="52"/>
    </row>
    <row r="256" spans="13:14" ht="15.75" x14ac:dyDescent="0.25">
      <c r="M256" s="52"/>
      <c r="N256" s="52"/>
    </row>
    <row r="257" spans="13:14" ht="15.75" x14ac:dyDescent="0.25">
      <c r="M257" s="52"/>
      <c r="N257" s="52"/>
    </row>
    <row r="258" spans="13:14" ht="15.75" x14ac:dyDescent="0.25">
      <c r="M258" s="52"/>
      <c r="N258" s="52"/>
    </row>
    <row r="259" spans="13:14" ht="15.75" x14ac:dyDescent="0.25">
      <c r="M259" s="52"/>
      <c r="N259" s="52"/>
    </row>
    <row r="260" spans="13:14" ht="15.75" x14ac:dyDescent="0.25">
      <c r="M260" s="52"/>
      <c r="N260" s="52"/>
    </row>
    <row r="261" spans="13:14" ht="15.75" x14ac:dyDescent="0.25">
      <c r="M261" s="52"/>
      <c r="N261" s="52"/>
    </row>
    <row r="262" spans="13:14" ht="15.75" x14ac:dyDescent="0.25">
      <c r="M262" s="52"/>
      <c r="N262" s="52"/>
    </row>
    <row r="263" spans="13:14" ht="15.75" x14ac:dyDescent="0.25">
      <c r="M263" s="52"/>
      <c r="N263" s="52"/>
    </row>
    <row r="264" spans="13:14" ht="15.75" x14ac:dyDescent="0.25">
      <c r="M264" s="52"/>
      <c r="N264" s="52"/>
    </row>
    <row r="265" spans="13:14" ht="15.75" x14ac:dyDescent="0.25">
      <c r="M265" s="52"/>
      <c r="N265" s="52"/>
    </row>
    <row r="266" spans="13:14" ht="15.75" x14ac:dyDescent="0.25">
      <c r="M266" s="52"/>
      <c r="N266" s="52"/>
    </row>
    <row r="267" spans="13:14" ht="15.75" x14ac:dyDescent="0.25">
      <c r="M267" s="52"/>
      <c r="N267" s="52"/>
    </row>
    <row r="268" spans="13:14" ht="15.75" x14ac:dyDescent="0.25">
      <c r="M268" s="52"/>
      <c r="N268" s="52"/>
    </row>
    <row r="269" spans="13:14" ht="15.75" x14ac:dyDescent="0.25">
      <c r="M269" s="52"/>
      <c r="N269" s="52"/>
    </row>
    <row r="270" spans="13:14" ht="15.75" x14ac:dyDescent="0.25">
      <c r="M270" s="52"/>
      <c r="N270" s="52"/>
    </row>
    <row r="271" spans="13:14" ht="15.75" x14ac:dyDescent="0.25">
      <c r="M271" s="52"/>
      <c r="N271" s="52"/>
    </row>
    <row r="272" spans="13:14" ht="15.75" x14ac:dyDescent="0.25">
      <c r="M272" s="52"/>
      <c r="N272" s="52"/>
    </row>
    <row r="273" spans="13:14" ht="15.75" x14ac:dyDescent="0.25">
      <c r="M273" s="52"/>
      <c r="N273" s="52"/>
    </row>
    <row r="274" spans="13:14" ht="15.75" x14ac:dyDescent="0.25">
      <c r="M274" s="52"/>
      <c r="N274" s="52"/>
    </row>
    <row r="275" spans="13:14" ht="15.75" x14ac:dyDescent="0.25">
      <c r="M275" s="52"/>
      <c r="N275" s="52"/>
    </row>
    <row r="276" spans="13:14" ht="15.75" x14ac:dyDescent="0.25">
      <c r="M276" s="52"/>
      <c r="N276" s="52"/>
    </row>
    <row r="277" spans="13:14" ht="15.75" x14ac:dyDescent="0.25">
      <c r="M277" s="52"/>
      <c r="N277" s="52"/>
    </row>
    <row r="278" spans="13:14" ht="15.75" x14ac:dyDescent="0.25">
      <c r="M278" s="52"/>
      <c r="N278" s="52"/>
    </row>
    <row r="279" spans="13:14" ht="15.75" x14ac:dyDescent="0.25">
      <c r="M279" s="52"/>
      <c r="N279" s="52"/>
    </row>
    <row r="280" spans="13:14" ht="15.75" x14ac:dyDescent="0.25">
      <c r="M280" s="52"/>
      <c r="N280" s="52"/>
    </row>
    <row r="281" spans="13:14" ht="15.75" x14ac:dyDescent="0.25">
      <c r="M281" s="52"/>
      <c r="N281" s="52"/>
    </row>
    <row r="282" spans="13:14" ht="15.75" x14ac:dyDescent="0.25">
      <c r="M282" s="52"/>
      <c r="N282" s="52"/>
    </row>
    <row r="283" spans="13:14" ht="15.75" x14ac:dyDescent="0.25">
      <c r="M283" s="52"/>
      <c r="N283" s="52"/>
    </row>
    <row r="284" spans="13:14" ht="15.75" x14ac:dyDescent="0.25">
      <c r="M284" s="52"/>
      <c r="N284" s="52"/>
    </row>
    <row r="285" spans="13:14" ht="15.75" x14ac:dyDescent="0.25">
      <c r="M285" s="52"/>
      <c r="N285" s="52"/>
    </row>
    <row r="286" spans="13:14" ht="15.75" x14ac:dyDescent="0.25">
      <c r="M286" s="52"/>
      <c r="N286" s="52"/>
    </row>
    <row r="287" spans="13:14" ht="15.75" x14ac:dyDescent="0.25">
      <c r="M287" s="52"/>
      <c r="N287" s="52"/>
    </row>
    <row r="288" spans="13:14" ht="15.75" x14ac:dyDescent="0.25">
      <c r="M288" s="52"/>
      <c r="N288" s="52"/>
    </row>
    <row r="289" spans="13:14" ht="15.75" x14ac:dyDescent="0.25">
      <c r="M289" s="52"/>
      <c r="N289" s="52"/>
    </row>
    <row r="290" spans="13:14" ht="15.75" x14ac:dyDescent="0.25">
      <c r="M290" s="52"/>
      <c r="N290" s="52"/>
    </row>
    <row r="291" spans="13:14" ht="15.75" x14ac:dyDescent="0.25">
      <c r="M291" s="52"/>
      <c r="N291" s="52"/>
    </row>
    <row r="292" spans="13:14" ht="15.75" x14ac:dyDescent="0.25">
      <c r="M292" s="52"/>
      <c r="N292" s="52"/>
    </row>
    <row r="293" spans="13:14" ht="15.75" x14ac:dyDescent="0.25">
      <c r="M293" s="52"/>
      <c r="N293" s="52"/>
    </row>
    <row r="294" spans="13:14" ht="15.75" x14ac:dyDescent="0.25">
      <c r="M294" s="52"/>
      <c r="N294" s="52"/>
    </row>
    <row r="295" spans="13:14" ht="15.75" x14ac:dyDescent="0.25">
      <c r="M295" s="52"/>
      <c r="N295" s="52"/>
    </row>
    <row r="296" spans="13:14" ht="15.75" x14ac:dyDescent="0.25">
      <c r="M296" s="52"/>
      <c r="N296" s="52"/>
    </row>
    <row r="297" spans="13:14" ht="15.75" x14ac:dyDescent="0.25">
      <c r="M297" s="52"/>
      <c r="N297" s="52"/>
    </row>
    <row r="298" spans="13:14" ht="15.75" x14ac:dyDescent="0.25">
      <c r="M298" s="52"/>
      <c r="N298" s="52"/>
    </row>
    <row r="299" spans="13:14" ht="15.75" x14ac:dyDescent="0.25">
      <c r="M299" s="52"/>
      <c r="N299" s="52"/>
    </row>
    <row r="300" spans="13:14" ht="15.75" x14ac:dyDescent="0.25">
      <c r="M300" s="52"/>
      <c r="N300" s="52"/>
    </row>
    <row r="301" spans="13:14" ht="15.75" x14ac:dyDescent="0.25">
      <c r="M301" s="52"/>
      <c r="N301" s="52"/>
    </row>
    <row r="302" spans="13:14" ht="15.75" x14ac:dyDescent="0.25">
      <c r="M302" s="52"/>
      <c r="N302" s="52"/>
    </row>
    <row r="303" spans="13:14" ht="15.75" x14ac:dyDescent="0.25">
      <c r="M303" s="52"/>
      <c r="N303" s="52"/>
    </row>
    <row r="304" spans="13:14" ht="15.75" x14ac:dyDescent="0.25">
      <c r="M304" s="52"/>
      <c r="N304" s="52"/>
    </row>
    <row r="305" spans="13:14" ht="15.75" x14ac:dyDescent="0.25">
      <c r="M305" s="52"/>
      <c r="N305" s="52"/>
    </row>
    <row r="306" spans="13:14" ht="15.75" x14ac:dyDescent="0.25">
      <c r="M306" s="52"/>
      <c r="N306" s="52"/>
    </row>
    <row r="307" spans="13:14" ht="15.75" x14ac:dyDescent="0.25">
      <c r="M307" s="52"/>
      <c r="N307" s="52"/>
    </row>
    <row r="308" spans="13:14" ht="15.75" x14ac:dyDescent="0.25">
      <c r="M308" s="52"/>
      <c r="N308" s="52"/>
    </row>
    <row r="309" spans="13:14" ht="15.75" x14ac:dyDescent="0.25">
      <c r="M309" s="52"/>
      <c r="N309" s="52"/>
    </row>
    <row r="310" spans="13:14" ht="15.75" x14ac:dyDescent="0.25">
      <c r="M310" s="52"/>
      <c r="N310" s="52"/>
    </row>
    <row r="311" spans="13:14" ht="15.75" x14ac:dyDescent="0.25">
      <c r="M311" s="52"/>
      <c r="N311" s="52"/>
    </row>
    <row r="312" spans="13:14" ht="15.75" x14ac:dyDescent="0.25">
      <c r="M312" s="52"/>
      <c r="N312" s="52"/>
    </row>
    <row r="313" spans="13:14" ht="15.75" x14ac:dyDescent="0.25">
      <c r="M313" s="52"/>
      <c r="N313" s="52"/>
    </row>
    <row r="314" spans="13:14" ht="15.75" x14ac:dyDescent="0.25">
      <c r="M314" s="52"/>
      <c r="N314" s="52"/>
    </row>
    <row r="315" spans="13:14" ht="15.75" x14ac:dyDescent="0.25">
      <c r="M315" s="52"/>
      <c r="N315" s="52"/>
    </row>
    <row r="316" spans="13:14" ht="15.75" x14ac:dyDescent="0.25">
      <c r="M316" s="52"/>
      <c r="N316" s="52"/>
    </row>
    <row r="317" spans="13:14" ht="15.75" x14ac:dyDescent="0.25">
      <c r="M317" s="52"/>
      <c r="N317" s="52"/>
    </row>
    <row r="318" spans="13:14" ht="15.75" x14ac:dyDescent="0.25">
      <c r="M318" s="52"/>
      <c r="N318" s="52"/>
    </row>
    <row r="319" spans="13:14" ht="15.75" x14ac:dyDescent="0.25">
      <c r="M319" s="52"/>
      <c r="N319" s="52"/>
    </row>
    <row r="320" spans="13:14" ht="15.75" x14ac:dyDescent="0.25">
      <c r="M320" s="52"/>
      <c r="N320" s="52"/>
    </row>
    <row r="321" spans="13:14" ht="15.75" x14ac:dyDescent="0.25">
      <c r="M321" s="52"/>
      <c r="N321" s="52"/>
    </row>
    <row r="322" spans="13:14" ht="15.75" x14ac:dyDescent="0.25">
      <c r="M322" s="52"/>
      <c r="N322" s="52"/>
    </row>
    <row r="323" spans="13:14" ht="15.75" x14ac:dyDescent="0.25">
      <c r="M323" s="52"/>
      <c r="N323" s="52"/>
    </row>
    <row r="324" spans="13:14" ht="15.75" x14ac:dyDescent="0.25">
      <c r="M324" s="52"/>
      <c r="N324" s="52"/>
    </row>
    <row r="325" spans="13:14" ht="15.75" x14ac:dyDescent="0.25">
      <c r="M325" s="52"/>
      <c r="N325" s="52"/>
    </row>
    <row r="326" spans="13:14" ht="15.75" x14ac:dyDescent="0.25">
      <c r="M326" s="52"/>
      <c r="N326" s="52"/>
    </row>
    <row r="327" spans="13:14" ht="15.75" x14ac:dyDescent="0.25">
      <c r="M327" s="52"/>
      <c r="N327" s="52"/>
    </row>
    <row r="328" spans="13:14" ht="15.75" x14ac:dyDescent="0.25">
      <c r="M328" s="52"/>
      <c r="N328" s="52"/>
    </row>
    <row r="329" spans="13:14" ht="15.75" x14ac:dyDescent="0.25">
      <c r="M329" s="52"/>
      <c r="N329" s="52"/>
    </row>
    <row r="330" spans="13:14" ht="15.75" x14ac:dyDescent="0.25">
      <c r="M330" s="52"/>
      <c r="N330" s="52"/>
    </row>
    <row r="331" spans="13:14" ht="15.75" x14ac:dyDescent="0.25">
      <c r="M331" s="52"/>
      <c r="N331" s="52"/>
    </row>
    <row r="332" spans="13:14" ht="15.75" x14ac:dyDescent="0.25">
      <c r="M332" s="52"/>
      <c r="N332" s="52"/>
    </row>
    <row r="333" spans="13:14" ht="15.75" x14ac:dyDescent="0.25">
      <c r="M333" s="52"/>
      <c r="N333" s="52"/>
    </row>
    <row r="334" spans="13:14" ht="15.75" x14ac:dyDescent="0.25">
      <c r="M334" s="52"/>
      <c r="N334" s="52"/>
    </row>
    <row r="335" spans="13:14" ht="15.75" x14ac:dyDescent="0.25">
      <c r="M335" s="52"/>
      <c r="N335" s="52"/>
    </row>
    <row r="336" spans="13:14" ht="15.75" x14ac:dyDescent="0.25">
      <c r="M336" s="52"/>
      <c r="N336" s="52"/>
    </row>
    <row r="337" spans="13:14" ht="15.75" x14ac:dyDescent="0.25">
      <c r="M337" s="52"/>
      <c r="N337" s="52"/>
    </row>
    <row r="338" spans="13:14" ht="15.75" x14ac:dyDescent="0.25">
      <c r="M338" s="52"/>
      <c r="N338" s="52"/>
    </row>
    <row r="339" spans="13:14" ht="15.75" x14ac:dyDescent="0.25">
      <c r="M339" s="52"/>
      <c r="N339" s="52"/>
    </row>
    <row r="340" spans="13:14" ht="15.75" x14ac:dyDescent="0.25">
      <c r="M340" s="52"/>
      <c r="N340" s="52"/>
    </row>
    <row r="341" spans="13:14" ht="15.75" x14ac:dyDescent="0.25">
      <c r="M341" s="52"/>
      <c r="N341" s="52"/>
    </row>
    <row r="342" spans="13:14" ht="15.75" x14ac:dyDescent="0.25">
      <c r="M342" s="52"/>
      <c r="N342" s="52"/>
    </row>
    <row r="343" spans="13:14" ht="15.75" x14ac:dyDescent="0.25">
      <c r="M343" s="52"/>
      <c r="N343" s="52"/>
    </row>
    <row r="344" spans="13:14" ht="15.75" x14ac:dyDescent="0.25">
      <c r="M344" s="52"/>
      <c r="N344" s="52"/>
    </row>
    <row r="345" spans="13:14" ht="15.75" x14ac:dyDescent="0.25">
      <c r="M345" s="52"/>
      <c r="N345" s="52"/>
    </row>
    <row r="346" spans="13:14" ht="15.75" x14ac:dyDescent="0.25">
      <c r="M346" s="52"/>
      <c r="N346" s="52"/>
    </row>
    <row r="347" spans="13:14" ht="15.75" x14ac:dyDescent="0.25">
      <c r="M347" s="52"/>
      <c r="N347" s="52"/>
    </row>
    <row r="348" spans="13:14" ht="15.75" x14ac:dyDescent="0.25">
      <c r="M348" s="52"/>
      <c r="N348" s="52"/>
    </row>
    <row r="349" spans="13:14" ht="15.75" x14ac:dyDescent="0.25">
      <c r="M349" s="52"/>
      <c r="N349" s="52"/>
    </row>
    <row r="350" spans="13:14" ht="15.75" x14ac:dyDescent="0.25">
      <c r="M350" s="52"/>
      <c r="N350" s="52"/>
    </row>
    <row r="351" spans="13:14" ht="15.75" x14ac:dyDescent="0.25">
      <c r="M351" s="52"/>
      <c r="N351" s="52"/>
    </row>
    <row r="352" spans="13:14" ht="15.75" x14ac:dyDescent="0.25">
      <c r="M352" s="52"/>
      <c r="N352" s="52"/>
    </row>
    <row r="353" spans="13:14" ht="15.75" x14ac:dyDescent="0.25">
      <c r="M353" s="52"/>
      <c r="N353" s="52"/>
    </row>
    <row r="354" spans="13:14" ht="15.75" x14ac:dyDescent="0.25">
      <c r="M354" s="52"/>
      <c r="N354" s="52"/>
    </row>
    <row r="355" spans="13:14" ht="15.75" x14ac:dyDescent="0.25">
      <c r="M355" s="52"/>
      <c r="N355" s="52"/>
    </row>
    <row r="356" spans="13:14" ht="15.75" x14ac:dyDescent="0.25">
      <c r="M356" s="52"/>
      <c r="N356" s="52"/>
    </row>
    <row r="357" spans="13:14" ht="15.75" x14ac:dyDescent="0.25">
      <c r="M357" s="52"/>
      <c r="N357" s="52"/>
    </row>
    <row r="358" spans="13:14" ht="15.75" x14ac:dyDescent="0.25">
      <c r="M358" s="52"/>
      <c r="N358" s="52"/>
    </row>
    <row r="359" spans="13:14" ht="15.75" x14ac:dyDescent="0.25">
      <c r="M359" s="52"/>
      <c r="N359" s="52"/>
    </row>
    <row r="360" spans="13:14" ht="15.75" x14ac:dyDescent="0.25">
      <c r="M360" s="52"/>
      <c r="N360" s="52"/>
    </row>
    <row r="361" spans="13:14" ht="15.75" x14ac:dyDescent="0.25">
      <c r="M361" s="52"/>
      <c r="N361" s="52"/>
    </row>
    <row r="362" spans="13:14" ht="15.75" x14ac:dyDescent="0.25">
      <c r="M362" s="52"/>
      <c r="N362" s="52"/>
    </row>
    <row r="363" spans="13:14" ht="15.75" x14ac:dyDescent="0.25">
      <c r="M363" s="52"/>
      <c r="N363" s="52"/>
    </row>
    <row r="364" spans="13:14" ht="15.75" x14ac:dyDescent="0.25">
      <c r="M364" s="52"/>
      <c r="N364" s="52"/>
    </row>
    <row r="365" spans="13:14" ht="15.75" x14ac:dyDescent="0.25">
      <c r="M365" s="52"/>
      <c r="N365" s="52"/>
    </row>
    <row r="366" spans="13:14" ht="15.75" x14ac:dyDescent="0.25">
      <c r="M366" s="52"/>
      <c r="N366" s="52"/>
    </row>
    <row r="367" spans="13:14" ht="15.75" x14ac:dyDescent="0.25">
      <c r="M367" s="52"/>
      <c r="N367" s="52"/>
    </row>
    <row r="368" spans="13:14" ht="15.75" x14ac:dyDescent="0.25">
      <c r="M368" s="52"/>
      <c r="N368" s="52"/>
    </row>
    <row r="369" spans="13:14" ht="15.75" x14ac:dyDescent="0.25">
      <c r="M369" s="52"/>
      <c r="N369" s="52"/>
    </row>
    <row r="370" spans="13:14" ht="15.75" x14ac:dyDescent="0.25">
      <c r="M370" s="52"/>
      <c r="N370" s="52"/>
    </row>
    <row r="371" spans="13:14" ht="15.75" x14ac:dyDescent="0.25">
      <c r="M371" s="52"/>
      <c r="N371" s="52"/>
    </row>
    <row r="372" spans="13:14" ht="15.75" x14ac:dyDescent="0.25">
      <c r="M372" s="52"/>
      <c r="N372" s="52"/>
    </row>
    <row r="373" spans="13:14" ht="15.75" x14ac:dyDescent="0.25">
      <c r="M373" s="52"/>
      <c r="N373" s="52"/>
    </row>
    <row r="374" spans="13:14" ht="15.75" x14ac:dyDescent="0.25">
      <c r="M374" s="52"/>
      <c r="N374" s="52"/>
    </row>
    <row r="375" spans="13:14" ht="15.75" x14ac:dyDescent="0.25">
      <c r="M375" s="52"/>
      <c r="N375" s="52"/>
    </row>
    <row r="376" spans="13:14" ht="15.75" x14ac:dyDescent="0.25">
      <c r="M376" s="52"/>
      <c r="N376" s="52"/>
    </row>
    <row r="377" spans="13:14" ht="15.75" x14ac:dyDescent="0.25">
      <c r="M377" s="52"/>
      <c r="N377" s="52"/>
    </row>
    <row r="378" spans="13:14" ht="15.75" x14ac:dyDescent="0.25">
      <c r="M378" s="52"/>
      <c r="N378" s="52"/>
    </row>
    <row r="379" spans="13:14" ht="15.75" x14ac:dyDescent="0.25">
      <c r="M379" s="52"/>
      <c r="N379" s="52"/>
    </row>
    <row r="380" spans="13:14" ht="15.75" x14ac:dyDescent="0.25">
      <c r="M380" s="52"/>
      <c r="N380" s="52"/>
    </row>
    <row r="381" spans="13:14" ht="15.75" x14ac:dyDescent="0.25">
      <c r="M381" s="52"/>
      <c r="N381" s="52"/>
    </row>
    <row r="382" spans="13:14" ht="15.75" x14ac:dyDescent="0.25">
      <c r="M382" s="52"/>
      <c r="N382" s="52"/>
    </row>
    <row r="383" spans="13:14" ht="15.75" x14ac:dyDescent="0.25">
      <c r="M383" s="52"/>
      <c r="N383" s="52"/>
    </row>
    <row r="384" spans="13:14" ht="15.75" x14ac:dyDescent="0.25">
      <c r="M384" s="52"/>
      <c r="N384" s="52"/>
    </row>
    <row r="385" spans="13:14" ht="15.75" x14ac:dyDescent="0.25">
      <c r="M385" s="52"/>
      <c r="N385" s="52"/>
    </row>
    <row r="386" spans="13:14" ht="15.75" x14ac:dyDescent="0.25">
      <c r="M386" s="52"/>
      <c r="N386" s="52"/>
    </row>
    <row r="387" spans="13:14" ht="15.75" x14ac:dyDescent="0.25">
      <c r="M387" s="52"/>
      <c r="N387" s="52"/>
    </row>
    <row r="388" spans="13:14" ht="15.75" x14ac:dyDescent="0.25">
      <c r="M388" s="52"/>
      <c r="N388" s="52"/>
    </row>
    <row r="389" spans="13:14" ht="15.75" x14ac:dyDescent="0.25">
      <c r="M389" s="52"/>
      <c r="N389" s="52"/>
    </row>
    <row r="390" spans="13:14" ht="15.75" x14ac:dyDescent="0.25">
      <c r="M390" s="52"/>
      <c r="N390" s="52"/>
    </row>
    <row r="391" spans="13:14" ht="15.75" x14ac:dyDescent="0.25">
      <c r="M391" s="52"/>
      <c r="N391" s="52"/>
    </row>
    <row r="392" spans="13:14" ht="15.75" x14ac:dyDescent="0.25">
      <c r="M392" s="52"/>
      <c r="N392" s="52"/>
    </row>
    <row r="393" spans="13:14" ht="15.75" x14ac:dyDescent="0.25">
      <c r="M393" s="52"/>
      <c r="N393" s="52"/>
    </row>
    <row r="394" spans="13:14" ht="15.75" x14ac:dyDescent="0.25">
      <c r="M394" s="52"/>
      <c r="N394" s="52"/>
    </row>
    <row r="395" spans="13:14" ht="15.75" x14ac:dyDescent="0.25">
      <c r="M395" s="52"/>
      <c r="N395" s="52"/>
    </row>
    <row r="396" spans="13:14" ht="15.75" x14ac:dyDescent="0.25">
      <c r="M396" s="52"/>
      <c r="N396" s="52"/>
    </row>
    <row r="397" spans="13:14" ht="15.75" x14ac:dyDescent="0.25">
      <c r="M397" s="52"/>
      <c r="N397" s="52"/>
    </row>
    <row r="398" spans="13:14" ht="15.75" x14ac:dyDescent="0.25">
      <c r="M398" s="52"/>
      <c r="N398" s="52"/>
    </row>
    <row r="399" spans="13:14" ht="15.75" x14ac:dyDescent="0.25">
      <c r="M399" s="52"/>
      <c r="N399" s="52"/>
    </row>
    <row r="400" spans="13:14" ht="15.75" x14ac:dyDescent="0.25">
      <c r="M400" s="52"/>
      <c r="N400" s="52"/>
    </row>
    <row r="401" spans="13:14" ht="15.75" x14ac:dyDescent="0.25">
      <c r="M401" s="52"/>
      <c r="N401" s="52"/>
    </row>
    <row r="402" spans="13:14" ht="15.75" x14ac:dyDescent="0.25">
      <c r="M402" s="52"/>
      <c r="N402" s="52"/>
    </row>
    <row r="403" spans="13:14" ht="15.75" x14ac:dyDescent="0.25">
      <c r="M403" s="52"/>
      <c r="N403" s="52"/>
    </row>
    <row r="404" spans="13:14" ht="15.75" x14ac:dyDescent="0.25">
      <c r="M404" s="52"/>
      <c r="N404" s="52"/>
    </row>
    <row r="405" spans="13:14" ht="15.75" x14ac:dyDescent="0.25">
      <c r="M405" s="52"/>
      <c r="N405" s="52"/>
    </row>
    <row r="406" spans="13:14" ht="15.75" x14ac:dyDescent="0.25">
      <c r="M406" s="52"/>
      <c r="N406" s="52"/>
    </row>
    <row r="407" spans="13:14" ht="15.75" x14ac:dyDescent="0.25">
      <c r="M407" s="52"/>
      <c r="N407" s="52"/>
    </row>
    <row r="408" spans="13:14" ht="15.75" x14ac:dyDescent="0.25">
      <c r="M408" s="52"/>
      <c r="N408" s="52"/>
    </row>
    <row r="409" spans="13:14" ht="15.75" x14ac:dyDescent="0.25">
      <c r="M409" s="52"/>
      <c r="N409" s="52"/>
    </row>
    <row r="410" spans="13:14" ht="15.75" x14ac:dyDescent="0.25">
      <c r="M410" s="52"/>
      <c r="N410" s="52"/>
    </row>
    <row r="411" spans="13:14" ht="15.75" x14ac:dyDescent="0.25">
      <c r="M411" s="52"/>
      <c r="N411" s="52"/>
    </row>
    <row r="412" spans="13:14" ht="15.75" x14ac:dyDescent="0.25">
      <c r="M412" s="52"/>
      <c r="N412" s="52"/>
    </row>
    <row r="413" spans="13:14" ht="15.75" x14ac:dyDescent="0.25">
      <c r="M413" s="52"/>
      <c r="N413" s="52"/>
    </row>
    <row r="414" spans="13:14" ht="15.75" x14ac:dyDescent="0.25">
      <c r="M414" s="52"/>
      <c r="N414" s="52"/>
    </row>
    <row r="415" spans="13:14" ht="15.75" x14ac:dyDescent="0.25">
      <c r="M415" s="52"/>
      <c r="N415" s="52"/>
    </row>
    <row r="416" spans="13:14" ht="15.75" x14ac:dyDescent="0.25">
      <c r="M416" s="52"/>
      <c r="N416" s="52"/>
    </row>
    <row r="417" spans="13:14" ht="15.75" x14ac:dyDescent="0.25">
      <c r="M417" s="52"/>
      <c r="N417" s="52"/>
    </row>
    <row r="418" spans="13:14" ht="15.75" x14ac:dyDescent="0.25">
      <c r="M418" s="52"/>
      <c r="N418" s="52"/>
    </row>
    <row r="419" spans="13:14" ht="15.75" x14ac:dyDescent="0.25">
      <c r="M419" s="52"/>
      <c r="N419" s="52"/>
    </row>
    <row r="420" spans="13:14" ht="15.75" x14ac:dyDescent="0.25">
      <c r="M420" s="52"/>
      <c r="N420" s="52"/>
    </row>
    <row r="421" spans="13:14" ht="15.75" x14ac:dyDescent="0.25">
      <c r="M421" s="52"/>
      <c r="N421" s="52"/>
    </row>
    <row r="422" spans="13:14" ht="15.75" x14ac:dyDescent="0.25">
      <c r="M422" s="52"/>
      <c r="N422" s="52"/>
    </row>
    <row r="423" spans="13:14" ht="15.75" x14ac:dyDescent="0.25">
      <c r="M423" s="52"/>
      <c r="N423" s="52"/>
    </row>
    <row r="424" spans="13:14" ht="15.75" x14ac:dyDescent="0.25">
      <c r="M424" s="52"/>
      <c r="N424" s="52"/>
    </row>
    <row r="425" spans="13:14" ht="15.75" x14ac:dyDescent="0.25">
      <c r="M425" s="52"/>
      <c r="N425" s="52"/>
    </row>
    <row r="426" spans="13:14" ht="15.75" x14ac:dyDescent="0.25">
      <c r="M426" s="52"/>
      <c r="N426" s="52"/>
    </row>
    <row r="427" spans="13:14" ht="15.75" x14ac:dyDescent="0.25">
      <c r="M427" s="52"/>
      <c r="N427" s="52"/>
    </row>
    <row r="428" spans="13:14" ht="15.75" x14ac:dyDescent="0.25">
      <c r="M428" s="52"/>
      <c r="N428" s="52"/>
    </row>
    <row r="429" spans="13:14" ht="15.75" x14ac:dyDescent="0.25">
      <c r="M429" s="52"/>
      <c r="N429" s="52"/>
    </row>
    <row r="430" spans="13:14" ht="15.75" x14ac:dyDescent="0.25">
      <c r="M430" s="52"/>
      <c r="N430" s="52"/>
    </row>
    <row r="431" spans="13:14" ht="15.75" x14ac:dyDescent="0.25">
      <c r="M431" s="52"/>
      <c r="N431" s="52"/>
    </row>
    <row r="432" spans="13:14" ht="15.75" x14ac:dyDescent="0.25">
      <c r="M432" s="52"/>
      <c r="N432" s="52"/>
    </row>
    <row r="433" spans="13:14" ht="15.75" x14ac:dyDescent="0.25">
      <c r="M433" s="52"/>
      <c r="N433" s="52"/>
    </row>
    <row r="434" spans="13:14" ht="15.75" x14ac:dyDescent="0.25">
      <c r="M434" s="52"/>
      <c r="N434" s="52"/>
    </row>
    <row r="435" spans="13:14" ht="15.75" x14ac:dyDescent="0.25">
      <c r="M435" s="52"/>
      <c r="N435" s="52"/>
    </row>
    <row r="436" spans="13:14" ht="15.75" x14ac:dyDescent="0.25">
      <c r="M436" s="52"/>
      <c r="N436" s="52"/>
    </row>
    <row r="437" spans="13:14" ht="15.75" x14ac:dyDescent="0.25">
      <c r="M437" s="52"/>
      <c r="N437" s="52"/>
    </row>
    <row r="438" spans="13:14" ht="15.75" x14ac:dyDescent="0.25">
      <c r="M438" s="52"/>
      <c r="N438" s="52"/>
    </row>
    <row r="439" spans="13:14" ht="15.75" x14ac:dyDescent="0.25">
      <c r="M439" s="52"/>
      <c r="N439" s="52"/>
    </row>
    <row r="440" spans="13:14" ht="15.75" x14ac:dyDescent="0.25">
      <c r="M440" s="52"/>
      <c r="N440" s="52"/>
    </row>
    <row r="441" spans="13:14" ht="15.75" x14ac:dyDescent="0.25">
      <c r="M441" s="52"/>
      <c r="N441" s="52"/>
    </row>
    <row r="442" spans="13:14" ht="15.75" x14ac:dyDescent="0.25">
      <c r="M442" s="52"/>
      <c r="N442" s="52"/>
    </row>
    <row r="443" spans="13:14" ht="15.75" x14ac:dyDescent="0.25">
      <c r="M443" s="52"/>
      <c r="N443" s="52"/>
    </row>
    <row r="444" spans="13:14" ht="15.75" x14ac:dyDescent="0.25">
      <c r="M444" s="52"/>
      <c r="N444" s="52"/>
    </row>
    <row r="445" spans="13:14" ht="15.75" x14ac:dyDescent="0.25">
      <c r="M445" s="52"/>
      <c r="N445" s="52"/>
    </row>
    <row r="446" spans="13:14" ht="15.75" x14ac:dyDescent="0.25">
      <c r="M446" s="52"/>
      <c r="N446" s="52"/>
    </row>
    <row r="447" spans="13:14" ht="15.75" x14ac:dyDescent="0.25">
      <c r="M447" s="52"/>
      <c r="N447" s="52"/>
    </row>
    <row r="448" spans="13:14" ht="15.75" x14ac:dyDescent="0.25">
      <c r="M448" s="52"/>
      <c r="N448" s="52"/>
    </row>
    <row r="449" spans="13:14" ht="15.75" x14ac:dyDescent="0.25">
      <c r="M449" s="52"/>
      <c r="N449" s="52"/>
    </row>
    <row r="450" spans="13:14" ht="15.75" x14ac:dyDescent="0.25">
      <c r="M450" s="52"/>
      <c r="N450" s="52"/>
    </row>
    <row r="451" spans="13:14" ht="15.75" x14ac:dyDescent="0.25">
      <c r="M451" s="52"/>
      <c r="N451" s="52"/>
    </row>
    <row r="452" spans="13:14" ht="15.75" x14ac:dyDescent="0.25">
      <c r="M452" s="52"/>
      <c r="N452" s="52"/>
    </row>
    <row r="453" spans="13:14" ht="15.75" x14ac:dyDescent="0.25">
      <c r="M453" s="52"/>
      <c r="N453" s="52"/>
    </row>
    <row r="454" spans="13:14" ht="15.75" x14ac:dyDescent="0.25">
      <c r="M454" s="52"/>
      <c r="N454" s="52"/>
    </row>
    <row r="455" spans="13:14" ht="15.75" x14ac:dyDescent="0.25">
      <c r="M455" s="52"/>
      <c r="N455" s="52"/>
    </row>
    <row r="456" spans="13:14" ht="15.75" x14ac:dyDescent="0.25">
      <c r="M456" s="52"/>
      <c r="N456" s="52"/>
    </row>
    <row r="457" spans="13:14" ht="15.75" x14ac:dyDescent="0.25">
      <c r="M457" s="52"/>
      <c r="N457" s="52"/>
    </row>
    <row r="458" spans="13:14" ht="15.75" x14ac:dyDescent="0.25">
      <c r="M458" s="52"/>
      <c r="N458" s="52"/>
    </row>
    <row r="459" spans="13:14" ht="15.75" x14ac:dyDescent="0.25">
      <c r="M459" s="52"/>
      <c r="N459" s="52"/>
    </row>
    <row r="460" spans="13:14" ht="15.75" x14ac:dyDescent="0.25">
      <c r="M460" s="52"/>
      <c r="N460" s="52"/>
    </row>
    <row r="461" spans="13:14" ht="15.75" x14ac:dyDescent="0.25">
      <c r="M461" s="52"/>
      <c r="N461" s="52"/>
    </row>
    <row r="462" spans="13:14" ht="15.75" x14ac:dyDescent="0.25">
      <c r="M462" s="52"/>
      <c r="N462" s="52"/>
    </row>
    <row r="463" spans="13:14" ht="15.75" x14ac:dyDescent="0.25">
      <c r="M463" s="52"/>
      <c r="N463" s="52"/>
    </row>
    <row r="464" spans="13:14" ht="15.75" x14ac:dyDescent="0.25">
      <c r="M464" s="52"/>
      <c r="N464" s="52"/>
    </row>
    <row r="465" spans="13:14" ht="15.75" x14ac:dyDescent="0.25">
      <c r="M465" s="52"/>
      <c r="N465" s="52"/>
    </row>
    <row r="466" spans="13:14" ht="15.75" x14ac:dyDescent="0.25">
      <c r="M466" s="52"/>
      <c r="N466" s="52"/>
    </row>
    <row r="467" spans="13:14" ht="15.75" x14ac:dyDescent="0.25">
      <c r="M467" s="52"/>
      <c r="N467" s="52"/>
    </row>
    <row r="468" spans="13:14" ht="15.75" x14ac:dyDescent="0.25">
      <c r="M468" s="52"/>
      <c r="N468" s="52"/>
    </row>
    <row r="469" spans="13:14" ht="15.75" x14ac:dyDescent="0.25">
      <c r="M469" s="52"/>
      <c r="N469" s="52"/>
    </row>
    <row r="470" spans="13:14" ht="15.75" x14ac:dyDescent="0.25">
      <c r="M470" s="52"/>
      <c r="N470" s="52"/>
    </row>
    <row r="471" spans="13:14" ht="15.75" x14ac:dyDescent="0.25">
      <c r="M471" s="52"/>
      <c r="N471" s="52"/>
    </row>
    <row r="472" spans="13:14" ht="15.75" x14ac:dyDescent="0.25">
      <c r="M472" s="52"/>
      <c r="N472" s="52"/>
    </row>
    <row r="473" spans="13:14" ht="15.75" x14ac:dyDescent="0.25">
      <c r="M473" s="52"/>
      <c r="N473" s="52"/>
    </row>
    <row r="474" spans="13:14" ht="15.75" x14ac:dyDescent="0.25">
      <c r="M474" s="52"/>
      <c r="N474" s="52"/>
    </row>
    <row r="475" spans="13:14" ht="15.75" x14ac:dyDescent="0.25">
      <c r="M475" s="52"/>
      <c r="N475" s="52"/>
    </row>
    <row r="476" spans="13:14" ht="15.75" x14ac:dyDescent="0.25">
      <c r="M476" s="52"/>
      <c r="N476" s="52"/>
    </row>
    <row r="477" spans="13:14" ht="15.75" x14ac:dyDescent="0.25">
      <c r="M477" s="52"/>
      <c r="N477" s="52"/>
    </row>
    <row r="478" spans="13:14" ht="15.75" x14ac:dyDescent="0.25">
      <c r="M478" s="52"/>
      <c r="N478" s="52"/>
    </row>
    <row r="479" spans="13:14" ht="15.75" x14ac:dyDescent="0.25">
      <c r="M479" s="52"/>
      <c r="N479" s="52"/>
    </row>
    <row r="480" spans="13:14" ht="15.75" x14ac:dyDescent="0.25">
      <c r="M480" s="52"/>
      <c r="N480" s="52"/>
    </row>
    <row r="481" spans="13:14" ht="15.75" x14ac:dyDescent="0.25">
      <c r="M481" s="52"/>
      <c r="N481" s="52"/>
    </row>
    <row r="482" spans="13:14" ht="15.75" x14ac:dyDescent="0.25">
      <c r="M482" s="52"/>
      <c r="N482" s="52"/>
    </row>
    <row r="483" spans="13:14" ht="15.75" x14ac:dyDescent="0.25">
      <c r="M483" s="52"/>
      <c r="N483" s="52"/>
    </row>
    <row r="484" spans="13:14" ht="15.75" x14ac:dyDescent="0.25">
      <c r="M484" s="52"/>
      <c r="N484" s="52"/>
    </row>
    <row r="485" spans="13:14" ht="15.75" x14ac:dyDescent="0.25">
      <c r="M485" s="52"/>
      <c r="N485" s="52"/>
    </row>
    <row r="486" spans="13:14" ht="15.75" x14ac:dyDescent="0.25">
      <c r="M486" s="52"/>
      <c r="N486" s="52"/>
    </row>
    <row r="487" spans="13:14" ht="15.75" x14ac:dyDescent="0.25">
      <c r="M487" s="52"/>
      <c r="N487" s="52"/>
    </row>
    <row r="488" spans="13:14" ht="15.75" x14ac:dyDescent="0.25">
      <c r="M488" s="52"/>
      <c r="N488" s="52"/>
    </row>
    <row r="489" spans="13:14" ht="15.75" x14ac:dyDescent="0.25">
      <c r="M489" s="52"/>
      <c r="N489" s="52"/>
    </row>
    <row r="490" spans="13:14" ht="15.75" x14ac:dyDescent="0.25">
      <c r="M490" s="52"/>
      <c r="N490" s="52"/>
    </row>
    <row r="491" spans="13:14" ht="15.75" x14ac:dyDescent="0.25">
      <c r="M491" s="52"/>
      <c r="N491" s="52"/>
    </row>
    <row r="492" spans="13:14" ht="15.75" x14ac:dyDescent="0.25">
      <c r="M492" s="52"/>
      <c r="N492" s="52"/>
    </row>
    <row r="493" spans="13:14" ht="15.75" x14ac:dyDescent="0.25">
      <c r="M493" s="52"/>
      <c r="N493" s="52"/>
    </row>
    <row r="494" spans="13:14" ht="15.75" x14ac:dyDescent="0.25">
      <c r="M494" s="52"/>
      <c r="N494" s="52"/>
    </row>
    <row r="495" spans="13:14" ht="15.75" x14ac:dyDescent="0.25">
      <c r="M495" s="52"/>
      <c r="N495" s="52"/>
    </row>
    <row r="496" spans="13:14" ht="15.75" x14ac:dyDescent="0.25">
      <c r="M496" s="52"/>
      <c r="N496" s="52"/>
    </row>
    <row r="497" spans="13:14" ht="15.75" x14ac:dyDescent="0.25">
      <c r="M497" s="52"/>
      <c r="N497" s="52"/>
    </row>
    <row r="498" spans="13:14" ht="15.75" x14ac:dyDescent="0.25">
      <c r="M498" s="52"/>
      <c r="N498" s="52"/>
    </row>
    <row r="499" spans="13:14" ht="15.75" x14ac:dyDescent="0.25">
      <c r="M499" s="52"/>
      <c r="N499" s="52"/>
    </row>
    <row r="500" spans="13:14" ht="15.75" x14ac:dyDescent="0.25">
      <c r="M500" s="52"/>
      <c r="N500" s="52"/>
    </row>
    <row r="501" spans="13:14" ht="15.75" x14ac:dyDescent="0.25">
      <c r="M501" s="52"/>
      <c r="N501" s="52"/>
    </row>
    <row r="502" spans="13:14" ht="15.75" x14ac:dyDescent="0.25">
      <c r="M502" s="52"/>
      <c r="N502" s="52"/>
    </row>
    <row r="503" spans="13:14" ht="15.75" x14ac:dyDescent="0.25">
      <c r="M503" s="52"/>
      <c r="N503" s="52"/>
    </row>
    <row r="504" spans="13:14" ht="15.75" x14ac:dyDescent="0.25">
      <c r="M504" s="52"/>
      <c r="N504" s="52"/>
    </row>
    <row r="505" spans="13:14" ht="15.75" x14ac:dyDescent="0.25">
      <c r="M505" s="52"/>
      <c r="N505" s="52"/>
    </row>
    <row r="506" spans="13:14" ht="15.75" x14ac:dyDescent="0.25">
      <c r="M506" s="52"/>
      <c r="N506" s="52"/>
    </row>
    <row r="507" spans="13:14" ht="15.75" x14ac:dyDescent="0.25">
      <c r="M507" s="52"/>
      <c r="N507" s="52"/>
    </row>
    <row r="508" spans="13:14" ht="15.75" x14ac:dyDescent="0.25">
      <c r="M508" s="52"/>
      <c r="N508" s="52"/>
    </row>
    <row r="509" spans="13:14" ht="15.75" x14ac:dyDescent="0.25">
      <c r="M509" s="52"/>
      <c r="N509" s="52"/>
    </row>
    <row r="510" spans="13:14" ht="15.75" x14ac:dyDescent="0.25">
      <c r="M510" s="52"/>
      <c r="N510" s="52"/>
    </row>
    <row r="511" spans="13:14" ht="15.75" x14ac:dyDescent="0.25">
      <c r="M511" s="52"/>
      <c r="N511" s="52"/>
    </row>
    <row r="512" spans="13:14" ht="15.75" x14ac:dyDescent="0.25">
      <c r="M512" s="52"/>
      <c r="N512" s="52"/>
    </row>
    <row r="513" spans="13:14" ht="15.75" x14ac:dyDescent="0.25">
      <c r="M513" s="52"/>
      <c r="N513" s="52"/>
    </row>
    <row r="514" spans="13:14" ht="15.75" x14ac:dyDescent="0.25">
      <c r="M514" s="52"/>
      <c r="N514" s="52"/>
    </row>
    <row r="515" spans="13:14" ht="15.75" x14ac:dyDescent="0.25">
      <c r="M515" s="52"/>
      <c r="N515" s="52"/>
    </row>
    <row r="516" spans="13:14" ht="15.75" x14ac:dyDescent="0.25">
      <c r="M516" s="52"/>
      <c r="N516" s="52"/>
    </row>
    <row r="517" spans="13:14" ht="15.75" x14ac:dyDescent="0.25">
      <c r="M517" s="52"/>
      <c r="N517" s="52"/>
    </row>
    <row r="518" spans="13:14" ht="15.75" x14ac:dyDescent="0.25">
      <c r="M518" s="52"/>
      <c r="N518" s="52"/>
    </row>
    <row r="519" spans="13:14" ht="15.75" x14ac:dyDescent="0.25">
      <c r="M519" s="52"/>
      <c r="N519" s="52"/>
    </row>
    <row r="520" spans="13:14" ht="15.75" x14ac:dyDescent="0.25">
      <c r="M520" s="52"/>
      <c r="N520" s="52"/>
    </row>
    <row r="521" spans="13:14" ht="15.75" x14ac:dyDescent="0.25">
      <c r="M521" s="52"/>
      <c r="N521" s="52"/>
    </row>
    <row r="522" spans="13:14" ht="15.75" x14ac:dyDescent="0.25">
      <c r="M522" s="52"/>
      <c r="N522" s="52"/>
    </row>
    <row r="523" spans="13:14" ht="15.75" x14ac:dyDescent="0.25">
      <c r="M523" s="52"/>
      <c r="N523" s="52"/>
    </row>
    <row r="524" spans="13:14" ht="15.75" x14ac:dyDescent="0.25">
      <c r="M524" s="52"/>
      <c r="N524" s="52"/>
    </row>
    <row r="525" spans="13:14" ht="15.75" x14ac:dyDescent="0.25">
      <c r="M525" s="52"/>
      <c r="N525" s="52"/>
    </row>
    <row r="526" spans="13:14" ht="15.75" x14ac:dyDescent="0.25">
      <c r="M526" s="52"/>
      <c r="N526" s="52"/>
    </row>
    <row r="527" spans="13:14" ht="15.75" x14ac:dyDescent="0.25">
      <c r="M527" s="52"/>
      <c r="N527" s="52"/>
    </row>
    <row r="528" spans="13:14" ht="15.75" x14ac:dyDescent="0.25">
      <c r="M528" s="52"/>
      <c r="N528" s="52"/>
    </row>
    <row r="529" spans="13:14" ht="15.75" x14ac:dyDescent="0.25">
      <c r="M529" s="52"/>
      <c r="N529" s="52"/>
    </row>
    <row r="530" spans="13:14" ht="15.75" x14ac:dyDescent="0.25">
      <c r="M530" s="52"/>
      <c r="N530" s="52"/>
    </row>
    <row r="531" spans="13:14" ht="15.75" x14ac:dyDescent="0.25">
      <c r="M531" s="52"/>
      <c r="N531" s="52"/>
    </row>
    <row r="532" spans="13:14" ht="15.75" x14ac:dyDescent="0.25">
      <c r="M532" s="52"/>
      <c r="N532" s="52"/>
    </row>
    <row r="533" spans="13:14" ht="15.75" x14ac:dyDescent="0.25">
      <c r="M533" s="52"/>
      <c r="N533" s="52"/>
    </row>
    <row r="534" spans="13:14" ht="15.75" x14ac:dyDescent="0.25">
      <c r="M534" s="52"/>
      <c r="N534" s="52"/>
    </row>
    <row r="535" spans="13:14" ht="15.75" x14ac:dyDescent="0.25">
      <c r="M535" s="52"/>
      <c r="N535" s="52"/>
    </row>
    <row r="536" spans="13:14" ht="15.75" x14ac:dyDescent="0.25">
      <c r="M536" s="52"/>
      <c r="N536" s="52"/>
    </row>
    <row r="537" spans="13:14" ht="15.75" x14ac:dyDescent="0.25">
      <c r="M537" s="52"/>
      <c r="N537" s="52"/>
    </row>
    <row r="538" spans="13:14" ht="15.75" x14ac:dyDescent="0.25">
      <c r="M538" s="52"/>
      <c r="N538" s="52"/>
    </row>
    <row r="539" spans="13:14" ht="15.75" x14ac:dyDescent="0.25">
      <c r="M539" s="52"/>
      <c r="N539" s="52"/>
    </row>
    <row r="540" spans="13:14" ht="15.75" x14ac:dyDescent="0.25">
      <c r="M540" s="52"/>
      <c r="N540" s="52"/>
    </row>
    <row r="541" spans="13:14" ht="15.75" x14ac:dyDescent="0.25">
      <c r="M541" s="52"/>
      <c r="N541" s="52"/>
    </row>
    <row r="542" spans="13:14" ht="15.75" x14ac:dyDescent="0.25">
      <c r="M542" s="52"/>
      <c r="N542" s="52"/>
    </row>
    <row r="543" spans="13:14" ht="15.75" x14ac:dyDescent="0.25">
      <c r="M543" s="52"/>
      <c r="N543" s="52"/>
    </row>
    <row r="544" spans="13:14" ht="15.75" x14ac:dyDescent="0.25">
      <c r="M544" s="52"/>
      <c r="N544" s="52"/>
    </row>
    <row r="545" spans="13:14" ht="15.75" x14ac:dyDescent="0.25">
      <c r="M545" s="52"/>
      <c r="N545" s="52"/>
    </row>
    <row r="546" spans="13:14" ht="15.75" x14ac:dyDescent="0.25">
      <c r="M546" s="52"/>
      <c r="N546" s="52"/>
    </row>
    <row r="547" spans="13:14" ht="15.75" x14ac:dyDescent="0.25">
      <c r="M547" s="52"/>
      <c r="N547" s="52"/>
    </row>
    <row r="548" spans="13:14" ht="15.75" x14ac:dyDescent="0.25">
      <c r="M548" s="52"/>
      <c r="N548" s="52"/>
    </row>
    <row r="549" spans="13:14" ht="15.75" x14ac:dyDescent="0.25">
      <c r="M549" s="52"/>
      <c r="N549" s="52"/>
    </row>
    <row r="550" spans="13:14" ht="15.75" x14ac:dyDescent="0.25">
      <c r="M550" s="52"/>
      <c r="N550" s="52"/>
    </row>
    <row r="551" spans="13:14" ht="15.75" x14ac:dyDescent="0.25">
      <c r="M551" s="52"/>
      <c r="N551" s="52"/>
    </row>
    <row r="552" spans="13:14" ht="15.75" x14ac:dyDescent="0.25">
      <c r="M552" s="52"/>
      <c r="N552" s="52"/>
    </row>
    <row r="553" spans="13:14" ht="15.75" x14ac:dyDescent="0.25">
      <c r="M553" s="52"/>
      <c r="N553" s="52"/>
    </row>
    <row r="554" spans="13:14" ht="15.75" x14ac:dyDescent="0.25">
      <c r="M554" s="52"/>
      <c r="N554" s="52"/>
    </row>
    <row r="555" spans="13:14" ht="15.75" x14ac:dyDescent="0.25">
      <c r="M555" s="52"/>
      <c r="N555" s="52"/>
    </row>
    <row r="556" spans="13:14" ht="15.75" x14ac:dyDescent="0.25">
      <c r="M556" s="52"/>
      <c r="N556" s="52"/>
    </row>
    <row r="557" spans="13:14" ht="15.75" x14ac:dyDescent="0.25">
      <c r="M557" s="52"/>
      <c r="N557" s="52"/>
    </row>
    <row r="558" spans="13:14" ht="15.75" x14ac:dyDescent="0.25">
      <c r="M558" s="52"/>
      <c r="N558" s="52"/>
    </row>
    <row r="559" spans="13:14" ht="15.75" x14ac:dyDescent="0.25">
      <c r="M559" s="52"/>
      <c r="N559" s="52"/>
    </row>
    <row r="560" spans="13:14" ht="15.75" x14ac:dyDescent="0.25">
      <c r="M560" s="52"/>
      <c r="N560" s="52"/>
    </row>
    <row r="561" spans="13:14" ht="15.75" x14ac:dyDescent="0.25">
      <c r="M561" s="52"/>
      <c r="N561" s="52"/>
    </row>
    <row r="562" spans="13:14" ht="15.75" x14ac:dyDescent="0.25">
      <c r="M562" s="52"/>
      <c r="N562" s="52"/>
    </row>
    <row r="563" spans="13:14" ht="15.75" x14ac:dyDescent="0.25">
      <c r="M563" s="52"/>
      <c r="N563" s="52"/>
    </row>
    <row r="564" spans="13:14" ht="15.75" x14ac:dyDescent="0.25">
      <c r="M564" s="52"/>
      <c r="N564" s="52"/>
    </row>
    <row r="565" spans="13:14" ht="15.75" x14ac:dyDescent="0.25">
      <c r="M565" s="52"/>
      <c r="N565" s="52"/>
    </row>
    <row r="566" spans="13:14" ht="15.75" x14ac:dyDescent="0.25">
      <c r="M566" s="52"/>
      <c r="N566" s="52"/>
    </row>
    <row r="567" spans="13:14" ht="15.75" x14ac:dyDescent="0.25">
      <c r="M567" s="52"/>
      <c r="N567" s="52"/>
    </row>
    <row r="568" spans="13:14" ht="15.75" x14ac:dyDescent="0.25">
      <c r="M568" s="52"/>
      <c r="N568" s="52"/>
    </row>
    <row r="569" spans="13:14" ht="15.75" x14ac:dyDescent="0.25">
      <c r="M569" s="52"/>
      <c r="N569" s="52"/>
    </row>
    <row r="570" spans="13:14" ht="15.75" x14ac:dyDescent="0.25">
      <c r="M570" s="52"/>
      <c r="N570" s="52"/>
    </row>
    <row r="571" spans="13:14" ht="15.75" x14ac:dyDescent="0.25">
      <c r="M571" s="52"/>
      <c r="N571" s="52"/>
    </row>
    <row r="572" spans="13:14" ht="15.75" x14ac:dyDescent="0.25">
      <c r="M572" s="52"/>
      <c r="N572" s="52"/>
    </row>
    <row r="573" spans="13:14" ht="15.75" x14ac:dyDescent="0.25">
      <c r="M573" s="52"/>
      <c r="N573" s="52"/>
    </row>
    <row r="574" spans="13:14" ht="15.75" x14ac:dyDescent="0.25">
      <c r="M574" s="52"/>
      <c r="N574" s="52"/>
    </row>
    <row r="575" spans="13:14" ht="15.75" x14ac:dyDescent="0.25">
      <c r="M575" s="52"/>
      <c r="N575" s="52"/>
    </row>
    <row r="576" spans="13:14" ht="15.75" x14ac:dyDescent="0.25">
      <c r="M576" s="52"/>
      <c r="N576" s="52"/>
    </row>
    <row r="577" spans="13:14" ht="15.75" x14ac:dyDescent="0.25">
      <c r="M577" s="52"/>
      <c r="N577" s="52"/>
    </row>
    <row r="578" spans="13:14" ht="15.75" x14ac:dyDescent="0.25">
      <c r="M578" s="52"/>
      <c r="N578" s="52"/>
    </row>
    <row r="579" spans="13:14" ht="15.75" x14ac:dyDescent="0.25">
      <c r="M579" s="52"/>
      <c r="N579" s="52"/>
    </row>
    <row r="580" spans="13:14" ht="15.75" x14ac:dyDescent="0.25">
      <c r="M580" s="52"/>
      <c r="N580" s="52"/>
    </row>
    <row r="581" spans="13:14" ht="15.75" x14ac:dyDescent="0.25">
      <c r="M581" s="52"/>
      <c r="N581" s="52"/>
    </row>
    <row r="582" spans="13:14" ht="15.75" x14ac:dyDescent="0.25">
      <c r="M582" s="52"/>
      <c r="N582" s="52"/>
    </row>
    <row r="583" spans="13:14" ht="15.75" x14ac:dyDescent="0.25">
      <c r="M583" s="52"/>
      <c r="N583" s="52"/>
    </row>
    <row r="584" spans="13:14" ht="15.75" x14ac:dyDescent="0.25">
      <c r="M584" s="52"/>
      <c r="N584" s="52"/>
    </row>
    <row r="585" spans="13:14" ht="15.75" x14ac:dyDescent="0.25">
      <c r="M585" s="52"/>
      <c r="N585" s="52"/>
    </row>
    <row r="586" spans="13:14" ht="15.75" x14ac:dyDescent="0.25">
      <c r="M586" s="52"/>
      <c r="N586" s="52"/>
    </row>
    <row r="587" spans="13:14" ht="15.75" x14ac:dyDescent="0.25">
      <c r="M587" s="52"/>
      <c r="N587" s="52"/>
    </row>
    <row r="588" spans="13:14" ht="15.75" x14ac:dyDescent="0.25">
      <c r="M588" s="52"/>
      <c r="N588" s="52"/>
    </row>
    <row r="589" spans="13:14" ht="15.75" x14ac:dyDescent="0.25">
      <c r="M589" s="52"/>
      <c r="N589" s="52"/>
    </row>
    <row r="590" spans="13:14" ht="15.75" x14ac:dyDescent="0.25">
      <c r="M590" s="52"/>
      <c r="N590" s="52"/>
    </row>
    <row r="591" spans="13:14" ht="15.75" x14ac:dyDescent="0.25">
      <c r="M591" s="52"/>
      <c r="N591" s="52"/>
    </row>
    <row r="592" spans="13:14" ht="15.75" x14ac:dyDescent="0.25">
      <c r="M592" s="52"/>
      <c r="N592" s="52"/>
    </row>
    <row r="593" spans="13:14" ht="15.75" x14ac:dyDescent="0.25">
      <c r="M593" s="52"/>
      <c r="N593" s="52"/>
    </row>
    <row r="594" spans="13:14" ht="15.75" x14ac:dyDescent="0.25">
      <c r="M594" s="52"/>
      <c r="N594" s="52"/>
    </row>
    <row r="595" spans="13:14" ht="15.75" x14ac:dyDescent="0.25">
      <c r="M595" s="52"/>
      <c r="N595" s="52"/>
    </row>
    <row r="596" spans="13:14" ht="15.75" x14ac:dyDescent="0.25">
      <c r="M596" s="52"/>
      <c r="N596" s="52"/>
    </row>
    <row r="597" spans="13:14" ht="15.75" x14ac:dyDescent="0.25">
      <c r="M597" s="52"/>
      <c r="N597" s="52"/>
    </row>
    <row r="598" spans="13:14" ht="15.75" x14ac:dyDescent="0.25">
      <c r="M598" s="52"/>
      <c r="N598" s="52"/>
    </row>
    <row r="599" spans="13:14" ht="15.75" x14ac:dyDescent="0.25">
      <c r="M599" s="52"/>
      <c r="N599" s="52"/>
    </row>
    <row r="600" spans="13:14" ht="15.75" x14ac:dyDescent="0.25">
      <c r="M600" s="52"/>
      <c r="N600" s="52"/>
    </row>
    <row r="601" spans="13:14" ht="15.75" x14ac:dyDescent="0.25">
      <c r="M601" s="52"/>
      <c r="N601" s="52"/>
    </row>
    <row r="602" spans="13:14" ht="15.75" x14ac:dyDescent="0.25">
      <c r="M602" s="52"/>
      <c r="N602" s="52"/>
    </row>
    <row r="603" spans="13:14" ht="15.75" x14ac:dyDescent="0.25">
      <c r="M603" s="52"/>
      <c r="N603" s="52"/>
    </row>
    <row r="604" spans="13:14" ht="15.75" x14ac:dyDescent="0.25">
      <c r="M604" s="52"/>
      <c r="N604" s="52"/>
    </row>
    <row r="605" spans="13:14" ht="15.75" x14ac:dyDescent="0.25">
      <c r="M605" s="52"/>
      <c r="N605" s="52"/>
    </row>
    <row r="606" spans="13:14" ht="15.75" x14ac:dyDescent="0.25">
      <c r="M606" s="52"/>
      <c r="N606" s="52"/>
    </row>
    <row r="607" spans="13:14" ht="15.75" x14ac:dyDescent="0.25">
      <c r="M607" s="52"/>
      <c r="N607" s="52"/>
    </row>
    <row r="608" spans="13:14" ht="15.75" x14ac:dyDescent="0.25">
      <c r="M608" s="52"/>
      <c r="N608" s="52"/>
    </row>
    <row r="609" spans="13:14" ht="15.75" x14ac:dyDescent="0.25">
      <c r="M609" s="52"/>
      <c r="N609" s="52"/>
    </row>
    <row r="610" spans="13:14" ht="15.75" x14ac:dyDescent="0.25">
      <c r="M610" s="52"/>
      <c r="N610" s="52"/>
    </row>
    <row r="611" spans="13:14" ht="15.75" x14ac:dyDescent="0.25">
      <c r="M611" s="52"/>
      <c r="N611" s="52"/>
    </row>
    <row r="612" spans="13:14" ht="15.75" x14ac:dyDescent="0.25">
      <c r="M612" s="52"/>
      <c r="N612" s="52"/>
    </row>
    <row r="613" spans="13:14" ht="15.75" x14ac:dyDescent="0.25">
      <c r="M613" s="52"/>
      <c r="N613" s="52"/>
    </row>
    <row r="614" spans="13:14" ht="15.75" x14ac:dyDescent="0.25">
      <c r="M614" s="52"/>
      <c r="N614" s="52"/>
    </row>
    <row r="615" spans="13:14" ht="15.75" x14ac:dyDescent="0.25">
      <c r="M615" s="52"/>
      <c r="N615" s="52"/>
    </row>
    <row r="616" spans="13:14" ht="15.75" x14ac:dyDescent="0.25">
      <c r="M616" s="52"/>
      <c r="N616" s="52"/>
    </row>
    <row r="617" spans="13:14" ht="15.75" x14ac:dyDescent="0.25">
      <c r="M617" s="52"/>
      <c r="N617" s="52"/>
    </row>
    <row r="618" spans="13:14" ht="15.75" x14ac:dyDescent="0.25">
      <c r="M618" s="52"/>
      <c r="N618" s="52"/>
    </row>
    <row r="619" spans="13:14" ht="15.75" x14ac:dyDescent="0.25">
      <c r="M619" s="52"/>
      <c r="N619" s="52"/>
    </row>
    <row r="620" spans="13:14" ht="15.75" x14ac:dyDescent="0.25">
      <c r="M620" s="52"/>
      <c r="N620" s="52"/>
    </row>
    <row r="621" spans="13:14" ht="15.75" x14ac:dyDescent="0.25">
      <c r="M621" s="52"/>
      <c r="N621" s="52"/>
    </row>
    <row r="622" spans="13:14" ht="15.75" x14ac:dyDescent="0.25">
      <c r="M622" s="52"/>
      <c r="N622" s="52"/>
    </row>
    <row r="623" spans="13:14" ht="15.75" x14ac:dyDescent="0.25">
      <c r="M623" s="52"/>
      <c r="N623" s="52"/>
    </row>
    <row r="624" spans="13:14" ht="15.75" x14ac:dyDescent="0.25">
      <c r="M624" s="52"/>
      <c r="N624" s="52"/>
    </row>
    <row r="625" spans="13:14" ht="15.75" x14ac:dyDescent="0.25">
      <c r="M625" s="52"/>
      <c r="N625" s="52"/>
    </row>
    <row r="626" spans="13:14" ht="15.75" x14ac:dyDescent="0.25">
      <c r="M626" s="52"/>
      <c r="N626" s="52"/>
    </row>
    <row r="627" spans="13:14" ht="15.75" x14ac:dyDescent="0.25">
      <c r="M627" s="52"/>
      <c r="N627" s="52"/>
    </row>
    <row r="628" spans="13:14" ht="15.75" x14ac:dyDescent="0.25">
      <c r="M628" s="52"/>
      <c r="N628" s="52"/>
    </row>
    <row r="629" spans="13:14" ht="15.75" x14ac:dyDescent="0.25">
      <c r="M629" s="52"/>
      <c r="N629" s="52"/>
    </row>
    <row r="630" spans="13:14" ht="15.75" x14ac:dyDescent="0.25">
      <c r="M630" s="52"/>
      <c r="N630" s="52"/>
    </row>
    <row r="631" spans="13:14" ht="15.75" x14ac:dyDescent="0.25">
      <c r="M631" s="52"/>
      <c r="N631" s="52"/>
    </row>
    <row r="632" spans="13:14" ht="15.75" x14ac:dyDescent="0.25">
      <c r="M632" s="52"/>
      <c r="N632" s="52"/>
    </row>
    <row r="633" spans="13:14" ht="15.75" x14ac:dyDescent="0.25">
      <c r="M633" s="52"/>
      <c r="N633" s="52"/>
    </row>
    <row r="634" spans="13:14" ht="15.75" x14ac:dyDescent="0.25">
      <c r="M634" s="52"/>
      <c r="N634" s="52"/>
    </row>
    <row r="635" spans="13:14" ht="15.75" x14ac:dyDescent="0.25">
      <c r="M635" s="52"/>
      <c r="N635" s="52"/>
    </row>
    <row r="636" spans="13:14" ht="15.75" x14ac:dyDescent="0.25">
      <c r="M636" s="52"/>
      <c r="N636" s="52"/>
    </row>
    <row r="637" spans="13:14" ht="15.75" x14ac:dyDescent="0.25">
      <c r="M637" s="52"/>
      <c r="N637" s="52"/>
    </row>
    <row r="638" spans="13:14" ht="15.75" x14ac:dyDescent="0.25">
      <c r="M638" s="52"/>
      <c r="N638" s="52"/>
    </row>
    <row r="639" spans="13:14" ht="15.75" x14ac:dyDescent="0.25">
      <c r="M639" s="52"/>
      <c r="N639" s="52"/>
    </row>
    <row r="640" spans="13:14" ht="15.75" x14ac:dyDescent="0.25">
      <c r="M640" s="52"/>
      <c r="N640" s="52"/>
    </row>
    <row r="641" spans="13:14" ht="15.75" x14ac:dyDescent="0.25">
      <c r="M641" s="52"/>
      <c r="N641" s="52"/>
    </row>
    <row r="642" spans="13:14" ht="15.75" x14ac:dyDescent="0.25">
      <c r="M642" s="52"/>
      <c r="N642" s="52"/>
    </row>
    <row r="643" spans="13:14" ht="15.75" x14ac:dyDescent="0.25">
      <c r="M643" s="52"/>
      <c r="N643" s="52"/>
    </row>
    <row r="644" spans="13:14" ht="15.75" x14ac:dyDescent="0.25">
      <c r="M644" s="52"/>
      <c r="N644" s="52"/>
    </row>
    <row r="645" spans="13:14" ht="15.75" x14ac:dyDescent="0.25">
      <c r="M645" s="52"/>
      <c r="N645" s="52"/>
    </row>
    <row r="646" spans="13:14" ht="15.75" x14ac:dyDescent="0.25">
      <c r="M646" s="52"/>
      <c r="N646" s="52"/>
    </row>
    <row r="647" spans="13:14" ht="15.75" x14ac:dyDescent="0.25">
      <c r="M647" s="52"/>
      <c r="N647" s="52"/>
    </row>
    <row r="648" spans="13:14" ht="15.75" x14ac:dyDescent="0.25">
      <c r="M648" s="52"/>
      <c r="N648" s="52"/>
    </row>
    <row r="649" spans="13:14" ht="15.75" x14ac:dyDescent="0.25">
      <c r="M649" s="52"/>
      <c r="N649" s="52"/>
    </row>
    <row r="650" spans="13:14" ht="15.75" x14ac:dyDescent="0.25">
      <c r="M650" s="52"/>
      <c r="N650" s="52"/>
    </row>
    <row r="651" spans="13:14" ht="15.75" x14ac:dyDescent="0.25">
      <c r="M651" s="52"/>
      <c r="N651" s="52"/>
    </row>
    <row r="652" spans="13:14" ht="15.75" x14ac:dyDescent="0.25">
      <c r="M652" s="52"/>
      <c r="N652" s="52"/>
    </row>
    <row r="653" spans="13:14" ht="15.75" x14ac:dyDescent="0.25">
      <c r="M653" s="52"/>
      <c r="N653" s="52"/>
    </row>
    <row r="654" spans="13:14" ht="15.75" x14ac:dyDescent="0.25">
      <c r="M654" s="52"/>
      <c r="N654" s="52"/>
    </row>
    <row r="655" spans="13:14" ht="15.75" x14ac:dyDescent="0.25">
      <c r="M655" s="52"/>
      <c r="N655" s="52"/>
    </row>
    <row r="656" spans="13:14" ht="15.75" x14ac:dyDescent="0.25">
      <c r="M656" s="52"/>
      <c r="N656" s="52"/>
    </row>
    <row r="657" spans="13:14" ht="15.75" x14ac:dyDescent="0.25">
      <c r="M657" s="52"/>
      <c r="N657" s="52"/>
    </row>
    <row r="658" spans="13:14" ht="15.75" x14ac:dyDescent="0.25">
      <c r="M658" s="52"/>
      <c r="N658" s="52"/>
    </row>
    <row r="659" spans="13:14" ht="15.75" x14ac:dyDescent="0.25">
      <c r="M659" s="52"/>
      <c r="N659" s="52"/>
    </row>
    <row r="660" spans="13:14" ht="15.75" x14ac:dyDescent="0.25">
      <c r="M660" s="52"/>
      <c r="N660" s="52"/>
    </row>
    <row r="661" spans="13:14" ht="15.75" x14ac:dyDescent="0.25">
      <c r="M661" s="52"/>
      <c r="N661" s="52"/>
    </row>
    <row r="662" spans="13:14" ht="15.75" x14ac:dyDescent="0.25">
      <c r="M662" s="52"/>
      <c r="N662" s="52"/>
    </row>
    <row r="663" spans="13:14" ht="15.75" x14ac:dyDescent="0.25">
      <c r="M663" s="52"/>
      <c r="N663" s="52"/>
    </row>
    <row r="664" spans="13:14" ht="15.75" x14ac:dyDescent="0.25">
      <c r="M664" s="52"/>
      <c r="N664" s="52"/>
    </row>
    <row r="665" spans="13:14" ht="15.75" x14ac:dyDescent="0.25">
      <c r="M665" s="52"/>
      <c r="N665" s="52"/>
    </row>
    <row r="666" spans="13:14" ht="15.75" x14ac:dyDescent="0.25">
      <c r="M666" s="52"/>
      <c r="N666" s="52"/>
    </row>
    <row r="667" spans="13:14" ht="15.75" x14ac:dyDescent="0.25">
      <c r="M667" s="52"/>
      <c r="N667" s="52"/>
    </row>
    <row r="668" spans="13:14" ht="15.75" x14ac:dyDescent="0.25">
      <c r="M668" s="52"/>
      <c r="N668" s="52"/>
    </row>
    <row r="669" spans="13:14" ht="15.75" x14ac:dyDescent="0.25">
      <c r="M669" s="52"/>
      <c r="N669" s="52"/>
    </row>
    <row r="670" spans="13:14" ht="15.75" x14ac:dyDescent="0.25">
      <c r="M670" s="52"/>
      <c r="N670" s="52"/>
    </row>
    <row r="671" spans="13:14" ht="15.75" x14ac:dyDescent="0.25">
      <c r="M671" s="52"/>
      <c r="N671" s="52"/>
    </row>
    <row r="672" spans="13:14" ht="15.75" x14ac:dyDescent="0.25">
      <c r="M672" s="52"/>
      <c r="N672" s="52"/>
    </row>
    <row r="673" spans="13:14" ht="15.75" x14ac:dyDescent="0.25">
      <c r="M673" s="52"/>
      <c r="N673" s="52"/>
    </row>
    <row r="674" spans="13:14" ht="15.75" x14ac:dyDescent="0.25">
      <c r="M674" s="52"/>
      <c r="N674" s="52"/>
    </row>
    <row r="675" spans="13:14" ht="15.75" x14ac:dyDescent="0.25">
      <c r="M675" s="52"/>
      <c r="N675" s="52"/>
    </row>
    <row r="676" spans="13:14" ht="15.75" x14ac:dyDescent="0.25">
      <c r="M676" s="52"/>
      <c r="N676" s="52"/>
    </row>
    <row r="677" spans="13:14" ht="15.75" x14ac:dyDescent="0.25">
      <c r="M677" s="52"/>
      <c r="N677" s="52"/>
    </row>
    <row r="678" spans="13:14" ht="15.75" x14ac:dyDescent="0.25">
      <c r="M678" s="52"/>
      <c r="N678" s="52"/>
    </row>
    <row r="679" spans="13:14" ht="15.75" x14ac:dyDescent="0.25">
      <c r="M679" s="52"/>
      <c r="N679" s="52"/>
    </row>
    <row r="680" spans="13:14" ht="15.75" x14ac:dyDescent="0.25">
      <c r="M680" s="52"/>
      <c r="N680" s="52"/>
    </row>
    <row r="681" spans="13:14" ht="15.75" x14ac:dyDescent="0.25">
      <c r="M681" s="52"/>
      <c r="N681" s="52"/>
    </row>
    <row r="682" spans="13:14" ht="15.75" x14ac:dyDescent="0.25">
      <c r="M682" s="52"/>
      <c r="N682" s="52"/>
    </row>
    <row r="683" spans="13:14" ht="15.75" x14ac:dyDescent="0.25">
      <c r="M683" s="52"/>
      <c r="N683" s="52"/>
    </row>
    <row r="684" spans="13:14" ht="15.75" x14ac:dyDescent="0.25">
      <c r="M684" s="52"/>
      <c r="N684" s="52"/>
    </row>
    <row r="685" spans="13:14" ht="15.75" x14ac:dyDescent="0.25">
      <c r="M685" s="52"/>
      <c r="N685" s="52"/>
    </row>
    <row r="686" spans="13:14" ht="15.75" x14ac:dyDescent="0.25">
      <c r="M686" s="52"/>
      <c r="N686" s="52"/>
    </row>
    <row r="687" spans="13:14" ht="15.75" x14ac:dyDescent="0.25">
      <c r="M687" s="52"/>
      <c r="N687" s="52"/>
    </row>
    <row r="688" spans="13:14" ht="15.75" x14ac:dyDescent="0.25">
      <c r="M688" s="52"/>
      <c r="N688" s="52"/>
    </row>
    <row r="689" spans="13:14" ht="15.75" x14ac:dyDescent="0.25">
      <c r="M689" s="52"/>
      <c r="N689" s="52"/>
    </row>
    <row r="690" spans="13:14" ht="15.75" x14ac:dyDescent="0.25">
      <c r="M690" s="52"/>
      <c r="N690" s="52"/>
    </row>
    <row r="691" spans="13:14" ht="15.75" x14ac:dyDescent="0.25">
      <c r="M691" s="52"/>
      <c r="N691" s="52"/>
    </row>
    <row r="692" spans="13:14" ht="15.75" x14ac:dyDescent="0.25">
      <c r="M692" s="52"/>
      <c r="N692" s="52"/>
    </row>
    <row r="693" spans="13:14" ht="15.75" x14ac:dyDescent="0.25">
      <c r="M693" s="52"/>
      <c r="N693" s="52"/>
    </row>
    <row r="694" spans="13:14" ht="15.75" x14ac:dyDescent="0.25">
      <c r="M694" s="52"/>
      <c r="N694" s="52"/>
    </row>
    <row r="695" spans="13:14" ht="15.75" x14ac:dyDescent="0.25">
      <c r="M695" s="52"/>
      <c r="N695" s="52"/>
    </row>
    <row r="696" spans="13:14" ht="15.75" x14ac:dyDescent="0.25">
      <c r="M696" s="52"/>
      <c r="N696" s="52"/>
    </row>
    <row r="697" spans="13:14" ht="15.75" x14ac:dyDescent="0.25">
      <c r="M697" s="52"/>
      <c r="N697" s="52"/>
    </row>
    <row r="698" spans="13:14" ht="15.75" x14ac:dyDescent="0.25">
      <c r="M698" s="52"/>
      <c r="N698" s="52"/>
    </row>
    <row r="699" spans="13:14" ht="15.75" x14ac:dyDescent="0.25">
      <c r="M699" s="52"/>
      <c r="N699" s="52"/>
    </row>
    <row r="700" spans="13:14" ht="15.75" x14ac:dyDescent="0.25">
      <c r="M700" s="52"/>
      <c r="N700" s="52"/>
    </row>
    <row r="701" spans="13:14" ht="15.75" x14ac:dyDescent="0.25">
      <c r="M701" s="52"/>
      <c r="N701" s="52"/>
    </row>
    <row r="702" spans="13:14" ht="15.75" x14ac:dyDescent="0.25">
      <c r="M702" s="52"/>
      <c r="N702" s="52"/>
    </row>
    <row r="703" spans="13:14" ht="15.75" x14ac:dyDescent="0.25">
      <c r="M703" s="52"/>
      <c r="N703" s="52"/>
    </row>
    <row r="704" spans="13:14" ht="15.75" x14ac:dyDescent="0.25">
      <c r="M704" s="52"/>
      <c r="N704" s="52"/>
    </row>
    <row r="705" spans="13:14" ht="15.75" x14ac:dyDescent="0.25">
      <c r="M705" s="52"/>
      <c r="N705" s="52"/>
    </row>
    <row r="706" spans="13:14" ht="15.75" x14ac:dyDescent="0.25">
      <c r="M706" s="52"/>
      <c r="N706" s="52"/>
    </row>
    <row r="707" spans="13:14" ht="15.75" x14ac:dyDescent="0.25">
      <c r="M707" s="52"/>
      <c r="N707" s="52"/>
    </row>
    <row r="708" spans="13:14" ht="15.75" x14ac:dyDescent="0.25">
      <c r="M708" s="52"/>
      <c r="N708" s="52"/>
    </row>
    <row r="709" spans="13:14" ht="15.75" x14ac:dyDescent="0.25">
      <c r="M709" s="52"/>
      <c r="N709" s="52"/>
    </row>
    <row r="710" spans="13:14" ht="15.75" x14ac:dyDescent="0.25">
      <c r="M710" s="52"/>
      <c r="N710" s="52"/>
    </row>
    <row r="711" spans="13:14" ht="15.75" x14ac:dyDescent="0.25">
      <c r="M711" s="52"/>
      <c r="N711" s="52"/>
    </row>
    <row r="712" spans="13:14" ht="15.75" x14ac:dyDescent="0.25">
      <c r="M712" s="52"/>
      <c r="N712" s="52"/>
    </row>
    <row r="713" spans="13:14" ht="15.75" x14ac:dyDescent="0.25">
      <c r="M713" s="52"/>
      <c r="N713" s="52"/>
    </row>
    <row r="714" spans="13:14" ht="15.75" x14ac:dyDescent="0.25">
      <c r="M714" s="52"/>
      <c r="N714" s="52"/>
    </row>
    <row r="715" spans="13:14" ht="15.75" x14ac:dyDescent="0.25">
      <c r="M715" s="52"/>
      <c r="N715" s="52"/>
    </row>
    <row r="716" spans="13:14" ht="15.75" x14ac:dyDescent="0.25">
      <c r="M716" s="52"/>
      <c r="N716" s="52"/>
    </row>
    <row r="717" spans="13:14" ht="15.75" x14ac:dyDescent="0.25">
      <c r="M717" s="52"/>
      <c r="N717" s="52"/>
    </row>
    <row r="718" spans="13:14" ht="15.75" x14ac:dyDescent="0.25">
      <c r="M718" s="52"/>
      <c r="N718" s="52"/>
    </row>
    <row r="719" spans="13:14" ht="15.75" x14ac:dyDescent="0.25">
      <c r="M719" s="52"/>
      <c r="N719" s="52"/>
    </row>
    <row r="720" spans="13:14" ht="15.75" x14ac:dyDescent="0.25">
      <c r="M720" s="52"/>
      <c r="N720" s="52"/>
    </row>
    <row r="721" spans="13:14" ht="15.75" x14ac:dyDescent="0.25">
      <c r="M721" s="52"/>
      <c r="N721" s="52"/>
    </row>
    <row r="722" spans="13:14" ht="15.75" x14ac:dyDescent="0.25">
      <c r="M722" s="52"/>
      <c r="N722" s="52"/>
    </row>
    <row r="723" spans="13:14" ht="15.75" x14ac:dyDescent="0.25">
      <c r="M723" s="52"/>
      <c r="N723" s="52"/>
    </row>
    <row r="724" spans="13:14" ht="15.75" x14ac:dyDescent="0.25">
      <c r="M724" s="52"/>
      <c r="N724" s="52"/>
    </row>
    <row r="725" spans="13:14" ht="15.75" x14ac:dyDescent="0.25">
      <c r="M725" s="52"/>
      <c r="N725" s="52"/>
    </row>
    <row r="726" spans="13:14" ht="15.75" x14ac:dyDescent="0.25">
      <c r="M726" s="52"/>
      <c r="N726" s="52"/>
    </row>
    <row r="727" spans="13:14" ht="15.75" x14ac:dyDescent="0.25">
      <c r="M727" s="52"/>
      <c r="N727" s="52"/>
    </row>
    <row r="728" spans="13:14" ht="15.75" x14ac:dyDescent="0.25">
      <c r="M728" s="52"/>
      <c r="N728" s="52"/>
    </row>
    <row r="729" spans="13:14" ht="15.75" x14ac:dyDescent="0.25">
      <c r="M729" s="52"/>
      <c r="N729" s="52"/>
    </row>
    <row r="730" spans="13:14" ht="15.75" x14ac:dyDescent="0.25">
      <c r="M730" s="52"/>
      <c r="N730" s="52"/>
    </row>
    <row r="731" spans="13:14" ht="15.75" x14ac:dyDescent="0.25">
      <c r="M731" s="52"/>
      <c r="N731" s="52"/>
    </row>
    <row r="732" spans="13:14" ht="15.75" x14ac:dyDescent="0.25">
      <c r="M732" s="52"/>
      <c r="N732" s="52"/>
    </row>
    <row r="733" spans="13:14" ht="15.75" x14ac:dyDescent="0.25">
      <c r="M733" s="52"/>
      <c r="N733" s="52"/>
    </row>
    <row r="734" spans="13:14" ht="15.75" x14ac:dyDescent="0.25">
      <c r="M734" s="52"/>
      <c r="N734" s="52"/>
    </row>
    <row r="735" spans="13:14" ht="15.75" x14ac:dyDescent="0.25">
      <c r="M735" s="52"/>
      <c r="N735" s="52"/>
    </row>
    <row r="736" spans="13:14" ht="15.75" x14ac:dyDescent="0.25">
      <c r="M736" s="52"/>
      <c r="N736" s="52"/>
    </row>
    <row r="737" spans="13:14" ht="15.75" x14ac:dyDescent="0.25">
      <c r="M737" s="52"/>
      <c r="N737" s="52"/>
    </row>
    <row r="738" spans="13:14" ht="15.75" x14ac:dyDescent="0.25">
      <c r="M738" s="52"/>
      <c r="N738" s="52"/>
    </row>
    <row r="739" spans="13:14" ht="15.75" x14ac:dyDescent="0.25">
      <c r="M739" s="52"/>
      <c r="N739" s="52"/>
    </row>
    <row r="740" spans="13:14" ht="15.75" x14ac:dyDescent="0.25">
      <c r="M740" s="52"/>
      <c r="N740" s="52"/>
    </row>
    <row r="741" spans="13:14" ht="15.75" x14ac:dyDescent="0.25">
      <c r="M741" s="52"/>
      <c r="N741" s="52"/>
    </row>
    <row r="742" spans="13:14" ht="15.75" x14ac:dyDescent="0.25">
      <c r="M742" s="52"/>
      <c r="N742" s="52"/>
    </row>
    <row r="743" spans="13:14" ht="15.75" x14ac:dyDescent="0.25">
      <c r="M743" s="52"/>
      <c r="N743" s="52"/>
    </row>
    <row r="744" spans="13:14" ht="15.75" x14ac:dyDescent="0.25">
      <c r="M744" s="52"/>
      <c r="N744" s="52"/>
    </row>
    <row r="745" spans="13:14" ht="15.75" x14ac:dyDescent="0.25">
      <c r="M745" s="52"/>
      <c r="N745" s="52"/>
    </row>
    <row r="746" spans="13:14" ht="15.75" x14ac:dyDescent="0.25">
      <c r="M746" s="52"/>
      <c r="N746" s="52"/>
    </row>
    <row r="747" spans="13:14" ht="15.75" x14ac:dyDescent="0.25">
      <c r="M747" s="52"/>
      <c r="N747" s="52"/>
    </row>
    <row r="748" spans="13:14" ht="15.75" x14ac:dyDescent="0.25">
      <c r="M748" s="52"/>
      <c r="N748" s="52"/>
    </row>
    <row r="749" spans="13:14" ht="15.75" x14ac:dyDescent="0.25">
      <c r="M749" s="52"/>
      <c r="N749" s="52"/>
    </row>
    <row r="750" spans="13:14" ht="15.75" x14ac:dyDescent="0.25">
      <c r="M750" s="52"/>
      <c r="N750" s="52"/>
    </row>
    <row r="751" spans="13:14" ht="15.75" x14ac:dyDescent="0.25">
      <c r="M751" s="52"/>
      <c r="N751" s="52"/>
    </row>
    <row r="752" spans="13:14" ht="15.75" x14ac:dyDescent="0.25">
      <c r="M752" s="52"/>
      <c r="N752" s="52"/>
    </row>
    <row r="753" spans="13:14" ht="15.75" x14ac:dyDescent="0.25">
      <c r="M753" s="52"/>
      <c r="N753" s="52"/>
    </row>
    <row r="754" spans="13:14" ht="15.75" x14ac:dyDescent="0.25">
      <c r="M754" s="52"/>
      <c r="N754" s="52"/>
    </row>
    <row r="755" spans="13:14" ht="15.75" x14ac:dyDescent="0.25">
      <c r="M755" s="52"/>
      <c r="N755" s="52"/>
    </row>
    <row r="756" spans="13:14" ht="15.75" x14ac:dyDescent="0.25">
      <c r="M756" s="52"/>
      <c r="N756" s="52"/>
    </row>
    <row r="757" spans="13:14" ht="15.75" x14ac:dyDescent="0.25">
      <c r="M757" s="52"/>
      <c r="N757" s="52"/>
    </row>
    <row r="758" spans="13:14" ht="15.75" x14ac:dyDescent="0.25">
      <c r="M758" s="52"/>
      <c r="N758" s="52"/>
    </row>
    <row r="759" spans="13:14" ht="15.75" x14ac:dyDescent="0.25">
      <c r="M759" s="52"/>
      <c r="N759" s="52"/>
    </row>
    <row r="760" spans="13:14" ht="15.75" x14ac:dyDescent="0.25">
      <c r="M760" s="52"/>
      <c r="N760" s="52"/>
    </row>
    <row r="761" spans="13:14" ht="15.75" x14ac:dyDescent="0.25">
      <c r="M761" s="52"/>
      <c r="N761" s="52"/>
    </row>
    <row r="762" spans="13:14" ht="15.75" x14ac:dyDescent="0.25">
      <c r="M762" s="52"/>
      <c r="N762" s="52"/>
    </row>
    <row r="763" spans="13:14" ht="15.75" x14ac:dyDescent="0.25">
      <c r="M763" s="52"/>
      <c r="N763" s="52"/>
    </row>
    <row r="764" spans="13:14" ht="15.75" x14ac:dyDescent="0.25">
      <c r="M764" s="52"/>
      <c r="N764" s="52"/>
    </row>
    <row r="765" spans="13:14" ht="15.75" x14ac:dyDescent="0.25">
      <c r="M765" s="52"/>
      <c r="N765" s="52"/>
    </row>
    <row r="766" spans="13:14" ht="15.75" x14ac:dyDescent="0.25">
      <c r="M766" s="52"/>
      <c r="N766" s="52"/>
    </row>
    <row r="767" spans="13:14" ht="15.75" x14ac:dyDescent="0.25">
      <c r="M767" s="52"/>
      <c r="N767" s="52"/>
    </row>
    <row r="768" spans="13:14" ht="15.75" x14ac:dyDescent="0.25">
      <c r="M768" s="52"/>
      <c r="N768" s="52"/>
    </row>
    <row r="769" spans="13:14" ht="15.75" x14ac:dyDescent="0.25">
      <c r="M769" s="52"/>
      <c r="N769" s="52"/>
    </row>
    <row r="770" spans="13:14" ht="15.75" x14ac:dyDescent="0.25">
      <c r="M770" s="52"/>
      <c r="N770" s="52"/>
    </row>
    <row r="771" spans="13:14" ht="15.75" x14ac:dyDescent="0.25">
      <c r="M771" s="52"/>
      <c r="N771" s="52"/>
    </row>
    <row r="772" spans="13:14" ht="15.75" x14ac:dyDescent="0.25">
      <c r="M772" s="52"/>
      <c r="N772" s="52"/>
    </row>
    <row r="773" spans="13:14" ht="15.75" x14ac:dyDescent="0.25">
      <c r="M773" s="52"/>
      <c r="N773" s="52"/>
    </row>
    <row r="774" spans="13:14" ht="15.75" x14ac:dyDescent="0.25">
      <c r="M774" s="52"/>
      <c r="N774" s="52"/>
    </row>
    <row r="775" spans="13:14" ht="15.75" x14ac:dyDescent="0.25">
      <c r="M775" s="52"/>
      <c r="N775" s="52"/>
    </row>
    <row r="776" spans="13:14" ht="15.75" x14ac:dyDescent="0.25">
      <c r="M776" s="52"/>
      <c r="N776" s="52"/>
    </row>
    <row r="777" spans="13:14" ht="15.75" x14ac:dyDescent="0.25">
      <c r="M777" s="52"/>
      <c r="N777" s="52"/>
    </row>
    <row r="778" spans="13:14" ht="15.75" x14ac:dyDescent="0.25">
      <c r="M778" s="52"/>
      <c r="N778" s="52"/>
    </row>
    <row r="779" spans="13:14" ht="15.75" x14ac:dyDescent="0.25">
      <c r="M779" s="52"/>
      <c r="N779" s="52"/>
    </row>
    <row r="780" spans="13:14" ht="15.75" x14ac:dyDescent="0.25">
      <c r="M780" s="52"/>
      <c r="N780" s="52"/>
    </row>
    <row r="781" spans="13:14" ht="15.75" x14ac:dyDescent="0.25">
      <c r="M781" s="52"/>
      <c r="N781" s="52"/>
    </row>
    <row r="782" spans="13:14" ht="15.75" x14ac:dyDescent="0.25">
      <c r="M782" s="52"/>
      <c r="N782" s="52"/>
    </row>
    <row r="783" spans="13:14" ht="15.75" x14ac:dyDescent="0.25">
      <c r="M783" s="52"/>
      <c r="N783" s="52"/>
    </row>
    <row r="784" spans="13:14" ht="15.75" x14ac:dyDescent="0.25">
      <c r="M784" s="52"/>
      <c r="N784" s="52"/>
    </row>
    <row r="785" spans="13:14" ht="15.75" x14ac:dyDescent="0.25">
      <c r="M785" s="52"/>
      <c r="N785" s="52"/>
    </row>
    <row r="786" spans="13:14" ht="15.75" x14ac:dyDescent="0.25">
      <c r="M786" s="52"/>
      <c r="N786" s="52"/>
    </row>
    <row r="787" spans="13:14" ht="15.75" x14ac:dyDescent="0.25">
      <c r="M787" s="52"/>
      <c r="N787" s="52"/>
    </row>
    <row r="788" spans="13:14" ht="15.75" x14ac:dyDescent="0.25">
      <c r="M788" s="52"/>
      <c r="N788" s="52"/>
    </row>
    <row r="789" spans="13:14" ht="15.75" x14ac:dyDescent="0.25">
      <c r="M789" s="52"/>
      <c r="N789" s="52"/>
    </row>
    <row r="790" spans="13:14" ht="15.75" x14ac:dyDescent="0.25">
      <c r="M790" s="52"/>
      <c r="N790" s="52"/>
    </row>
    <row r="791" spans="13:14" ht="15.75" x14ac:dyDescent="0.25">
      <c r="M791" s="52"/>
      <c r="N791" s="52"/>
    </row>
    <row r="792" spans="13:14" ht="15.75" x14ac:dyDescent="0.25">
      <c r="M792" s="52"/>
      <c r="N792" s="52"/>
    </row>
    <row r="793" spans="13:14" ht="15.75" x14ac:dyDescent="0.25">
      <c r="M793" s="52"/>
      <c r="N793" s="52"/>
    </row>
    <row r="794" spans="13:14" ht="15.75" x14ac:dyDescent="0.25">
      <c r="M794" s="52"/>
      <c r="N794" s="52"/>
    </row>
    <row r="795" spans="13:14" ht="15.75" x14ac:dyDescent="0.25">
      <c r="M795" s="52"/>
      <c r="N795" s="52"/>
    </row>
    <row r="796" spans="13:14" ht="15.75" x14ac:dyDescent="0.25">
      <c r="M796" s="52"/>
      <c r="N796" s="52"/>
    </row>
    <row r="797" spans="13:14" ht="15.75" x14ac:dyDescent="0.25">
      <c r="M797" s="52"/>
      <c r="N797" s="52"/>
    </row>
    <row r="798" spans="13:14" ht="15.75" x14ac:dyDescent="0.25">
      <c r="M798" s="52"/>
      <c r="N798" s="52"/>
    </row>
    <row r="799" spans="13:14" ht="15.75" x14ac:dyDescent="0.25">
      <c r="M799" s="52"/>
      <c r="N799" s="52"/>
    </row>
    <row r="800" spans="13:14" ht="15.75" x14ac:dyDescent="0.25">
      <c r="M800" s="52"/>
      <c r="N800" s="52"/>
    </row>
    <row r="801" spans="13:14" ht="15.75" x14ac:dyDescent="0.25">
      <c r="M801" s="52"/>
      <c r="N801" s="52"/>
    </row>
    <row r="802" spans="13:14" ht="15.75" x14ac:dyDescent="0.25">
      <c r="M802" s="52"/>
      <c r="N802" s="52"/>
    </row>
    <row r="803" spans="13:14" ht="15.75" x14ac:dyDescent="0.25">
      <c r="M803" s="52"/>
      <c r="N803" s="52"/>
    </row>
    <row r="804" spans="13:14" ht="15.75" x14ac:dyDescent="0.25">
      <c r="M804" s="52"/>
      <c r="N804" s="52"/>
    </row>
    <row r="805" spans="13:14" ht="15.75" x14ac:dyDescent="0.25">
      <c r="M805" s="52"/>
      <c r="N805" s="52"/>
    </row>
    <row r="806" spans="13:14" ht="15.75" x14ac:dyDescent="0.25">
      <c r="M806" s="52"/>
      <c r="N806" s="52"/>
    </row>
    <row r="807" spans="13:14" ht="15.75" x14ac:dyDescent="0.25">
      <c r="M807" s="52"/>
      <c r="N807" s="52"/>
    </row>
    <row r="808" spans="13:14" ht="15.75" x14ac:dyDescent="0.25">
      <c r="M808" s="52"/>
      <c r="N808" s="52"/>
    </row>
    <row r="809" spans="13:14" ht="15.75" x14ac:dyDescent="0.25">
      <c r="M809" s="52"/>
      <c r="N809" s="52"/>
    </row>
    <row r="810" spans="13:14" ht="15.75" x14ac:dyDescent="0.25">
      <c r="M810" s="52"/>
      <c r="N810" s="52"/>
    </row>
    <row r="811" spans="13:14" ht="15.75" x14ac:dyDescent="0.25">
      <c r="M811" s="52"/>
      <c r="N811" s="52"/>
    </row>
    <row r="812" spans="13:14" ht="15.75" x14ac:dyDescent="0.25">
      <c r="M812" s="52"/>
      <c r="N812" s="52"/>
    </row>
    <row r="813" spans="13:14" ht="15.75" x14ac:dyDescent="0.25">
      <c r="M813" s="52"/>
      <c r="N813" s="52"/>
    </row>
    <row r="814" spans="13:14" ht="15.75" x14ac:dyDescent="0.25">
      <c r="M814" s="52"/>
      <c r="N814" s="52"/>
    </row>
    <row r="815" spans="13:14" ht="15.75" x14ac:dyDescent="0.25">
      <c r="M815" s="52"/>
      <c r="N815" s="52"/>
    </row>
    <row r="816" spans="13:14" ht="15.75" x14ac:dyDescent="0.25">
      <c r="M816" s="52"/>
      <c r="N816" s="52"/>
    </row>
    <row r="817" spans="13:14" ht="15.75" x14ac:dyDescent="0.25">
      <c r="M817" s="52"/>
      <c r="N817" s="52"/>
    </row>
    <row r="818" spans="13:14" ht="15.75" x14ac:dyDescent="0.25">
      <c r="M818" s="52"/>
      <c r="N818" s="52"/>
    </row>
    <row r="819" spans="13:14" ht="15.75" x14ac:dyDescent="0.25">
      <c r="M819" s="52"/>
      <c r="N819" s="52"/>
    </row>
    <row r="820" spans="13:14" ht="15.75" x14ac:dyDescent="0.25">
      <c r="M820" s="52"/>
      <c r="N820" s="52"/>
    </row>
    <row r="821" spans="13:14" ht="15.75" x14ac:dyDescent="0.25">
      <c r="M821" s="52"/>
      <c r="N821" s="52"/>
    </row>
    <row r="822" spans="13:14" ht="15.75" x14ac:dyDescent="0.25">
      <c r="M822" s="52"/>
      <c r="N822" s="52"/>
    </row>
    <row r="823" spans="13:14" ht="15.75" x14ac:dyDescent="0.25">
      <c r="M823" s="52"/>
      <c r="N823" s="52"/>
    </row>
    <row r="824" spans="13:14" ht="15.75" x14ac:dyDescent="0.25">
      <c r="M824" s="52"/>
      <c r="N824" s="52"/>
    </row>
    <row r="825" spans="13:14" ht="15.75" x14ac:dyDescent="0.25">
      <c r="M825" s="52"/>
      <c r="N825" s="52"/>
    </row>
    <row r="826" spans="13:14" ht="15.75" x14ac:dyDescent="0.25">
      <c r="M826" s="52"/>
      <c r="N826" s="52"/>
    </row>
    <row r="827" spans="13:14" ht="15.75" x14ac:dyDescent="0.25">
      <c r="M827" s="52"/>
      <c r="N827" s="52"/>
    </row>
    <row r="828" spans="13:14" ht="15.75" x14ac:dyDescent="0.25">
      <c r="M828" s="52"/>
      <c r="N828" s="52"/>
    </row>
    <row r="829" spans="13:14" ht="15.75" x14ac:dyDescent="0.25">
      <c r="M829" s="52"/>
      <c r="N829" s="52"/>
    </row>
    <row r="830" spans="13:14" ht="15.75" x14ac:dyDescent="0.25">
      <c r="M830" s="52"/>
      <c r="N830" s="52"/>
    </row>
    <row r="831" spans="13:14" ht="15.75" x14ac:dyDescent="0.25">
      <c r="M831" s="52"/>
      <c r="N831" s="52"/>
    </row>
    <row r="832" spans="13:14" ht="15.75" x14ac:dyDescent="0.25">
      <c r="M832" s="52"/>
      <c r="N832" s="52"/>
    </row>
    <row r="833" spans="13:14" ht="15.75" x14ac:dyDescent="0.25">
      <c r="M833" s="52"/>
      <c r="N833" s="52"/>
    </row>
    <row r="834" spans="13:14" ht="15.75" x14ac:dyDescent="0.25">
      <c r="M834" s="52"/>
      <c r="N834" s="52"/>
    </row>
    <row r="835" spans="13:14" ht="15.75" x14ac:dyDescent="0.25">
      <c r="M835" s="52"/>
      <c r="N835" s="52"/>
    </row>
    <row r="836" spans="13:14" ht="15.75" x14ac:dyDescent="0.25">
      <c r="M836" s="52"/>
      <c r="N836" s="52"/>
    </row>
    <row r="837" spans="13:14" ht="15.75" x14ac:dyDescent="0.25">
      <c r="M837" s="52"/>
      <c r="N837" s="52"/>
    </row>
    <row r="838" spans="13:14" ht="15.75" x14ac:dyDescent="0.25">
      <c r="M838" s="52"/>
      <c r="N838" s="52"/>
    </row>
    <row r="839" spans="13:14" ht="15.75" x14ac:dyDescent="0.25">
      <c r="M839" s="52"/>
      <c r="N839" s="52"/>
    </row>
    <row r="840" spans="13:14" ht="15.75" x14ac:dyDescent="0.25">
      <c r="M840" s="52"/>
      <c r="N840" s="52"/>
    </row>
    <row r="841" spans="13:14" ht="15.75" x14ac:dyDescent="0.25">
      <c r="M841" s="52"/>
      <c r="N841" s="52"/>
    </row>
    <row r="842" spans="13:14" ht="15.75" x14ac:dyDescent="0.25">
      <c r="M842" s="52"/>
      <c r="N842" s="52"/>
    </row>
    <row r="843" spans="13:14" ht="15.75" x14ac:dyDescent="0.25">
      <c r="M843" s="52"/>
      <c r="N843" s="52"/>
    </row>
    <row r="844" spans="13:14" ht="15.75" x14ac:dyDescent="0.25">
      <c r="M844" s="52"/>
      <c r="N844" s="52"/>
    </row>
    <row r="845" spans="13:14" ht="15.75" x14ac:dyDescent="0.25">
      <c r="M845" s="52"/>
      <c r="N845" s="52"/>
    </row>
    <row r="846" spans="13:14" ht="15.75" x14ac:dyDescent="0.25">
      <c r="M846" s="52"/>
      <c r="N846" s="52"/>
    </row>
    <row r="847" spans="13:14" ht="15.75" x14ac:dyDescent="0.25">
      <c r="M847" s="52"/>
      <c r="N847" s="52"/>
    </row>
    <row r="848" spans="13:14" ht="15.75" x14ac:dyDescent="0.25">
      <c r="M848" s="52"/>
      <c r="N848" s="52"/>
    </row>
    <row r="849" spans="13:14" ht="15.75" x14ac:dyDescent="0.25">
      <c r="M849" s="52"/>
      <c r="N849" s="52"/>
    </row>
    <row r="850" spans="13:14" ht="15.75" x14ac:dyDescent="0.25">
      <c r="M850" s="52"/>
      <c r="N850" s="52"/>
    </row>
    <row r="851" spans="13:14" ht="15.75" x14ac:dyDescent="0.25">
      <c r="M851" s="52"/>
      <c r="N851" s="52"/>
    </row>
    <row r="852" spans="13:14" ht="15.75" x14ac:dyDescent="0.25">
      <c r="M852" s="52"/>
      <c r="N852" s="52"/>
    </row>
    <row r="853" spans="13:14" ht="15.75" x14ac:dyDescent="0.25">
      <c r="M853" s="52"/>
      <c r="N853" s="52"/>
    </row>
    <row r="854" spans="13:14" ht="15.75" x14ac:dyDescent="0.25">
      <c r="M854" s="52"/>
      <c r="N854" s="52"/>
    </row>
    <row r="855" spans="13:14" ht="15.75" x14ac:dyDescent="0.25">
      <c r="M855" s="52"/>
      <c r="N855" s="52"/>
    </row>
    <row r="856" spans="13:14" ht="15.75" x14ac:dyDescent="0.25">
      <c r="M856" s="52"/>
      <c r="N856" s="52"/>
    </row>
    <row r="857" spans="13:14" ht="15.75" x14ac:dyDescent="0.25">
      <c r="M857" s="52"/>
      <c r="N857" s="52"/>
    </row>
    <row r="858" spans="13:14" ht="15.75" x14ac:dyDescent="0.25">
      <c r="M858" s="52"/>
      <c r="N858" s="52"/>
    </row>
    <row r="859" spans="13:14" ht="15.75" x14ac:dyDescent="0.25">
      <c r="M859" s="52"/>
      <c r="N859" s="52"/>
    </row>
    <row r="860" spans="13:14" ht="15.75" x14ac:dyDescent="0.25">
      <c r="M860" s="52"/>
      <c r="N860" s="52"/>
    </row>
    <row r="861" spans="13:14" ht="15.75" x14ac:dyDescent="0.25">
      <c r="M861" s="52"/>
      <c r="N861" s="52"/>
    </row>
    <row r="862" spans="13:14" ht="15.75" x14ac:dyDescent="0.25">
      <c r="M862" s="52"/>
      <c r="N862" s="52"/>
    </row>
    <row r="863" spans="13:14" ht="15.75" x14ac:dyDescent="0.25">
      <c r="M863" s="52"/>
      <c r="N863" s="52"/>
    </row>
    <row r="864" spans="13:14" ht="15.75" x14ac:dyDescent="0.25">
      <c r="M864" s="52"/>
      <c r="N864" s="52"/>
    </row>
    <row r="865" spans="13:14" ht="15.75" x14ac:dyDescent="0.25">
      <c r="M865" s="52"/>
      <c r="N865" s="52"/>
    </row>
    <row r="866" spans="13:14" ht="15.75" x14ac:dyDescent="0.25">
      <c r="M866" s="52"/>
      <c r="N866" s="52"/>
    </row>
    <row r="867" spans="13:14" ht="15.75" x14ac:dyDescent="0.25">
      <c r="M867" s="52"/>
      <c r="N867" s="52"/>
    </row>
    <row r="868" spans="13:14" ht="15.75" x14ac:dyDescent="0.25">
      <c r="M868" s="52"/>
      <c r="N868" s="52"/>
    </row>
    <row r="869" spans="13:14" ht="15.75" x14ac:dyDescent="0.25">
      <c r="M869" s="52"/>
      <c r="N869" s="52"/>
    </row>
    <row r="870" spans="13:14" ht="15.75" x14ac:dyDescent="0.25">
      <c r="M870" s="52"/>
      <c r="N870" s="52"/>
    </row>
    <row r="871" spans="13:14" ht="15.75" x14ac:dyDescent="0.25">
      <c r="M871" s="52"/>
      <c r="N871" s="52"/>
    </row>
    <row r="872" spans="13:14" ht="15.75" x14ac:dyDescent="0.25">
      <c r="M872" s="52"/>
      <c r="N872" s="52"/>
    </row>
    <row r="873" spans="13:14" ht="15.75" x14ac:dyDescent="0.25">
      <c r="M873" s="52"/>
      <c r="N873" s="52"/>
    </row>
    <row r="874" spans="13:14" ht="15.75" x14ac:dyDescent="0.25">
      <c r="M874" s="52"/>
      <c r="N874" s="52"/>
    </row>
    <row r="875" spans="13:14" ht="15.75" x14ac:dyDescent="0.25">
      <c r="M875" s="52"/>
      <c r="N875" s="52"/>
    </row>
    <row r="876" spans="13:14" ht="15.75" x14ac:dyDescent="0.25">
      <c r="M876" s="52"/>
      <c r="N876" s="52"/>
    </row>
    <row r="877" spans="13:14" ht="15.75" x14ac:dyDescent="0.25">
      <c r="M877" s="52"/>
      <c r="N877" s="52"/>
    </row>
    <row r="878" spans="13:14" ht="15.75" x14ac:dyDescent="0.25">
      <c r="M878" s="52"/>
      <c r="N878" s="52"/>
    </row>
    <row r="879" spans="13:14" ht="15.75" x14ac:dyDescent="0.25">
      <c r="M879" s="52"/>
      <c r="N879" s="52"/>
    </row>
    <row r="880" spans="13:14" ht="15.75" x14ac:dyDescent="0.25">
      <c r="M880" s="52"/>
      <c r="N880" s="52"/>
    </row>
    <row r="881" spans="13:14" ht="15.75" x14ac:dyDescent="0.25">
      <c r="M881" s="52"/>
      <c r="N881" s="52"/>
    </row>
    <row r="882" spans="13:14" ht="15.75" x14ac:dyDescent="0.25">
      <c r="M882" s="52"/>
      <c r="N882" s="52"/>
    </row>
    <row r="883" spans="13:14" ht="15.75" x14ac:dyDescent="0.25">
      <c r="M883" s="52"/>
      <c r="N883" s="52"/>
    </row>
    <row r="884" spans="13:14" ht="15.75" x14ac:dyDescent="0.25">
      <c r="M884" s="52"/>
      <c r="N884" s="52"/>
    </row>
    <row r="885" spans="13:14" ht="15.75" x14ac:dyDescent="0.25">
      <c r="M885" s="52"/>
      <c r="N885" s="52"/>
    </row>
    <row r="886" spans="13:14" ht="15.75" x14ac:dyDescent="0.25">
      <c r="M886" s="52"/>
      <c r="N886" s="52"/>
    </row>
    <row r="887" spans="13:14" ht="15.75" x14ac:dyDescent="0.25">
      <c r="M887" s="52"/>
      <c r="N887" s="52"/>
    </row>
    <row r="888" spans="13:14" ht="15.75" x14ac:dyDescent="0.25">
      <c r="M888" s="52"/>
      <c r="N888" s="52"/>
    </row>
    <row r="889" spans="13:14" ht="15.75" x14ac:dyDescent="0.25">
      <c r="M889" s="52"/>
      <c r="N889" s="52"/>
    </row>
    <row r="890" spans="13:14" ht="15.75" x14ac:dyDescent="0.25">
      <c r="M890" s="52"/>
      <c r="N890" s="52"/>
    </row>
    <row r="891" spans="13:14" ht="15.75" x14ac:dyDescent="0.25">
      <c r="M891" s="52"/>
      <c r="N891" s="52"/>
    </row>
    <row r="892" spans="13:14" ht="15.75" x14ac:dyDescent="0.25">
      <c r="M892" s="52"/>
      <c r="N892" s="52"/>
    </row>
    <row r="893" spans="13:14" ht="15.75" x14ac:dyDescent="0.25">
      <c r="M893" s="52"/>
      <c r="N893" s="52"/>
    </row>
    <row r="894" spans="13:14" ht="15.75" x14ac:dyDescent="0.25">
      <c r="M894" s="52"/>
      <c r="N894" s="52"/>
    </row>
    <row r="895" spans="13:14" ht="15.75" x14ac:dyDescent="0.25">
      <c r="M895" s="52"/>
      <c r="N895" s="52"/>
    </row>
    <row r="896" spans="13:14" ht="15.75" x14ac:dyDescent="0.25">
      <c r="M896" s="52"/>
      <c r="N896" s="52"/>
    </row>
    <row r="897" spans="13:14" ht="15.75" x14ac:dyDescent="0.25">
      <c r="M897" s="52"/>
      <c r="N897" s="52"/>
    </row>
    <row r="898" spans="13:14" ht="15.75" x14ac:dyDescent="0.25">
      <c r="M898" s="52"/>
      <c r="N898" s="52"/>
    </row>
    <row r="899" spans="13:14" ht="15.75" x14ac:dyDescent="0.25">
      <c r="M899" s="52"/>
      <c r="N899" s="52"/>
    </row>
    <row r="900" spans="13:14" ht="15.75" x14ac:dyDescent="0.25">
      <c r="M900" s="52"/>
      <c r="N900" s="52"/>
    </row>
    <row r="901" spans="13:14" ht="15.75" x14ac:dyDescent="0.25">
      <c r="M901" s="52"/>
      <c r="N901" s="52"/>
    </row>
    <row r="902" spans="13:14" ht="15.75" x14ac:dyDescent="0.25">
      <c r="M902" s="52"/>
      <c r="N902" s="52"/>
    </row>
    <row r="903" spans="13:14" ht="15.75" x14ac:dyDescent="0.25">
      <c r="M903" s="52"/>
      <c r="N903" s="52"/>
    </row>
    <row r="904" spans="13:14" ht="15.75" x14ac:dyDescent="0.25">
      <c r="M904" s="52"/>
      <c r="N904" s="52"/>
    </row>
    <row r="905" spans="13:14" ht="15.75" x14ac:dyDescent="0.25">
      <c r="M905" s="52"/>
      <c r="N905" s="52"/>
    </row>
    <row r="906" spans="13:14" ht="15.75" x14ac:dyDescent="0.25">
      <c r="M906" s="52"/>
      <c r="N906" s="52"/>
    </row>
    <row r="907" spans="13:14" ht="15.75" x14ac:dyDescent="0.25">
      <c r="M907" s="52"/>
      <c r="N907" s="52"/>
    </row>
    <row r="908" spans="13:14" ht="15.75" x14ac:dyDescent="0.25">
      <c r="M908" s="52"/>
      <c r="N908" s="52"/>
    </row>
    <row r="909" spans="13:14" ht="15.75" x14ac:dyDescent="0.25">
      <c r="M909" s="52"/>
      <c r="N909" s="52"/>
    </row>
    <row r="910" spans="13:14" ht="15.75" x14ac:dyDescent="0.25">
      <c r="M910" s="52"/>
      <c r="N910" s="52"/>
    </row>
    <row r="911" spans="13:14" ht="15.75" x14ac:dyDescent="0.25">
      <c r="M911" s="52"/>
      <c r="N911" s="52"/>
    </row>
    <row r="912" spans="13:14" ht="15.75" x14ac:dyDescent="0.25">
      <c r="M912" s="52"/>
      <c r="N912" s="52"/>
    </row>
    <row r="913" spans="13:14" ht="15.75" x14ac:dyDescent="0.25">
      <c r="M913" s="52"/>
      <c r="N913" s="52"/>
    </row>
    <row r="914" spans="13:14" ht="15.75" x14ac:dyDescent="0.25">
      <c r="M914" s="52"/>
      <c r="N914" s="52"/>
    </row>
    <row r="915" spans="13:14" ht="15.75" x14ac:dyDescent="0.25">
      <c r="M915" s="52"/>
      <c r="N915" s="52"/>
    </row>
    <row r="916" spans="13:14" ht="15.75" x14ac:dyDescent="0.25">
      <c r="M916" s="52"/>
      <c r="N916" s="52"/>
    </row>
    <row r="917" spans="13:14" ht="15.75" x14ac:dyDescent="0.25">
      <c r="M917" s="52"/>
      <c r="N917" s="52"/>
    </row>
    <row r="918" spans="13:14" ht="15.75" x14ac:dyDescent="0.25">
      <c r="M918" s="52"/>
      <c r="N918" s="52"/>
    </row>
    <row r="919" spans="13:14" ht="15.75" x14ac:dyDescent="0.25">
      <c r="M919" s="52"/>
      <c r="N919" s="52"/>
    </row>
    <row r="920" spans="13:14" ht="15.75" x14ac:dyDescent="0.25">
      <c r="M920" s="52"/>
      <c r="N920" s="52"/>
    </row>
    <row r="921" spans="13:14" ht="15.75" x14ac:dyDescent="0.25">
      <c r="M921" s="52"/>
      <c r="N921" s="52"/>
    </row>
    <row r="922" spans="13:14" ht="15.75" x14ac:dyDescent="0.25">
      <c r="M922" s="52"/>
      <c r="N922" s="52"/>
    </row>
    <row r="923" spans="13:14" ht="15.75" x14ac:dyDescent="0.25">
      <c r="M923" s="52"/>
      <c r="N923" s="52"/>
    </row>
    <row r="924" spans="13:14" ht="15.75" x14ac:dyDescent="0.25">
      <c r="M924" s="52"/>
      <c r="N924" s="52"/>
    </row>
    <row r="925" spans="13:14" ht="15.75" x14ac:dyDescent="0.25">
      <c r="M925" s="52"/>
      <c r="N925" s="52"/>
    </row>
    <row r="926" spans="13:14" ht="15.75" x14ac:dyDescent="0.25">
      <c r="M926" s="52"/>
      <c r="N926" s="52"/>
    </row>
    <row r="927" spans="13:14" ht="15.75" x14ac:dyDescent="0.25">
      <c r="M927" s="52"/>
      <c r="N927" s="52"/>
    </row>
    <row r="928" spans="13:14" ht="15.75" x14ac:dyDescent="0.25">
      <c r="M928" s="52"/>
      <c r="N928" s="52"/>
    </row>
    <row r="929" spans="13:14" ht="15.75" x14ac:dyDescent="0.25">
      <c r="M929" s="52"/>
      <c r="N929" s="52"/>
    </row>
    <row r="930" spans="13:14" ht="15.75" x14ac:dyDescent="0.25">
      <c r="M930" s="52"/>
      <c r="N930" s="52"/>
    </row>
    <row r="931" spans="13:14" ht="15.75" x14ac:dyDescent="0.25">
      <c r="M931" s="52"/>
      <c r="N931" s="52"/>
    </row>
    <row r="932" spans="13:14" ht="15.75" x14ac:dyDescent="0.25">
      <c r="M932" s="52"/>
      <c r="N932" s="52"/>
    </row>
    <row r="933" spans="13:14" ht="15.75" x14ac:dyDescent="0.25">
      <c r="M933" s="52"/>
      <c r="N933" s="52"/>
    </row>
    <row r="934" spans="13:14" ht="15.75" x14ac:dyDescent="0.25">
      <c r="M934" s="52"/>
      <c r="N934" s="52"/>
    </row>
    <row r="935" spans="13:14" ht="15.75" x14ac:dyDescent="0.25">
      <c r="M935" s="52"/>
      <c r="N935" s="52"/>
    </row>
    <row r="936" spans="13:14" ht="15.75" x14ac:dyDescent="0.25">
      <c r="M936" s="52"/>
      <c r="N936" s="52"/>
    </row>
    <row r="937" spans="13:14" ht="15.75" x14ac:dyDescent="0.25">
      <c r="M937" s="52"/>
      <c r="N937" s="52"/>
    </row>
    <row r="938" spans="13:14" ht="15.75" x14ac:dyDescent="0.25">
      <c r="M938" s="52"/>
      <c r="N938" s="52"/>
    </row>
    <row r="939" spans="13:14" ht="15.75" x14ac:dyDescent="0.25">
      <c r="M939" s="52"/>
      <c r="N939" s="52"/>
    </row>
    <row r="940" spans="13:14" ht="15.75" x14ac:dyDescent="0.25">
      <c r="M940" s="52"/>
      <c r="N940" s="52"/>
    </row>
    <row r="941" spans="13:14" ht="15.75" x14ac:dyDescent="0.25">
      <c r="M941" s="52"/>
      <c r="N941" s="52"/>
    </row>
    <row r="942" spans="13:14" ht="15.75" x14ac:dyDescent="0.25">
      <c r="M942" s="52"/>
      <c r="N942" s="52"/>
    </row>
    <row r="943" spans="13:14" ht="15.75" x14ac:dyDescent="0.25">
      <c r="M943" s="52"/>
      <c r="N943" s="52"/>
    </row>
    <row r="944" spans="13:14" ht="15.75" x14ac:dyDescent="0.25">
      <c r="M944" s="52"/>
      <c r="N944" s="52"/>
    </row>
    <row r="945" spans="13:14" ht="15.75" x14ac:dyDescent="0.25">
      <c r="M945" s="52"/>
      <c r="N945" s="52"/>
    </row>
    <row r="946" spans="13:14" ht="15.75" x14ac:dyDescent="0.25">
      <c r="M946" s="52"/>
      <c r="N946" s="52"/>
    </row>
    <row r="947" spans="13:14" ht="15.75" x14ac:dyDescent="0.25">
      <c r="M947" s="52"/>
      <c r="N947" s="52"/>
    </row>
    <row r="948" spans="13:14" ht="15.75" x14ac:dyDescent="0.25">
      <c r="M948" s="52"/>
      <c r="N948" s="52"/>
    </row>
    <row r="949" spans="13:14" ht="15.75" x14ac:dyDescent="0.25">
      <c r="M949" s="52"/>
      <c r="N949" s="52"/>
    </row>
    <row r="950" spans="13:14" ht="15.75" x14ac:dyDescent="0.25">
      <c r="M950" s="52"/>
      <c r="N950" s="52"/>
    </row>
    <row r="951" spans="13:14" ht="15.75" x14ac:dyDescent="0.25">
      <c r="M951" s="52"/>
      <c r="N951" s="52"/>
    </row>
    <row r="952" spans="13:14" ht="15.75" x14ac:dyDescent="0.25">
      <c r="M952" s="52"/>
      <c r="N952" s="52"/>
    </row>
    <row r="953" spans="13:14" ht="15.75" x14ac:dyDescent="0.25">
      <c r="M953" s="52"/>
      <c r="N953" s="52"/>
    </row>
    <row r="954" spans="13:14" ht="15.75" x14ac:dyDescent="0.25">
      <c r="M954" s="52"/>
      <c r="N954" s="52"/>
    </row>
    <row r="955" spans="13:14" ht="15.75" x14ac:dyDescent="0.25">
      <c r="M955" s="52"/>
      <c r="N955" s="52"/>
    </row>
    <row r="956" spans="13:14" ht="15.75" x14ac:dyDescent="0.25">
      <c r="M956" s="52"/>
      <c r="N956" s="52"/>
    </row>
    <row r="957" spans="13:14" ht="15.75" x14ac:dyDescent="0.25">
      <c r="M957" s="52"/>
      <c r="N957" s="52"/>
    </row>
    <row r="958" spans="13:14" ht="15.75" x14ac:dyDescent="0.25">
      <c r="M958" s="52"/>
      <c r="N958" s="52"/>
    </row>
    <row r="959" spans="13:14" ht="15.75" x14ac:dyDescent="0.25">
      <c r="M959" s="52"/>
      <c r="N959" s="52"/>
    </row>
    <row r="960" spans="13:14" ht="15.75" x14ac:dyDescent="0.25">
      <c r="M960" s="52"/>
      <c r="N960" s="52"/>
    </row>
    <row r="961" spans="13:14" ht="15.75" x14ac:dyDescent="0.25">
      <c r="M961" s="52"/>
      <c r="N961" s="52"/>
    </row>
    <row r="962" spans="13:14" ht="15.75" x14ac:dyDescent="0.25">
      <c r="M962" s="52"/>
      <c r="N962" s="52"/>
    </row>
    <row r="963" spans="13:14" ht="15.75" x14ac:dyDescent="0.25">
      <c r="M963" s="52"/>
      <c r="N963" s="52"/>
    </row>
    <row r="964" spans="13:14" ht="15.75" x14ac:dyDescent="0.25">
      <c r="M964" s="52"/>
      <c r="N964" s="52"/>
    </row>
    <row r="965" spans="13:14" ht="15.75" x14ac:dyDescent="0.25">
      <c r="M965" s="52"/>
      <c r="N965" s="52"/>
    </row>
    <row r="966" spans="13:14" ht="15.75" x14ac:dyDescent="0.25">
      <c r="M966" s="52"/>
      <c r="N966" s="52"/>
    </row>
    <row r="967" spans="13:14" ht="15.75" x14ac:dyDescent="0.25">
      <c r="M967" s="52"/>
      <c r="N967" s="52"/>
    </row>
    <row r="968" spans="13:14" ht="15.75" x14ac:dyDescent="0.25">
      <c r="M968" s="52"/>
      <c r="N968" s="52"/>
    </row>
    <row r="969" spans="13:14" ht="15.75" x14ac:dyDescent="0.25">
      <c r="M969" s="52"/>
      <c r="N969" s="52"/>
    </row>
    <row r="970" spans="13:14" ht="15.75" x14ac:dyDescent="0.25">
      <c r="M970" s="52"/>
      <c r="N970" s="52"/>
    </row>
    <row r="971" spans="13:14" ht="15.75" x14ac:dyDescent="0.25">
      <c r="M971" s="52"/>
      <c r="N971" s="52"/>
    </row>
    <row r="972" spans="13:14" ht="15.75" x14ac:dyDescent="0.25">
      <c r="M972" s="52"/>
      <c r="N972" s="52"/>
    </row>
    <row r="973" spans="13:14" ht="15.75" x14ac:dyDescent="0.25">
      <c r="M973" s="52"/>
      <c r="N973" s="52"/>
    </row>
    <row r="974" spans="13:14" ht="15.75" x14ac:dyDescent="0.25">
      <c r="M974" s="52"/>
      <c r="N974" s="52"/>
    </row>
    <row r="975" spans="13:14" ht="15.75" x14ac:dyDescent="0.25">
      <c r="M975" s="52"/>
      <c r="N975" s="52"/>
    </row>
    <row r="976" spans="13:14" ht="15.75" x14ac:dyDescent="0.25">
      <c r="M976" s="52"/>
      <c r="N976" s="52"/>
    </row>
    <row r="977" spans="13:14" ht="15.75" x14ac:dyDescent="0.25">
      <c r="M977" s="52"/>
      <c r="N977" s="52"/>
    </row>
    <row r="978" spans="13:14" ht="15.75" x14ac:dyDescent="0.25">
      <c r="M978" s="52"/>
      <c r="N978" s="52"/>
    </row>
    <row r="979" spans="13:14" ht="15.75" x14ac:dyDescent="0.25">
      <c r="M979" s="52"/>
      <c r="N979" s="52"/>
    </row>
    <row r="980" spans="13:14" ht="15.75" x14ac:dyDescent="0.25">
      <c r="M980" s="52"/>
      <c r="N980" s="52"/>
    </row>
    <row r="981" spans="13:14" ht="15.75" x14ac:dyDescent="0.25">
      <c r="M981" s="52"/>
      <c r="N981" s="52"/>
    </row>
    <row r="982" spans="13:14" ht="15.75" x14ac:dyDescent="0.25">
      <c r="M982" s="52"/>
      <c r="N982" s="52"/>
    </row>
    <row r="983" spans="13:14" ht="15.75" x14ac:dyDescent="0.25">
      <c r="M983" s="52"/>
      <c r="N983" s="52"/>
    </row>
    <row r="984" spans="13:14" ht="15.75" x14ac:dyDescent="0.25">
      <c r="M984" s="52"/>
      <c r="N984" s="52"/>
    </row>
    <row r="985" spans="13:14" ht="15.75" x14ac:dyDescent="0.25">
      <c r="M985" s="52"/>
      <c r="N985" s="52"/>
    </row>
    <row r="986" spans="13:14" ht="15.75" x14ac:dyDescent="0.25">
      <c r="M986" s="52"/>
      <c r="N986" s="52"/>
    </row>
    <row r="987" spans="13:14" ht="15.75" x14ac:dyDescent="0.25">
      <c r="M987" s="52"/>
      <c r="N987" s="52"/>
    </row>
    <row r="988" spans="13:14" ht="15.75" x14ac:dyDescent="0.25">
      <c r="M988" s="52"/>
      <c r="N988" s="52"/>
    </row>
    <row r="989" spans="13:14" ht="15.75" x14ac:dyDescent="0.25">
      <c r="M989" s="52"/>
      <c r="N989" s="52"/>
    </row>
    <row r="990" spans="13:14" ht="15.75" x14ac:dyDescent="0.25">
      <c r="M990" s="52"/>
      <c r="N990" s="52"/>
    </row>
    <row r="991" spans="13:14" ht="15.75" x14ac:dyDescent="0.25">
      <c r="M991" s="52"/>
      <c r="N991" s="52"/>
    </row>
    <row r="992" spans="13:14" ht="15.75" x14ac:dyDescent="0.25">
      <c r="M992" s="52"/>
      <c r="N992" s="52"/>
    </row>
    <row r="993" spans="13:14" ht="15.75" x14ac:dyDescent="0.25">
      <c r="M993" s="52"/>
      <c r="N993" s="52"/>
    </row>
    <row r="994" spans="13:14" ht="15.75" x14ac:dyDescent="0.25">
      <c r="M994" s="52"/>
      <c r="N994" s="52"/>
    </row>
    <row r="995" spans="13:14" ht="15.75" x14ac:dyDescent="0.25">
      <c r="M995" s="52"/>
      <c r="N995" s="52"/>
    </row>
    <row r="996" spans="13:14" ht="15.75" x14ac:dyDescent="0.25">
      <c r="M996" s="52"/>
      <c r="N996" s="52"/>
    </row>
    <row r="997" spans="13:14" ht="15.75" x14ac:dyDescent="0.25">
      <c r="M997" s="52"/>
      <c r="N997" s="52"/>
    </row>
    <row r="998" spans="13:14" ht="15.75" x14ac:dyDescent="0.25">
      <c r="M998" s="52"/>
      <c r="N998" s="52"/>
    </row>
    <row r="999" spans="13:14" ht="15.75" x14ac:dyDescent="0.25">
      <c r="M999" s="52"/>
      <c r="N999" s="52"/>
    </row>
    <row r="1000" spans="13:14" ht="15.75" x14ac:dyDescent="0.25">
      <c r="M1000" s="52"/>
      <c r="N1000" s="52"/>
    </row>
    <row r="1001" spans="13:14" ht="15.75" x14ac:dyDescent="0.25">
      <c r="M1001" s="52"/>
      <c r="N1001" s="52"/>
    </row>
    <row r="1002" spans="13:14" ht="15.75" x14ac:dyDescent="0.25">
      <c r="M1002" s="52"/>
      <c r="N1002" s="52"/>
    </row>
    <row r="1003" spans="13:14" ht="15.75" x14ac:dyDescent="0.25">
      <c r="M1003" s="52"/>
      <c r="N1003" s="52"/>
    </row>
    <row r="1004" spans="13:14" ht="15.75" x14ac:dyDescent="0.25">
      <c r="M1004" s="52"/>
      <c r="N1004" s="52"/>
    </row>
    <row r="1005" spans="13:14" ht="15.75" x14ac:dyDescent="0.25">
      <c r="M1005" s="52"/>
      <c r="N1005" s="52"/>
    </row>
    <row r="1006" spans="13:14" ht="15.75" x14ac:dyDescent="0.25">
      <c r="M1006" s="52"/>
      <c r="N1006" s="52"/>
    </row>
    <row r="1007" spans="13:14" ht="15.75" x14ac:dyDescent="0.25">
      <c r="M1007" s="52"/>
      <c r="N1007" s="52"/>
    </row>
    <row r="1008" spans="13:14" ht="15.75" x14ac:dyDescent="0.25">
      <c r="M1008" s="52"/>
      <c r="N1008" s="52"/>
    </row>
    <row r="1009" spans="13:14" ht="15.75" x14ac:dyDescent="0.25">
      <c r="M1009" s="52"/>
      <c r="N1009" s="52"/>
    </row>
    <row r="1010" spans="13:14" ht="15.75" x14ac:dyDescent="0.25">
      <c r="M1010" s="52"/>
      <c r="N1010" s="52"/>
    </row>
    <row r="1011" spans="13:14" ht="15.75" x14ac:dyDescent="0.25">
      <c r="M1011" s="52"/>
      <c r="N1011" s="52"/>
    </row>
    <row r="1012" spans="13:14" ht="15.75" x14ac:dyDescent="0.25">
      <c r="M1012" s="52"/>
      <c r="N1012" s="52"/>
    </row>
    <row r="1013" spans="13:14" ht="15.75" x14ac:dyDescent="0.25">
      <c r="M1013" s="52"/>
      <c r="N1013" s="52"/>
    </row>
    <row r="1014" spans="13:14" ht="15.75" x14ac:dyDescent="0.25">
      <c r="M1014" s="52"/>
      <c r="N1014" s="52"/>
    </row>
    <row r="1015" spans="13:14" ht="15.75" x14ac:dyDescent="0.25">
      <c r="M1015" s="52"/>
      <c r="N1015" s="52"/>
    </row>
    <row r="1016" spans="13:14" ht="15.75" x14ac:dyDescent="0.25">
      <c r="M1016" s="52"/>
      <c r="N1016" s="52"/>
    </row>
    <row r="1017" spans="13:14" ht="15.75" x14ac:dyDescent="0.25">
      <c r="M1017" s="52"/>
      <c r="N1017" s="52"/>
    </row>
    <row r="1018" spans="13:14" ht="15.75" x14ac:dyDescent="0.25">
      <c r="M1018" s="52"/>
      <c r="N1018" s="52"/>
    </row>
    <row r="1019" spans="13:14" ht="15.75" x14ac:dyDescent="0.25">
      <c r="M1019" s="52"/>
      <c r="N1019" s="52"/>
    </row>
    <row r="1020" spans="13:14" ht="15.75" x14ac:dyDescent="0.25">
      <c r="M1020" s="52"/>
      <c r="N1020" s="52"/>
    </row>
    <row r="1021" spans="13:14" ht="15.75" x14ac:dyDescent="0.25">
      <c r="M1021" s="52"/>
      <c r="N1021" s="52"/>
    </row>
    <row r="1022" spans="13:14" ht="15.75" x14ac:dyDescent="0.25">
      <c r="M1022" s="52"/>
      <c r="N1022" s="52"/>
    </row>
    <row r="1023" spans="13:14" ht="15.75" x14ac:dyDescent="0.25">
      <c r="M1023" s="52"/>
      <c r="N1023" s="52"/>
    </row>
    <row r="1024" spans="13:14" ht="15.75" x14ac:dyDescent="0.25">
      <c r="M1024" s="52"/>
      <c r="N1024" s="52"/>
    </row>
    <row r="1025" spans="13:14" ht="15.75" x14ac:dyDescent="0.25">
      <c r="M1025" s="52"/>
      <c r="N1025" s="52"/>
    </row>
    <row r="1026" spans="13:14" ht="15.75" x14ac:dyDescent="0.25">
      <c r="M1026" s="52"/>
      <c r="N1026" s="52"/>
    </row>
    <row r="1027" spans="13:14" ht="15.75" x14ac:dyDescent="0.25">
      <c r="M1027" s="52"/>
      <c r="N1027" s="52"/>
    </row>
    <row r="1028" spans="13:14" ht="15.75" x14ac:dyDescent="0.25">
      <c r="M1028" s="52"/>
      <c r="N1028" s="52"/>
    </row>
    <row r="1029" spans="13:14" ht="15.75" x14ac:dyDescent="0.25">
      <c r="M1029" s="52"/>
      <c r="N1029" s="52"/>
    </row>
    <row r="1030" spans="13:14" ht="15.75" x14ac:dyDescent="0.25">
      <c r="M1030" s="52"/>
      <c r="N1030" s="52"/>
    </row>
    <row r="1031" spans="13:14" ht="15.75" x14ac:dyDescent="0.25">
      <c r="M1031" s="52"/>
      <c r="N1031" s="52"/>
    </row>
    <row r="1032" spans="13:14" ht="15.75" x14ac:dyDescent="0.25">
      <c r="M1032" s="52"/>
      <c r="N1032" s="52"/>
    </row>
    <row r="1033" spans="13:14" ht="15.75" x14ac:dyDescent="0.25">
      <c r="M1033" s="52"/>
      <c r="N1033" s="52"/>
    </row>
    <row r="1034" spans="13:14" ht="15.75" x14ac:dyDescent="0.25">
      <c r="M1034" s="52"/>
      <c r="N1034" s="52"/>
    </row>
    <row r="1035" spans="13:14" ht="15.75" x14ac:dyDescent="0.25">
      <c r="M1035" s="52"/>
      <c r="N1035" s="52"/>
    </row>
    <row r="1036" spans="13:14" ht="15.75" x14ac:dyDescent="0.25">
      <c r="M1036" s="52"/>
      <c r="N1036" s="52"/>
    </row>
    <row r="1037" spans="13:14" ht="15.75" x14ac:dyDescent="0.25">
      <c r="M1037" s="52"/>
      <c r="N1037" s="52"/>
    </row>
    <row r="1038" spans="13:14" ht="15.75" x14ac:dyDescent="0.25">
      <c r="M1038" s="52"/>
      <c r="N1038" s="52"/>
    </row>
    <row r="1039" spans="13:14" ht="15.75" x14ac:dyDescent="0.25">
      <c r="M1039" s="52"/>
      <c r="N1039" s="52"/>
    </row>
    <row r="1040" spans="13:14" ht="15.75" x14ac:dyDescent="0.25">
      <c r="M1040" s="52"/>
      <c r="N1040" s="52"/>
    </row>
    <row r="1041" spans="13:14" ht="15.75" x14ac:dyDescent="0.25">
      <c r="M1041" s="52"/>
      <c r="N1041" s="52"/>
    </row>
    <row r="1042" spans="13:14" ht="15.75" x14ac:dyDescent="0.25">
      <c r="M1042" s="52"/>
      <c r="N1042" s="52"/>
    </row>
    <row r="1043" spans="13:14" ht="15.75" x14ac:dyDescent="0.25">
      <c r="M1043" s="52"/>
      <c r="N1043" s="52"/>
    </row>
    <row r="1044" spans="13:14" ht="15.75" x14ac:dyDescent="0.25">
      <c r="M1044" s="52"/>
      <c r="N1044" s="52"/>
    </row>
    <row r="1045" spans="13:14" ht="15.75" x14ac:dyDescent="0.25">
      <c r="M1045" s="52"/>
      <c r="N1045" s="52"/>
    </row>
    <row r="1046" spans="13:14" ht="15.75" x14ac:dyDescent="0.25">
      <c r="M1046" s="52"/>
      <c r="N1046" s="52"/>
    </row>
    <row r="1047" spans="13:14" ht="15.75" x14ac:dyDescent="0.25">
      <c r="M1047" s="52"/>
      <c r="N1047" s="52"/>
    </row>
    <row r="1048" spans="13:14" ht="15.75" x14ac:dyDescent="0.25">
      <c r="M1048" s="52"/>
      <c r="N1048" s="52"/>
    </row>
    <row r="1049" spans="13:14" ht="15.75" x14ac:dyDescent="0.25">
      <c r="M1049" s="52"/>
      <c r="N1049" s="52"/>
    </row>
    <row r="1050" spans="13:14" ht="15.75" x14ac:dyDescent="0.25">
      <c r="M1050" s="52"/>
      <c r="N1050" s="52"/>
    </row>
    <row r="1051" spans="13:14" ht="15.75" x14ac:dyDescent="0.25">
      <c r="M1051" s="52"/>
      <c r="N1051" s="52"/>
    </row>
    <row r="1052" spans="13:14" ht="15.75" x14ac:dyDescent="0.25">
      <c r="M1052" s="52"/>
      <c r="N1052" s="52"/>
    </row>
    <row r="1053" spans="13:14" ht="15.75" x14ac:dyDescent="0.25">
      <c r="M1053" s="52"/>
      <c r="N1053" s="52"/>
    </row>
    <row r="1054" spans="13:14" ht="15.75" x14ac:dyDescent="0.25">
      <c r="M1054" s="52"/>
      <c r="N1054" s="52"/>
    </row>
    <row r="1055" spans="13:14" ht="15.75" x14ac:dyDescent="0.25">
      <c r="M1055" s="52"/>
      <c r="N1055" s="52"/>
    </row>
    <row r="1056" spans="13:14" ht="15.75" x14ac:dyDescent="0.25">
      <c r="M1056" s="52"/>
      <c r="N1056" s="52"/>
    </row>
    <row r="1057" spans="13:14" ht="15.75" x14ac:dyDescent="0.25">
      <c r="M1057" s="52"/>
      <c r="N1057" s="52"/>
    </row>
    <row r="1058" spans="13:14" ht="15.75" x14ac:dyDescent="0.25">
      <c r="M1058" s="52"/>
      <c r="N1058" s="52"/>
    </row>
    <row r="1059" spans="13:14" ht="15.75" x14ac:dyDescent="0.25">
      <c r="M1059" s="52"/>
      <c r="N1059" s="52"/>
    </row>
    <row r="1060" spans="13:14" ht="15.75" x14ac:dyDescent="0.25">
      <c r="M1060" s="52"/>
      <c r="N1060" s="52"/>
    </row>
    <row r="1061" spans="13:14" ht="15.75" x14ac:dyDescent="0.25">
      <c r="M1061" s="52"/>
      <c r="N1061" s="52"/>
    </row>
    <row r="1062" spans="13:14" ht="15.75" x14ac:dyDescent="0.25">
      <c r="M1062" s="52"/>
      <c r="N1062" s="52"/>
    </row>
    <row r="1063" spans="13:14" ht="15.75" x14ac:dyDescent="0.25">
      <c r="M1063" s="52"/>
      <c r="N1063" s="52"/>
    </row>
    <row r="1064" spans="13:14" ht="15.75" x14ac:dyDescent="0.25">
      <c r="M1064" s="52"/>
      <c r="N1064" s="52"/>
    </row>
    <row r="1065" spans="13:14" ht="15.75" x14ac:dyDescent="0.25">
      <c r="M1065" s="52"/>
      <c r="N1065" s="52"/>
    </row>
    <row r="1066" spans="13:14" ht="15.75" x14ac:dyDescent="0.25">
      <c r="M1066" s="52"/>
      <c r="N1066" s="52"/>
    </row>
    <row r="1067" spans="13:14" ht="15.75" x14ac:dyDescent="0.25">
      <c r="M1067" s="52"/>
      <c r="N1067" s="52"/>
    </row>
    <row r="1068" spans="13:14" ht="15.75" x14ac:dyDescent="0.25">
      <c r="M1068" s="52"/>
      <c r="N1068" s="52"/>
    </row>
    <row r="1069" spans="13:14" ht="15.75" x14ac:dyDescent="0.25">
      <c r="M1069" s="52"/>
      <c r="N1069" s="52"/>
    </row>
    <row r="1070" spans="13:14" ht="15.75" x14ac:dyDescent="0.25">
      <c r="M1070" s="52"/>
      <c r="N1070" s="52"/>
    </row>
    <row r="1071" spans="13:14" ht="15.75" x14ac:dyDescent="0.25">
      <c r="M1071" s="52"/>
      <c r="N1071" s="52"/>
    </row>
    <row r="1072" spans="13:14" ht="15.75" x14ac:dyDescent="0.25">
      <c r="M1072" s="52"/>
      <c r="N1072" s="52"/>
    </row>
    <row r="1073" spans="13:14" ht="15.75" x14ac:dyDescent="0.25">
      <c r="M1073" s="52"/>
      <c r="N1073" s="52"/>
    </row>
    <row r="1074" spans="13:14" ht="15.75" x14ac:dyDescent="0.25">
      <c r="M1074" s="52"/>
      <c r="N1074" s="52"/>
    </row>
    <row r="1075" spans="13:14" ht="15.75" x14ac:dyDescent="0.25">
      <c r="M1075" s="52"/>
      <c r="N1075" s="52"/>
    </row>
    <row r="1076" spans="13:14" ht="15.75" x14ac:dyDescent="0.25">
      <c r="M1076" s="52"/>
      <c r="N1076" s="52"/>
    </row>
    <row r="1077" spans="13:14" ht="15.75" x14ac:dyDescent="0.25">
      <c r="M1077" s="52"/>
      <c r="N1077" s="52"/>
    </row>
    <row r="1078" spans="13:14" ht="15.75" x14ac:dyDescent="0.25">
      <c r="M1078" s="52"/>
      <c r="N1078" s="52"/>
    </row>
    <row r="1079" spans="13:14" ht="15.75" x14ac:dyDescent="0.25">
      <c r="M1079" s="52"/>
      <c r="N1079" s="52"/>
    </row>
    <row r="1080" spans="13:14" ht="15.75" x14ac:dyDescent="0.25">
      <c r="M1080" s="52"/>
      <c r="N1080" s="52"/>
    </row>
    <row r="1081" spans="13:14" ht="15.75" x14ac:dyDescent="0.25">
      <c r="M1081" s="52"/>
      <c r="N1081" s="52"/>
    </row>
    <row r="1082" spans="13:14" ht="15.75" x14ac:dyDescent="0.25">
      <c r="M1082" s="52"/>
      <c r="N1082" s="52"/>
    </row>
    <row r="1083" spans="13:14" ht="15.75" x14ac:dyDescent="0.25">
      <c r="M1083" s="52"/>
      <c r="N1083" s="52"/>
    </row>
    <row r="1084" spans="13:14" ht="15.75" x14ac:dyDescent="0.25">
      <c r="M1084" s="52"/>
      <c r="N1084" s="52"/>
    </row>
    <row r="1085" spans="13:14" ht="15.75" x14ac:dyDescent="0.25">
      <c r="M1085" s="52"/>
      <c r="N1085" s="52"/>
    </row>
    <row r="1086" spans="13:14" ht="15.75" x14ac:dyDescent="0.25">
      <c r="M1086" s="52"/>
      <c r="N1086" s="52"/>
    </row>
    <row r="1087" spans="13:14" ht="15.75" x14ac:dyDescent="0.25">
      <c r="M1087" s="52"/>
      <c r="N1087" s="52"/>
    </row>
    <row r="1088" spans="13:14" ht="15.75" x14ac:dyDescent="0.25">
      <c r="M1088" s="52"/>
      <c r="N1088" s="52"/>
    </row>
    <row r="1089" spans="13:14" ht="15.75" x14ac:dyDescent="0.25">
      <c r="M1089" s="52"/>
      <c r="N1089" s="52"/>
    </row>
    <row r="1090" spans="13:14" ht="15.75" x14ac:dyDescent="0.25">
      <c r="M1090" s="52"/>
      <c r="N1090" s="52"/>
    </row>
    <row r="1091" spans="13:14" ht="15.75" x14ac:dyDescent="0.25">
      <c r="M1091" s="52"/>
      <c r="N1091" s="52"/>
    </row>
    <row r="1092" spans="13:14" ht="15.75" x14ac:dyDescent="0.25">
      <c r="M1092" s="52"/>
      <c r="N1092" s="52"/>
    </row>
    <row r="1093" spans="13:14" ht="15.75" x14ac:dyDescent="0.25">
      <c r="M1093" s="52"/>
      <c r="N1093" s="52"/>
    </row>
    <row r="1094" spans="13:14" ht="15.75" x14ac:dyDescent="0.25">
      <c r="M1094" s="52"/>
      <c r="N1094" s="52"/>
    </row>
    <row r="1095" spans="13:14" ht="15.75" x14ac:dyDescent="0.25">
      <c r="M1095" s="52"/>
      <c r="N1095" s="52"/>
    </row>
    <row r="1096" spans="13:14" ht="15.75" x14ac:dyDescent="0.25">
      <c r="M1096" s="52"/>
      <c r="N1096" s="52"/>
    </row>
    <row r="1097" spans="13:14" ht="15.75" x14ac:dyDescent="0.25">
      <c r="M1097" s="52"/>
      <c r="N1097" s="52"/>
    </row>
    <row r="1098" spans="13:14" ht="15.75" x14ac:dyDescent="0.25">
      <c r="M1098" s="52"/>
      <c r="N1098" s="52"/>
    </row>
    <row r="1099" spans="13:14" ht="15.75" x14ac:dyDescent="0.25">
      <c r="M1099" s="52"/>
      <c r="N1099" s="52"/>
    </row>
    <row r="1100" spans="13:14" ht="15.75" x14ac:dyDescent="0.25">
      <c r="M1100" s="52"/>
      <c r="N1100" s="52"/>
    </row>
    <row r="1101" spans="13:14" ht="15.75" x14ac:dyDescent="0.25">
      <c r="M1101" s="52"/>
      <c r="N1101" s="52"/>
    </row>
    <row r="1102" spans="13:14" ht="15.75" x14ac:dyDescent="0.25">
      <c r="M1102" s="52"/>
      <c r="N1102" s="52"/>
    </row>
    <row r="1103" spans="13:14" ht="15.75" x14ac:dyDescent="0.25">
      <c r="M1103" s="52"/>
      <c r="N1103" s="52"/>
    </row>
    <row r="1104" spans="13:14" ht="15.75" x14ac:dyDescent="0.25">
      <c r="M1104" s="52"/>
      <c r="N1104" s="52"/>
    </row>
    <row r="1105" spans="13:14" ht="15.75" x14ac:dyDescent="0.25">
      <c r="M1105" s="52"/>
      <c r="N1105" s="52"/>
    </row>
    <row r="1106" spans="13:14" ht="15.75" x14ac:dyDescent="0.25">
      <c r="M1106" s="52"/>
      <c r="N1106" s="52"/>
    </row>
    <row r="1107" spans="13:14" ht="15.75" x14ac:dyDescent="0.25">
      <c r="M1107" s="52"/>
      <c r="N1107" s="52"/>
    </row>
    <row r="1108" spans="13:14" ht="15.75" x14ac:dyDescent="0.25">
      <c r="M1108" s="52"/>
      <c r="N1108" s="52"/>
    </row>
    <row r="1109" spans="13:14" ht="15.75" x14ac:dyDescent="0.25">
      <c r="M1109" s="52"/>
      <c r="N1109" s="52"/>
    </row>
    <row r="1110" spans="13:14" ht="15.75" x14ac:dyDescent="0.25">
      <c r="M1110" s="52"/>
      <c r="N1110" s="52"/>
    </row>
    <row r="1111" spans="13:14" ht="15.75" x14ac:dyDescent="0.25">
      <c r="M1111" s="52"/>
      <c r="N1111" s="52"/>
    </row>
    <row r="1112" spans="13:14" ht="15.75" x14ac:dyDescent="0.25">
      <c r="M1112" s="52"/>
      <c r="N1112" s="52"/>
    </row>
    <row r="1113" spans="13:14" ht="15.75" x14ac:dyDescent="0.25">
      <c r="M1113" s="52"/>
      <c r="N1113" s="52"/>
    </row>
    <row r="1114" spans="13:14" ht="15.75" x14ac:dyDescent="0.25">
      <c r="M1114" s="52"/>
      <c r="N1114" s="52"/>
    </row>
    <row r="1115" spans="13:14" ht="15.75" x14ac:dyDescent="0.25">
      <c r="M1115" s="52"/>
      <c r="N1115" s="52"/>
    </row>
    <row r="1116" spans="13:14" ht="15.75" x14ac:dyDescent="0.25">
      <c r="M1116" s="52"/>
      <c r="N1116" s="52"/>
    </row>
    <row r="1117" spans="13:14" ht="15.75" x14ac:dyDescent="0.25">
      <c r="M1117" s="52"/>
      <c r="N1117" s="52"/>
    </row>
    <row r="1118" spans="13:14" ht="15.75" x14ac:dyDescent="0.25">
      <c r="M1118" s="52"/>
      <c r="N1118" s="52"/>
    </row>
    <row r="1119" spans="13:14" ht="15.75" x14ac:dyDescent="0.25">
      <c r="M1119" s="52"/>
      <c r="N1119" s="52"/>
    </row>
    <row r="1120" spans="13:14" ht="15.75" x14ac:dyDescent="0.25">
      <c r="M1120" s="52"/>
      <c r="N1120" s="52"/>
    </row>
    <row r="1121" spans="13:14" ht="15.75" x14ac:dyDescent="0.25">
      <c r="M1121" s="52"/>
      <c r="N1121" s="52"/>
    </row>
    <row r="1122" spans="13:14" ht="15.75" x14ac:dyDescent="0.25">
      <c r="M1122" s="52"/>
      <c r="N1122" s="52"/>
    </row>
    <row r="1123" spans="13:14" ht="15.75" x14ac:dyDescent="0.25">
      <c r="M1123" s="52"/>
      <c r="N1123" s="52"/>
    </row>
    <row r="1124" spans="13:14" ht="15.75" x14ac:dyDescent="0.25">
      <c r="M1124" s="52"/>
      <c r="N1124" s="52"/>
    </row>
    <row r="1125" spans="13:14" ht="15.75" x14ac:dyDescent="0.25">
      <c r="M1125" s="52"/>
      <c r="N1125" s="52"/>
    </row>
    <row r="1126" spans="13:14" ht="15.75" x14ac:dyDescent="0.25">
      <c r="M1126" s="52"/>
      <c r="N1126" s="52"/>
    </row>
    <row r="1127" spans="13:14" ht="15.75" x14ac:dyDescent="0.25">
      <c r="M1127" s="52"/>
      <c r="N1127" s="52"/>
    </row>
    <row r="1128" spans="13:14" ht="15.75" x14ac:dyDescent="0.25">
      <c r="M1128" s="52"/>
      <c r="N1128" s="52"/>
    </row>
    <row r="1129" spans="13:14" ht="15.75" x14ac:dyDescent="0.25">
      <c r="M1129" s="52"/>
      <c r="N1129" s="52"/>
    </row>
    <row r="1130" spans="13:14" ht="15.75" x14ac:dyDescent="0.25">
      <c r="M1130" s="52"/>
      <c r="N1130" s="52"/>
    </row>
    <row r="1131" spans="13:14" ht="15.75" x14ac:dyDescent="0.25">
      <c r="M1131" s="52"/>
      <c r="N1131" s="52"/>
    </row>
    <row r="1132" spans="13:14" ht="15.75" x14ac:dyDescent="0.25">
      <c r="M1132" s="52"/>
      <c r="N1132" s="52"/>
    </row>
    <row r="1133" spans="13:14" ht="15.75" x14ac:dyDescent="0.25">
      <c r="M1133" s="52"/>
      <c r="N1133" s="52"/>
    </row>
    <row r="1134" spans="13:14" ht="15.75" x14ac:dyDescent="0.25">
      <c r="M1134" s="52"/>
      <c r="N1134" s="52"/>
    </row>
    <row r="1135" spans="13:14" ht="15.75" x14ac:dyDescent="0.25">
      <c r="M1135" s="52"/>
      <c r="N1135" s="52"/>
    </row>
    <row r="1136" spans="13:14" ht="15.75" x14ac:dyDescent="0.25">
      <c r="M1136" s="52"/>
      <c r="N1136" s="52"/>
    </row>
    <row r="1137" spans="13:14" ht="15.75" x14ac:dyDescent="0.25">
      <c r="M1137" s="52"/>
      <c r="N1137" s="52"/>
    </row>
    <row r="1138" spans="13:14" ht="15.75" x14ac:dyDescent="0.25">
      <c r="M1138" s="52"/>
      <c r="N1138" s="52"/>
    </row>
    <row r="1139" spans="13:14" ht="15.75" x14ac:dyDescent="0.25">
      <c r="M1139" s="52"/>
      <c r="N1139" s="52"/>
    </row>
    <row r="1140" spans="13:14" ht="15.75" x14ac:dyDescent="0.25">
      <c r="M1140" s="52"/>
      <c r="N1140" s="52"/>
    </row>
    <row r="1141" spans="13:14" ht="15.75" x14ac:dyDescent="0.25">
      <c r="M1141" s="52"/>
      <c r="N1141" s="52"/>
    </row>
    <row r="1142" spans="13:14" ht="15.75" x14ac:dyDescent="0.25">
      <c r="M1142" s="52"/>
      <c r="N1142" s="52"/>
    </row>
    <row r="1143" spans="13:14" ht="15.75" x14ac:dyDescent="0.25">
      <c r="M1143" s="52"/>
      <c r="N1143" s="52"/>
    </row>
    <row r="1144" spans="13:14" ht="15.75" x14ac:dyDescent="0.25">
      <c r="M1144" s="52"/>
      <c r="N1144" s="52"/>
    </row>
    <row r="1145" spans="13:14" ht="15.75" x14ac:dyDescent="0.25">
      <c r="M1145" s="52"/>
      <c r="N1145" s="52"/>
    </row>
    <row r="1146" spans="13:14" ht="15.75" x14ac:dyDescent="0.25">
      <c r="M1146" s="52"/>
      <c r="N1146" s="52"/>
    </row>
    <row r="1147" spans="13:14" ht="15.75" x14ac:dyDescent="0.25">
      <c r="M1147" s="52"/>
      <c r="N1147" s="52"/>
    </row>
    <row r="1148" spans="13:14" ht="15.75" x14ac:dyDescent="0.25">
      <c r="M1148" s="52"/>
      <c r="N1148" s="52"/>
    </row>
    <row r="1149" spans="13:14" ht="15.75" x14ac:dyDescent="0.25">
      <c r="M1149" s="52"/>
      <c r="N1149" s="52"/>
    </row>
    <row r="1150" spans="13:14" ht="15.75" x14ac:dyDescent="0.25">
      <c r="M1150" s="52"/>
      <c r="N1150" s="52"/>
    </row>
    <row r="1151" spans="13:14" x14ac:dyDescent="0.2">
      <c r="N1151" s="54"/>
    </row>
  </sheetData>
  <sheetProtection sheet="1" objects="1" scenarios="1"/>
  <mergeCells count="5">
    <mergeCell ref="B2:E2"/>
    <mergeCell ref="H2:J2"/>
    <mergeCell ref="Q2:R2"/>
    <mergeCell ref="Q8:S8"/>
    <mergeCell ref="T12:W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3"/>
  <sheetViews>
    <sheetView showGridLines="0" zoomScale="260" zoomScaleNormal="260" workbookViewId="0">
      <selection activeCell="E12" sqref="E12"/>
    </sheetView>
  </sheetViews>
  <sheetFormatPr defaultRowHeight="15.75" x14ac:dyDescent="0.25"/>
  <cols>
    <col min="1" max="1" width="3.33203125" customWidth="1"/>
    <col min="2" max="2" width="6.21875" customWidth="1"/>
    <col min="3" max="3" width="8.77734375" customWidth="1"/>
    <col min="4" max="4" width="7.109375" customWidth="1"/>
    <col min="5" max="5" width="7.21875" style="15" customWidth="1"/>
    <col min="6" max="6" width="8.21875" customWidth="1"/>
    <col min="7" max="7" width="0.6640625" customWidth="1"/>
    <col min="8" max="8" width="7.44140625" style="1" customWidth="1"/>
    <col min="9" max="9" width="8.6640625" customWidth="1"/>
    <col min="10" max="11" width="7.33203125" customWidth="1"/>
    <col min="12" max="12" width="6.44140625" customWidth="1"/>
    <col min="13" max="13" width="31.21875" customWidth="1"/>
    <col min="14" max="14" width="10.21875" style="7" customWidth="1"/>
    <col min="15" max="15" width="9.44140625" style="7" customWidth="1"/>
    <col min="16" max="16" width="13" style="7" customWidth="1"/>
    <col min="17" max="17" width="12.109375" style="7" customWidth="1"/>
    <col min="18" max="18" width="0.88671875" style="7" customWidth="1"/>
    <col min="19" max="19" width="13.109375" style="7" customWidth="1"/>
    <col min="20" max="23" width="14.88671875" style="7" hidden="1" customWidth="1"/>
    <col min="24" max="24" width="13.44140625" style="7" customWidth="1"/>
    <col min="25" max="25" width="1.88671875" style="7" customWidth="1"/>
    <col min="26" max="26" width="13.88671875" style="7" customWidth="1"/>
    <col min="27" max="28" width="8.88671875" style="7"/>
  </cols>
  <sheetData>
    <row r="1" spans="1:28" ht="16.5" thickBot="1" x14ac:dyDescent="0.3"/>
    <row r="2" spans="1:28" ht="22.5" customHeight="1" thickTop="1" thickBot="1" x14ac:dyDescent="0.3">
      <c r="B2" s="133" t="s">
        <v>6</v>
      </c>
      <c r="C2" s="134"/>
      <c r="D2" s="134"/>
      <c r="E2" s="134"/>
      <c r="F2" s="135"/>
      <c r="G2" s="2"/>
      <c r="H2" s="30" t="s">
        <v>7</v>
      </c>
      <c r="I2" s="31"/>
      <c r="J2" s="31"/>
      <c r="K2" s="32"/>
      <c r="L2" s="33"/>
      <c r="M2" s="3"/>
    </row>
    <row r="3" spans="1:28" ht="24" thickTop="1" thickBot="1" x14ac:dyDescent="0.55000000000000004">
      <c r="A3" s="5"/>
      <c r="B3" s="27" t="s">
        <v>0</v>
      </c>
      <c r="C3" s="28" t="s">
        <v>1</v>
      </c>
      <c r="D3" s="27" t="s">
        <v>2</v>
      </c>
      <c r="E3" s="27" t="s">
        <v>4</v>
      </c>
      <c r="F3" s="27" t="s">
        <v>3</v>
      </c>
      <c r="H3" s="37" t="s">
        <v>0</v>
      </c>
      <c r="I3" s="38" t="s">
        <v>1</v>
      </c>
      <c r="J3" s="37" t="s">
        <v>2</v>
      </c>
      <c r="K3" s="37" t="s">
        <v>4</v>
      </c>
      <c r="M3" s="7"/>
      <c r="AB3"/>
    </row>
    <row r="4" spans="1:28" ht="17.25" thickTop="1" thickBot="1" x14ac:dyDescent="0.3">
      <c r="B4" s="6">
        <v>0</v>
      </c>
      <c r="C4" s="6">
        <v>90</v>
      </c>
      <c r="D4" s="6">
        <v>0</v>
      </c>
      <c r="E4" s="25">
        <v>0</v>
      </c>
      <c r="F4" s="6">
        <v>200</v>
      </c>
      <c r="H4" s="23">
        <v>0</v>
      </c>
      <c r="I4" s="24">
        <v>90</v>
      </c>
      <c r="J4" s="24">
        <v>0</v>
      </c>
      <c r="K4" s="23">
        <v>0</v>
      </c>
      <c r="M4" s="7"/>
      <c r="AB4"/>
    </row>
    <row r="5" spans="1:28" ht="17.25" thickTop="1" thickBot="1" x14ac:dyDescent="0.3">
      <c r="B5" s="6">
        <v>1</v>
      </c>
      <c r="C5" s="17">
        <v>89.920085201156965</v>
      </c>
      <c r="D5" s="17">
        <v>0.15</v>
      </c>
      <c r="E5" s="16">
        <v>0.13897696965365336</v>
      </c>
      <c r="F5" s="26">
        <v>199.96582446372835</v>
      </c>
      <c r="H5" s="18">
        <v>3.1009174311926602</v>
      </c>
      <c r="I5" s="19">
        <v>89.9056905185478</v>
      </c>
      <c r="J5" s="18">
        <v>0.46513761467889925</v>
      </c>
      <c r="K5" s="20">
        <f>H5/B5*E5</f>
        <v>0.43095610773334708</v>
      </c>
      <c r="M5" s="139"/>
      <c r="N5" s="139"/>
      <c r="O5" s="139"/>
      <c r="AB5"/>
    </row>
    <row r="6" spans="1:28" ht="17.25" thickTop="1" thickBot="1" x14ac:dyDescent="0.3">
      <c r="B6" s="6">
        <v>2</v>
      </c>
      <c r="C6" s="17">
        <v>89.821426670258106</v>
      </c>
      <c r="D6" s="6">
        <v>0.32</v>
      </c>
      <c r="E6" s="16">
        <v>0.31066759115388304</v>
      </c>
      <c r="F6" s="17">
        <v>199.96992957429541</v>
      </c>
      <c r="H6" s="18">
        <v>6.2018348623853203</v>
      </c>
      <c r="I6" s="19">
        <v>89.796951035654644</v>
      </c>
      <c r="J6" s="18">
        <v>0.99229357798165174</v>
      </c>
      <c r="K6" s="20">
        <f>H6/B6*E6</f>
        <v>0.96335454871571058</v>
      </c>
      <c r="M6" s="139"/>
      <c r="N6" s="139"/>
      <c r="O6" s="139"/>
      <c r="Y6" s="139"/>
      <c r="Z6" s="139"/>
      <c r="AB6"/>
    </row>
    <row r="7" spans="1:28" ht="17.25" thickTop="1" thickBot="1" x14ac:dyDescent="0.3">
      <c r="B7" s="146" t="s">
        <v>9</v>
      </c>
      <c r="C7" s="147"/>
      <c r="D7" s="147"/>
      <c r="E7" s="147"/>
      <c r="F7" s="148"/>
      <c r="G7" s="21"/>
      <c r="H7" s="34" t="s">
        <v>8</v>
      </c>
      <c r="I7" s="35"/>
      <c r="J7" s="35"/>
      <c r="K7" s="36"/>
      <c r="L7" s="29"/>
    </row>
    <row r="8" spans="1:28" ht="17.25" customHeight="1" thickTop="1" thickBot="1" x14ac:dyDescent="0.35">
      <c r="B8" s="6">
        <v>100</v>
      </c>
      <c r="C8" s="6">
        <v>0</v>
      </c>
      <c r="D8" s="6">
        <v>100</v>
      </c>
      <c r="E8" s="22" t="s">
        <v>5</v>
      </c>
      <c r="F8" s="6">
        <v>200</v>
      </c>
      <c r="H8" s="18">
        <v>310.09174311926648</v>
      </c>
      <c r="I8" s="24">
        <v>0</v>
      </c>
      <c r="J8" s="24">
        <v>0</v>
      </c>
      <c r="K8" s="22" t="s">
        <v>5</v>
      </c>
      <c r="L8" s="7"/>
      <c r="M8" s="7"/>
      <c r="Q8"/>
      <c r="R8"/>
      <c r="S8"/>
      <c r="T8"/>
      <c r="U8"/>
      <c r="V8"/>
      <c r="W8"/>
      <c r="X8"/>
      <c r="Y8"/>
      <c r="Z8"/>
      <c r="AA8"/>
      <c r="AB8"/>
    </row>
    <row r="9" spans="1:28" ht="16.5" thickTop="1" x14ac:dyDescent="0.25">
      <c r="C9" s="7"/>
      <c r="D9" s="7"/>
      <c r="E9" s="7"/>
      <c r="F9" s="7"/>
      <c r="G9" s="7"/>
      <c r="H9" s="7"/>
      <c r="I9" s="7"/>
      <c r="J9" s="7"/>
      <c r="K9" s="7"/>
      <c r="L9" s="7"/>
      <c r="M9" s="7"/>
      <c r="R9"/>
      <c r="S9"/>
      <c r="T9"/>
      <c r="U9"/>
      <c r="V9"/>
      <c r="W9"/>
      <c r="X9"/>
      <c r="Y9"/>
      <c r="Z9"/>
      <c r="AA9"/>
      <c r="AB9"/>
    </row>
    <row r="10" spans="1:28" x14ac:dyDescent="0.25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R10"/>
      <c r="S10"/>
      <c r="T10"/>
      <c r="U10"/>
      <c r="V10"/>
      <c r="W10"/>
      <c r="X10"/>
      <c r="Y10"/>
      <c r="Z10"/>
      <c r="AA10"/>
      <c r="AB10"/>
    </row>
    <row r="11" spans="1:28" x14ac:dyDescent="0.25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R11"/>
      <c r="S11"/>
      <c r="T11"/>
      <c r="U11"/>
      <c r="V11"/>
      <c r="W11"/>
      <c r="X11"/>
      <c r="Y11"/>
      <c r="Z11"/>
      <c r="AA11"/>
      <c r="AB11"/>
    </row>
    <row r="12" spans="1:28" x14ac:dyDescent="0.25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R12"/>
      <c r="S12"/>
      <c r="T12"/>
      <c r="U12"/>
      <c r="V12"/>
      <c r="W12"/>
      <c r="X12"/>
      <c r="Y12"/>
      <c r="Z12"/>
      <c r="AA12"/>
      <c r="AB12"/>
    </row>
    <row r="13" spans="1:28" x14ac:dyDescent="0.25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R13"/>
      <c r="S13"/>
      <c r="T13"/>
      <c r="U13"/>
      <c r="V13"/>
      <c r="W13"/>
      <c r="X13"/>
      <c r="Y13"/>
      <c r="Z13"/>
      <c r="AA13"/>
      <c r="AB13"/>
    </row>
    <row r="14" spans="1:28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R14"/>
      <c r="S14"/>
      <c r="T14"/>
      <c r="U14"/>
      <c r="V14"/>
      <c r="W14"/>
      <c r="X14"/>
      <c r="Y14"/>
      <c r="Z14"/>
      <c r="AA14"/>
      <c r="AB14"/>
    </row>
    <row r="15" spans="1:28" x14ac:dyDescent="0.25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R15"/>
      <c r="S15"/>
      <c r="T15"/>
      <c r="U15"/>
      <c r="V15"/>
      <c r="W15"/>
      <c r="X15"/>
      <c r="Y15"/>
      <c r="Z15"/>
      <c r="AA15"/>
      <c r="AB15"/>
    </row>
    <row r="16" spans="1:28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R16"/>
      <c r="S16"/>
      <c r="T16"/>
      <c r="U16"/>
      <c r="V16"/>
      <c r="W16"/>
      <c r="X16"/>
      <c r="Y16"/>
      <c r="Z16"/>
      <c r="AA16"/>
      <c r="AB16"/>
    </row>
    <row r="17" spans="3:28" x14ac:dyDescent="0.25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R17"/>
      <c r="S17"/>
      <c r="T17"/>
      <c r="U17"/>
      <c r="V17"/>
      <c r="W17"/>
      <c r="X17"/>
      <c r="Y17"/>
      <c r="Z17"/>
      <c r="AA17"/>
      <c r="AB17"/>
    </row>
    <row r="18" spans="3:28" x14ac:dyDescent="0.2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R18"/>
      <c r="S18"/>
      <c r="T18"/>
      <c r="U18"/>
      <c r="V18"/>
      <c r="W18"/>
      <c r="X18"/>
      <c r="Y18"/>
      <c r="Z18"/>
      <c r="AA18"/>
      <c r="AB18"/>
    </row>
    <row r="19" spans="3:28" x14ac:dyDescent="0.25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R19"/>
      <c r="S19"/>
      <c r="T19"/>
      <c r="U19"/>
      <c r="V19"/>
      <c r="W19"/>
      <c r="X19"/>
      <c r="Y19"/>
      <c r="Z19"/>
      <c r="AA19"/>
      <c r="AB19"/>
    </row>
    <row r="20" spans="3:28" x14ac:dyDescent="0.25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R20"/>
      <c r="S20"/>
      <c r="T20"/>
      <c r="U20"/>
      <c r="V20"/>
      <c r="W20"/>
      <c r="X20"/>
      <c r="Y20"/>
      <c r="Z20"/>
      <c r="AA20"/>
      <c r="AB20"/>
    </row>
    <row r="21" spans="3:28" x14ac:dyDescent="0.25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R21"/>
      <c r="S21"/>
      <c r="T21"/>
      <c r="U21"/>
      <c r="V21"/>
      <c r="W21"/>
      <c r="X21"/>
      <c r="Y21"/>
      <c r="Z21"/>
      <c r="AA21"/>
      <c r="AB21"/>
    </row>
    <row r="22" spans="3:28" x14ac:dyDescent="0.25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R22"/>
      <c r="S22"/>
      <c r="T22"/>
      <c r="U22"/>
      <c r="V22"/>
      <c r="W22"/>
      <c r="X22"/>
      <c r="Y22"/>
      <c r="Z22"/>
      <c r="AA22"/>
      <c r="AB22"/>
    </row>
    <row r="23" spans="3:28" x14ac:dyDescent="0.25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R23"/>
      <c r="S23"/>
      <c r="T23"/>
      <c r="U23"/>
      <c r="V23"/>
      <c r="W23"/>
      <c r="X23"/>
      <c r="Y23"/>
      <c r="Z23"/>
      <c r="AA23"/>
      <c r="AB23"/>
    </row>
    <row r="24" spans="3:28" x14ac:dyDescent="0.25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R24"/>
      <c r="S24"/>
      <c r="T24"/>
      <c r="U24"/>
      <c r="V24"/>
      <c r="W24"/>
      <c r="X24"/>
      <c r="Y24"/>
      <c r="Z24"/>
      <c r="AA24"/>
      <c r="AB24"/>
    </row>
    <row r="25" spans="3:28" x14ac:dyDescent="0.2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R25"/>
      <c r="S25"/>
      <c r="T25"/>
      <c r="U25"/>
      <c r="V25"/>
      <c r="W25"/>
      <c r="X25"/>
      <c r="Y25"/>
      <c r="Z25"/>
      <c r="AA25"/>
      <c r="AB25"/>
    </row>
    <row r="26" spans="3:28" x14ac:dyDescent="0.25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R26"/>
      <c r="S26"/>
      <c r="T26"/>
      <c r="U26"/>
      <c r="V26"/>
      <c r="W26"/>
      <c r="X26"/>
      <c r="Y26"/>
      <c r="Z26"/>
      <c r="AA26"/>
      <c r="AB26"/>
    </row>
    <row r="27" spans="3:28" x14ac:dyDescent="0.25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R27"/>
      <c r="S27"/>
      <c r="T27"/>
      <c r="U27"/>
      <c r="V27"/>
      <c r="W27"/>
      <c r="X27"/>
      <c r="Y27"/>
      <c r="Z27"/>
      <c r="AA27"/>
      <c r="AB27"/>
    </row>
    <row r="28" spans="3:28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R28"/>
      <c r="S28"/>
      <c r="T28"/>
      <c r="U28"/>
      <c r="V28"/>
      <c r="W28"/>
      <c r="X28"/>
      <c r="Y28"/>
      <c r="Z28"/>
      <c r="AA28"/>
      <c r="AB28"/>
    </row>
    <row r="29" spans="3:28" x14ac:dyDescent="0.25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R29"/>
      <c r="S29"/>
      <c r="T29"/>
      <c r="U29"/>
      <c r="V29"/>
      <c r="W29"/>
      <c r="X29"/>
      <c r="Y29"/>
      <c r="Z29"/>
      <c r="AA29"/>
      <c r="AB29"/>
    </row>
    <row r="30" spans="3:28" x14ac:dyDescent="0.25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R30"/>
      <c r="S30"/>
      <c r="T30"/>
      <c r="U30"/>
      <c r="V30"/>
      <c r="W30"/>
      <c r="X30"/>
      <c r="Y30"/>
      <c r="Z30"/>
      <c r="AA30"/>
      <c r="AB30"/>
    </row>
    <row r="31" spans="3:28" x14ac:dyDescent="0.25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R31"/>
      <c r="S31"/>
      <c r="T31"/>
      <c r="U31"/>
      <c r="V31"/>
      <c r="W31"/>
      <c r="X31"/>
      <c r="Y31"/>
      <c r="Z31"/>
      <c r="AA31"/>
      <c r="AB31"/>
    </row>
    <row r="32" spans="3:28" x14ac:dyDescent="0.2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R32"/>
      <c r="S32"/>
      <c r="T32"/>
      <c r="U32"/>
      <c r="V32"/>
      <c r="W32"/>
      <c r="X32"/>
      <c r="Y32"/>
      <c r="Z32"/>
      <c r="AA32"/>
      <c r="AB32"/>
    </row>
    <row r="33" spans="3:28" x14ac:dyDescent="0.25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R33"/>
      <c r="S33"/>
      <c r="T33"/>
      <c r="U33"/>
      <c r="V33"/>
      <c r="W33"/>
      <c r="X33"/>
      <c r="Y33"/>
      <c r="Z33"/>
      <c r="AA33"/>
      <c r="AB33"/>
    </row>
    <row r="34" spans="3:28" x14ac:dyDescent="0.25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R34"/>
      <c r="S34"/>
      <c r="T34"/>
      <c r="U34"/>
      <c r="V34"/>
      <c r="W34"/>
      <c r="X34"/>
      <c r="Y34"/>
      <c r="Z34"/>
      <c r="AA34"/>
      <c r="AB34"/>
    </row>
    <row r="35" spans="3:28" x14ac:dyDescent="0.2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R35"/>
      <c r="S35"/>
      <c r="T35"/>
      <c r="U35"/>
      <c r="V35"/>
      <c r="W35"/>
      <c r="X35"/>
      <c r="Y35"/>
      <c r="Z35"/>
      <c r="AA35"/>
      <c r="AB35"/>
    </row>
    <row r="36" spans="3:28" x14ac:dyDescent="0.25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R36"/>
      <c r="S36"/>
      <c r="T36"/>
      <c r="U36"/>
      <c r="V36"/>
      <c r="W36"/>
      <c r="X36"/>
      <c r="Y36"/>
      <c r="Z36"/>
      <c r="AA36"/>
      <c r="AB36"/>
    </row>
    <row r="37" spans="3:28" x14ac:dyDescent="0.2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R37"/>
      <c r="S37"/>
      <c r="T37"/>
      <c r="U37"/>
      <c r="V37"/>
      <c r="W37"/>
      <c r="X37"/>
      <c r="Y37"/>
      <c r="Z37"/>
      <c r="AA37"/>
      <c r="AB37"/>
    </row>
    <row r="38" spans="3:28" x14ac:dyDescent="0.25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R38"/>
      <c r="S38"/>
      <c r="T38"/>
      <c r="U38"/>
      <c r="V38"/>
      <c r="W38"/>
      <c r="X38"/>
      <c r="Y38"/>
      <c r="Z38"/>
      <c r="AA38"/>
      <c r="AB38"/>
    </row>
    <row r="39" spans="3:28" x14ac:dyDescent="0.2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R39"/>
      <c r="S39"/>
      <c r="T39"/>
      <c r="U39"/>
      <c r="V39"/>
      <c r="W39"/>
      <c r="X39"/>
      <c r="Y39"/>
      <c r="Z39"/>
      <c r="AA39"/>
      <c r="AB39"/>
    </row>
    <row r="40" spans="3:28" x14ac:dyDescent="0.25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R40"/>
      <c r="S40"/>
      <c r="T40"/>
      <c r="U40"/>
      <c r="V40"/>
      <c r="W40"/>
      <c r="X40"/>
      <c r="Y40"/>
      <c r="Z40"/>
      <c r="AA40"/>
      <c r="AB40"/>
    </row>
    <row r="41" spans="3:28" x14ac:dyDescent="0.2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R41"/>
      <c r="S41"/>
      <c r="T41"/>
      <c r="U41"/>
      <c r="V41"/>
      <c r="W41"/>
      <c r="X41"/>
      <c r="Y41"/>
      <c r="Z41"/>
      <c r="AA41"/>
      <c r="AB41"/>
    </row>
    <row r="42" spans="3:28" x14ac:dyDescent="0.25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R42"/>
      <c r="S42"/>
      <c r="T42"/>
      <c r="U42"/>
      <c r="V42"/>
      <c r="W42"/>
      <c r="X42"/>
      <c r="Y42"/>
      <c r="Z42"/>
      <c r="AA42"/>
      <c r="AB42"/>
    </row>
    <row r="43" spans="3:28" x14ac:dyDescent="0.25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R43"/>
      <c r="S43"/>
      <c r="T43"/>
      <c r="U43"/>
      <c r="V43"/>
      <c r="W43"/>
      <c r="X43"/>
      <c r="Y43"/>
      <c r="Z43"/>
      <c r="AA43"/>
      <c r="AB43"/>
    </row>
    <row r="44" spans="3:28" x14ac:dyDescent="0.25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R44"/>
      <c r="S44"/>
      <c r="T44"/>
      <c r="U44"/>
      <c r="V44"/>
      <c r="W44"/>
      <c r="X44"/>
      <c r="Y44"/>
      <c r="Z44"/>
      <c r="AA44"/>
      <c r="AB44"/>
    </row>
    <row r="45" spans="3:28" x14ac:dyDescent="0.25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R45"/>
      <c r="S45"/>
      <c r="T45"/>
      <c r="U45"/>
      <c r="V45"/>
      <c r="W45"/>
      <c r="X45"/>
      <c r="Y45"/>
      <c r="Z45"/>
      <c r="AA45"/>
      <c r="AB45"/>
    </row>
    <row r="46" spans="3:28" x14ac:dyDescent="0.25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R46"/>
      <c r="S46"/>
      <c r="T46"/>
      <c r="U46"/>
      <c r="V46"/>
      <c r="W46"/>
      <c r="X46"/>
      <c r="Y46"/>
      <c r="Z46"/>
      <c r="AA46"/>
      <c r="AB46"/>
    </row>
    <row r="47" spans="3:28" x14ac:dyDescent="0.25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R47"/>
      <c r="S47"/>
      <c r="T47"/>
      <c r="U47"/>
      <c r="V47"/>
      <c r="W47"/>
      <c r="X47"/>
      <c r="Y47"/>
      <c r="Z47"/>
      <c r="AA47"/>
      <c r="AB47"/>
    </row>
    <row r="48" spans="3:28" x14ac:dyDescent="0.25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R48"/>
      <c r="S48"/>
      <c r="T48"/>
      <c r="U48"/>
      <c r="V48"/>
      <c r="W48"/>
      <c r="X48"/>
      <c r="Y48"/>
      <c r="Z48"/>
      <c r="AA48"/>
      <c r="AB48"/>
    </row>
    <row r="49" spans="3:28" x14ac:dyDescent="0.25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R49"/>
      <c r="S49"/>
      <c r="T49"/>
      <c r="U49"/>
      <c r="V49"/>
      <c r="W49"/>
      <c r="X49"/>
      <c r="Y49"/>
      <c r="Z49"/>
      <c r="AA49"/>
      <c r="AB49"/>
    </row>
    <row r="50" spans="3:28" x14ac:dyDescent="0.25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R50"/>
      <c r="S50"/>
      <c r="T50"/>
      <c r="U50"/>
      <c r="V50"/>
      <c r="W50"/>
      <c r="X50"/>
      <c r="Y50"/>
      <c r="Z50"/>
      <c r="AA50"/>
      <c r="AB50"/>
    </row>
    <row r="51" spans="3:28" x14ac:dyDescent="0.25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R51"/>
      <c r="S51"/>
      <c r="T51"/>
      <c r="U51"/>
      <c r="V51"/>
      <c r="W51"/>
      <c r="X51"/>
      <c r="Y51"/>
      <c r="Z51"/>
      <c r="AA51"/>
      <c r="AB51"/>
    </row>
    <row r="52" spans="3:28" x14ac:dyDescent="0.25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R52"/>
      <c r="S52"/>
      <c r="T52"/>
      <c r="U52"/>
      <c r="V52"/>
      <c r="W52"/>
      <c r="X52"/>
      <c r="Y52"/>
      <c r="Z52"/>
      <c r="AA52"/>
      <c r="AB52"/>
    </row>
    <row r="53" spans="3:28" x14ac:dyDescent="0.25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R53"/>
      <c r="S53"/>
      <c r="T53"/>
      <c r="U53"/>
      <c r="V53"/>
      <c r="W53"/>
      <c r="X53"/>
      <c r="Y53"/>
      <c r="Z53"/>
      <c r="AA53"/>
      <c r="AB53"/>
    </row>
    <row r="54" spans="3:28" x14ac:dyDescent="0.25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R54"/>
      <c r="S54"/>
      <c r="T54"/>
      <c r="U54"/>
      <c r="V54"/>
      <c r="W54"/>
      <c r="X54"/>
      <c r="Y54"/>
      <c r="Z54"/>
      <c r="AA54"/>
      <c r="AB54"/>
    </row>
    <row r="55" spans="3:28" x14ac:dyDescent="0.25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R55"/>
      <c r="S55"/>
      <c r="T55"/>
      <c r="U55"/>
      <c r="V55"/>
      <c r="W55"/>
      <c r="X55"/>
      <c r="Y55"/>
      <c r="Z55"/>
      <c r="AA55"/>
      <c r="AB55"/>
    </row>
    <row r="56" spans="3:28" x14ac:dyDescent="0.25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R56"/>
      <c r="S56"/>
      <c r="T56"/>
      <c r="U56"/>
      <c r="V56"/>
      <c r="W56"/>
      <c r="X56"/>
      <c r="Y56"/>
      <c r="Z56"/>
      <c r="AA56"/>
      <c r="AB56"/>
    </row>
    <row r="57" spans="3:28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R57"/>
      <c r="S57"/>
      <c r="T57"/>
      <c r="U57"/>
      <c r="V57"/>
      <c r="W57"/>
      <c r="X57"/>
      <c r="Y57"/>
      <c r="Z57"/>
      <c r="AA57"/>
      <c r="AB57"/>
    </row>
    <row r="58" spans="3:28" x14ac:dyDescent="0.25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R58"/>
      <c r="S58"/>
      <c r="T58"/>
      <c r="U58"/>
      <c r="V58"/>
      <c r="W58"/>
      <c r="X58"/>
      <c r="Y58"/>
      <c r="Z58"/>
      <c r="AA58"/>
      <c r="AB58"/>
    </row>
    <row r="59" spans="3:28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R59"/>
      <c r="S59"/>
      <c r="T59"/>
      <c r="U59"/>
      <c r="V59"/>
      <c r="W59"/>
      <c r="X59"/>
      <c r="Y59"/>
      <c r="Z59"/>
      <c r="AA59"/>
      <c r="AB59"/>
    </row>
    <row r="60" spans="3:28" x14ac:dyDescent="0.25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R60"/>
      <c r="S60"/>
      <c r="T60"/>
      <c r="U60"/>
      <c r="V60"/>
      <c r="W60"/>
      <c r="X60"/>
      <c r="Y60"/>
      <c r="Z60"/>
      <c r="AA60"/>
      <c r="AB60"/>
    </row>
    <row r="61" spans="3:28" x14ac:dyDescent="0.25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R61"/>
      <c r="S61"/>
      <c r="T61"/>
      <c r="U61"/>
      <c r="V61"/>
      <c r="W61"/>
      <c r="X61"/>
      <c r="Y61"/>
      <c r="Z61"/>
      <c r="AA61"/>
      <c r="AB61"/>
    </row>
    <row r="62" spans="3:28" x14ac:dyDescent="0.25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R62"/>
      <c r="S62"/>
      <c r="T62"/>
      <c r="U62"/>
      <c r="V62"/>
      <c r="W62"/>
      <c r="X62"/>
      <c r="Y62"/>
      <c r="Z62"/>
      <c r="AA62"/>
      <c r="AB62"/>
    </row>
    <row r="63" spans="3:28" x14ac:dyDescent="0.25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R63"/>
      <c r="S63"/>
      <c r="T63"/>
      <c r="U63"/>
      <c r="V63"/>
      <c r="W63"/>
      <c r="X63"/>
      <c r="Y63"/>
      <c r="Z63"/>
      <c r="AA63"/>
      <c r="AB63"/>
    </row>
    <row r="64" spans="3:28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R64"/>
      <c r="S64"/>
      <c r="T64"/>
      <c r="U64"/>
      <c r="V64"/>
      <c r="W64"/>
      <c r="X64"/>
      <c r="Y64"/>
      <c r="Z64"/>
      <c r="AA64"/>
      <c r="AB64"/>
    </row>
    <row r="65" spans="3:28" x14ac:dyDescent="0.25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R65"/>
      <c r="S65"/>
      <c r="T65"/>
      <c r="U65"/>
      <c r="V65"/>
      <c r="W65"/>
      <c r="X65"/>
      <c r="Y65"/>
      <c r="Z65"/>
      <c r="AA65"/>
      <c r="AB65"/>
    </row>
    <row r="66" spans="3:28" x14ac:dyDescent="0.25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R66"/>
      <c r="S66"/>
      <c r="T66"/>
      <c r="U66"/>
      <c r="V66"/>
      <c r="W66"/>
      <c r="X66"/>
      <c r="Y66"/>
      <c r="Z66"/>
      <c r="AA66"/>
      <c r="AB66"/>
    </row>
    <row r="67" spans="3:28" x14ac:dyDescent="0.25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R67"/>
      <c r="S67"/>
      <c r="T67"/>
      <c r="U67"/>
      <c r="V67"/>
      <c r="W67"/>
      <c r="X67"/>
      <c r="Y67"/>
      <c r="Z67"/>
      <c r="AA67"/>
      <c r="AB67"/>
    </row>
    <row r="68" spans="3:28" x14ac:dyDescent="0.25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R68"/>
      <c r="S68"/>
      <c r="T68"/>
      <c r="U68"/>
      <c r="V68"/>
      <c r="W68"/>
      <c r="X68"/>
      <c r="Y68"/>
      <c r="Z68"/>
      <c r="AA68"/>
      <c r="AB68"/>
    </row>
    <row r="69" spans="3:28" x14ac:dyDescent="0.25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R69"/>
      <c r="S69"/>
      <c r="T69"/>
      <c r="U69"/>
      <c r="V69"/>
      <c r="W69"/>
      <c r="X69"/>
      <c r="Y69"/>
      <c r="Z69"/>
      <c r="AA69"/>
      <c r="AB69"/>
    </row>
    <row r="70" spans="3:28" x14ac:dyDescent="0.25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R70"/>
      <c r="S70"/>
      <c r="T70"/>
      <c r="U70"/>
      <c r="V70"/>
      <c r="W70"/>
      <c r="X70"/>
      <c r="Y70"/>
      <c r="Z70"/>
      <c r="AA70"/>
      <c r="AB70"/>
    </row>
    <row r="71" spans="3:28" x14ac:dyDescent="0.25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R71"/>
      <c r="S71"/>
      <c r="T71"/>
      <c r="U71"/>
      <c r="V71"/>
      <c r="W71"/>
      <c r="X71"/>
      <c r="Y71"/>
      <c r="Z71"/>
      <c r="AA71"/>
      <c r="AB71"/>
    </row>
    <row r="72" spans="3:28" x14ac:dyDescent="0.25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R72"/>
      <c r="S72"/>
      <c r="T72"/>
      <c r="U72"/>
      <c r="V72"/>
      <c r="W72"/>
      <c r="X72"/>
      <c r="Y72"/>
      <c r="Z72"/>
      <c r="AA72"/>
      <c r="AB72"/>
    </row>
    <row r="73" spans="3:28" x14ac:dyDescent="0.25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R73"/>
      <c r="S73"/>
      <c r="T73"/>
      <c r="U73"/>
      <c r="V73"/>
      <c r="W73"/>
      <c r="X73"/>
      <c r="Y73"/>
      <c r="Z73"/>
      <c r="AA73"/>
      <c r="AB73"/>
    </row>
    <row r="74" spans="3:28" x14ac:dyDescent="0.25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R74"/>
      <c r="S74"/>
      <c r="T74"/>
      <c r="U74"/>
      <c r="V74"/>
      <c r="W74"/>
      <c r="X74"/>
      <c r="Y74"/>
      <c r="Z74"/>
      <c r="AA74"/>
      <c r="AB74"/>
    </row>
    <row r="75" spans="3:28" x14ac:dyDescent="0.25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R75"/>
      <c r="S75"/>
      <c r="T75"/>
      <c r="U75"/>
      <c r="V75"/>
      <c r="W75"/>
      <c r="X75"/>
      <c r="Y75"/>
      <c r="Z75"/>
      <c r="AA75"/>
      <c r="AB75"/>
    </row>
    <row r="76" spans="3:28" x14ac:dyDescent="0.25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R76"/>
      <c r="S76"/>
      <c r="T76"/>
      <c r="U76"/>
      <c r="V76"/>
      <c r="W76"/>
      <c r="X76"/>
      <c r="Y76"/>
      <c r="Z76"/>
      <c r="AA76"/>
      <c r="AB76"/>
    </row>
    <row r="77" spans="3:28" x14ac:dyDescent="0.25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R77"/>
      <c r="S77"/>
      <c r="T77"/>
      <c r="U77"/>
      <c r="V77"/>
      <c r="W77"/>
      <c r="X77"/>
      <c r="Y77"/>
      <c r="Z77"/>
      <c r="AA77"/>
      <c r="AB77"/>
    </row>
    <row r="78" spans="3:28" x14ac:dyDescent="0.25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R78"/>
      <c r="S78"/>
      <c r="T78"/>
      <c r="U78"/>
      <c r="V78"/>
      <c r="W78"/>
      <c r="X78"/>
      <c r="Y78"/>
      <c r="Z78"/>
      <c r="AA78"/>
      <c r="AB78"/>
    </row>
    <row r="79" spans="3:28" x14ac:dyDescent="0.25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R79"/>
      <c r="S79"/>
      <c r="T79"/>
      <c r="U79"/>
      <c r="V79"/>
      <c r="W79"/>
      <c r="X79"/>
      <c r="Y79"/>
      <c r="Z79"/>
      <c r="AA79"/>
      <c r="AB79"/>
    </row>
    <row r="80" spans="3:28" x14ac:dyDescent="0.25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R80"/>
      <c r="S80"/>
      <c r="T80"/>
      <c r="U80"/>
      <c r="V80"/>
      <c r="W80"/>
      <c r="X80"/>
      <c r="Y80"/>
      <c r="Z80"/>
      <c r="AA80"/>
      <c r="AB80"/>
    </row>
    <row r="81" spans="3:28" x14ac:dyDescent="0.25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R81"/>
      <c r="S81"/>
      <c r="T81"/>
      <c r="U81"/>
      <c r="V81"/>
      <c r="W81"/>
      <c r="X81"/>
      <c r="Y81"/>
      <c r="Z81"/>
      <c r="AA81"/>
      <c r="AB81"/>
    </row>
    <row r="82" spans="3:28" x14ac:dyDescent="0.25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R82"/>
      <c r="S82"/>
      <c r="T82"/>
      <c r="U82"/>
      <c r="V82"/>
      <c r="W82"/>
      <c r="X82"/>
      <c r="Y82"/>
      <c r="Z82"/>
      <c r="AA82"/>
      <c r="AB82"/>
    </row>
    <row r="83" spans="3:28" x14ac:dyDescent="0.25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R83"/>
      <c r="S83"/>
      <c r="T83"/>
      <c r="U83"/>
      <c r="V83"/>
      <c r="W83"/>
      <c r="X83"/>
      <c r="Y83"/>
      <c r="Z83"/>
      <c r="AA83"/>
      <c r="AB83"/>
    </row>
    <row r="84" spans="3:28" x14ac:dyDescent="0.25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R84"/>
      <c r="S84"/>
      <c r="T84"/>
      <c r="U84"/>
      <c r="V84"/>
      <c r="W84"/>
      <c r="X84"/>
      <c r="Y84"/>
      <c r="Z84"/>
      <c r="AA84"/>
      <c r="AB84"/>
    </row>
    <row r="85" spans="3:28" x14ac:dyDescent="0.2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R85"/>
      <c r="S85"/>
      <c r="T85"/>
      <c r="U85"/>
      <c r="V85"/>
      <c r="W85"/>
      <c r="X85"/>
      <c r="Y85"/>
      <c r="Z85"/>
      <c r="AA85"/>
      <c r="AB85"/>
    </row>
    <row r="86" spans="3:28" x14ac:dyDescent="0.25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R86"/>
      <c r="S86"/>
      <c r="T86"/>
      <c r="U86"/>
      <c r="V86"/>
      <c r="W86"/>
      <c r="X86"/>
      <c r="Y86"/>
      <c r="Z86"/>
      <c r="AA86"/>
      <c r="AB86"/>
    </row>
    <row r="87" spans="3:28" x14ac:dyDescent="0.25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R87"/>
      <c r="S87"/>
      <c r="T87"/>
      <c r="U87"/>
      <c r="V87"/>
      <c r="W87"/>
      <c r="X87"/>
      <c r="Y87"/>
      <c r="Z87"/>
      <c r="AA87"/>
      <c r="AB87"/>
    </row>
    <row r="88" spans="3:28" x14ac:dyDescent="0.25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R88"/>
      <c r="S88"/>
      <c r="T88"/>
      <c r="U88"/>
      <c r="V88"/>
      <c r="W88"/>
      <c r="X88"/>
      <c r="Y88"/>
      <c r="Z88"/>
      <c r="AA88"/>
      <c r="AB88"/>
    </row>
    <row r="89" spans="3:28" x14ac:dyDescent="0.25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R89"/>
      <c r="S89"/>
      <c r="T89"/>
      <c r="U89"/>
      <c r="V89"/>
      <c r="W89"/>
      <c r="X89"/>
      <c r="Y89"/>
      <c r="Z89"/>
      <c r="AA89"/>
      <c r="AB89"/>
    </row>
    <row r="90" spans="3:28" x14ac:dyDescent="0.25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R90"/>
      <c r="S90"/>
      <c r="T90"/>
      <c r="U90"/>
      <c r="V90"/>
      <c r="W90"/>
      <c r="X90"/>
      <c r="Y90"/>
      <c r="Z90"/>
      <c r="AA90"/>
      <c r="AB90"/>
    </row>
    <row r="91" spans="3:28" x14ac:dyDescent="0.25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R91"/>
      <c r="S91"/>
      <c r="T91"/>
      <c r="U91"/>
      <c r="V91"/>
      <c r="W91"/>
      <c r="X91"/>
      <c r="Y91"/>
      <c r="Z91"/>
      <c r="AA91"/>
      <c r="AB91"/>
    </row>
    <row r="92" spans="3:28" x14ac:dyDescent="0.25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R92"/>
      <c r="S92"/>
      <c r="T92"/>
      <c r="U92"/>
      <c r="V92"/>
      <c r="W92"/>
      <c r="X92"/>
      <c r="Y92"/>
      <c r="Z92"/>
      <c r="AA92"/>
      <c r="AB92"/>
    </row>
    <row r="93" spans="3:28" x14ac:dyDescent="0.25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R93"/>
      <c r="S93"/>
      <c r="T93"/>
      <c r="U93"/>
      <c r="V93"/>
      <c r="W93"/>
      <c r="X93"/>
      <c r="Y93"/>
      <c r="Z93"/>
      <c r="AA93"/>
      <c r="AB93"/>
    </row>
    <row r="94" spans="3:28" x14ac:dyDescent="0.25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R94"/>
      <c r="S94"/>
      <c r="T94"/>
      <c r="U94"/>
      <c r="V94"/>
      <c r="W94"/>
      <c r="X94"/>
      <c r="Y94"/>
      <c r="Z94"/>
      <c r="AA94"/>
      <c r="AB94"/>
    </row>
    <row r="95" spans="3:28" x14ac:dyDescent="0.25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R95"/>
      <c r="S95"/>
      <c r="T95"/>
      <c r="U95"/>
      <c r="V95"/>
      <c r="W95"/>
      <c r="X95"/>
      <c r="Y95"/>
      <c r="Z95"/>
      <c r="AA95"/>
      <c r="AB95"/>
    </row>
    <row r="96" spans="3:28" x14ac:dyDescent="0.25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R96"/>
      <c r="S96"/>
      <c r="T96"/>
      <c r="U96"/>
      <c r="V96"/>
      <c r="W96"/>
      <c r="X96"/>
      <c r="Y96"/>
      <c r="Z96"/>
      <c r="AA96"/>
      <c r="AB96"/>
    </row>
    <row r="97" spans="3:28" x14ac:dyDescent="0.2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R97"/>
      <c r="S97"/>
      <c r="T97"/>
      <c r="U97"/>
      <c r="V97"/>
      <c r="W97"/>
      <c r="X97"/>
      <c r="Y97"/>
      <c r="Z97"/>
      <c r="AA97"/>
      <c r="AB97"/>
    </row>
    <row r="98" spans="3:28" x14ac:dyDescent="0.25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R98"/>
      <c r="S98"/>
      <c r="T98"/>
      <c r="U98"/>
      <c r="V98"/>
      <c r="W98"/>
      <c r="X98"/>
      <c r="Y98"/>
      <c r="Z98"/>
      <c r="AA98"/>
      <c r="AB98"/>
    </row>
    <row r="99" spans="3:28" x14ac:dyDescent="0.25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R99"/>
      <c r="S99"/>
      <c r="T99"/>
      <c r="U99"/>
      <c r="V99"/>
      <c r="W99"/>
      <c r="X99"/>
      <c r="Y99"/>
      <c r="Z99"/>
      <c r="AA99"/>
      <c r="AB99"/>
    </row>
    <row r="100" spans="3:28" x14ac:dyDescent="0.25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R100"/>
      <c r="S100"/>
      <c r="T100"/>
      <c r="U100"/>
      <c r="V100"/>
      <c r="W100"/>
      <c r="X100"/>
      <c r="Y100"/>
      <c r="Z100"/>
      <c r="AA100"/>
      <c r="AB100"/>
    </row>
    <row r="101" spans="3:28" x14ac:dyDescent="0.25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R101"/>
      <c r="S101"/>
      <c r="T101"/>
      <c r="U101"/>
      <c r="V101"/>
      <c r="W101"/>
      <c r="X101"/>
      <c r="Y101"/>
      <c r="Z101"/>
      <c r="AA101"/>
      <c r="AB101"/>
    </row>
    <row r="102" spans="3:28" x14ac:dyDescent="0.25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R102"/>
      <c r="S102"/>
      <c r="T102"/>
      <c r="U102"/>
      <c r="V102"/>
      <c r="W102"/>
      <c r="X102"/>
      <c r="Y102"/>
      <c r="Z102"/>
      <c r="AA102"/>
      <c r="AB102"/>
    </row>
    <row r="103" spans="3:28" x14ac:dyDescent="0.25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R103"/>
      <c r="S103"/>
      <c r="T103"/>
      <c r="U103"/>
      <c r="V103"/>
      <c r="W103"/>
      <c r="X103"/>
      <c r="Y103"/>
      <c r="Z103"/>
      <c r="AA103"/>
      <c r="AB103"/>
    </row>
  </sheetData>
  <mergeCells count="5">
    <mergeCell ref="Y6:Z6"/>
    <mergeCell ref="B7:F7"/>
    <mergeCell ref="B2:F2"/>
    <mergeCell ref="M5:O5"/>
    <mergeCell ref="M6:O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calculator</vt:lpstr>
      <vt:lpstr>pav.</vt:lpstr>
      <vt:lpstr>Catenary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artas</dc:creator>
  <cp:lastModifiedBy>Vartotojas</cp:lastModifiedBy>
  <dcterms:created xsi:type="dcterms:W3CDTF">2017-08-15T16:09:31Z</dcterms:created>
  <dcterms:modified xsi:type="dcterms:W3CDTF">2023-09-13T20:33:28Z</dcterms:modified>
</cp:coreProperties>
</file>