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21031111_aluno_unb_br/Documents/Área de Trabalho/"/>
    </mc:Choice>
  </mc:AlternateContent>
  <xr:revisionPtr revIDLastSave="0" documentId="8_{279F8AB2-F99D-4073-BD4E-56E0732F1153}" xr6:coauthVersionLast="34" xr6:coauthVersionMax="34" xr10:uidLastSave="{00000000-0000-0000-0000-000000000000}"/>
  <bookViews>
    <workbookView xWindow="0" yWindow="0" windowWidth="23040" windowHeight="8952" xr2:uid="{F977DBD2-6D8C-4095-9DF1-D26EF842D24A}"/>
  </bookViews>
  <sheets>
    <sheet name="INVESTIMENTO" sheetId="2" r:id="rId1"/>
    <sheet name="Planilha1" sheetId="3" r:id="rId2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G4" i="2"/>
  <c r="E3" i="2"/>
  <c r="E8" i="2"/>
  <c r="E2" i="2"/>
  <c r="E5" i="2"/>
  <c r="E4" i="2"/>
  <c r="G3" i="2"/>
  <c r="G6" i="2"/>
  <c r="G7" i="2"/>
  <c r="G8" i="2"/>
  <c r="G75" i="2" s="1"/>
  <c r="G9" i="2"/>
  <c r="G2" i="2"/>
  <c r="F11" i="3"/>
  <c r="F11" i="2"/>
  <c r="F8" i="3"/>
  <c r="F8" i="2"/>
  <c r="F5" i="3"/>
  <c r="F5" i="2"/>
  <c r="G9" i="3"/>
  <c r="H16" i="3"/>
  <c r="H16" i="2"/>
  <c r="H10" i="3"/>
  <c r="H11" i="3"/>
  <c r="H12" i="3"/>
  <c r="H13" i="3"/>
  <c r="H14" i="3"/>
  <c r="H15" i="3"/>
  <c r="H18" i="3"/>
  <c r="H21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10" i="2"/>
  <c r="H11" i="2"/>
  <c r="H12" i="2"/>
  <c r="H13" i="2"/>
  <c r="H14" i="2"/>
  <c r="H15" i="2"/>
  <c r="H18" i="2"/>
  <c r="H21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9" i="3"/>
  <c r="H9" i="2"/>
  <c r="F71" i="3"/>
  <c r="F71" i="2"/>
  <c r="F68" i="3"/>
  <c r="F68" i="2"/>
  <c r="F65" i="3"/>
  <c r="F65" i="2"/>
  <c r="F62" i="3"/>
  <c r="F62" i="2"/>
  <c r="F53" i="3"/>
  <c r="F53" i="2"/>
  <c r="F50" i="3"/>
  <c r="F50" i="2"/>
  <c r="F59" i="3"/>
  <c r="F59" i="2"/>
  <c r="F56" i="3"/>
  <c r="F56" i="2"/>
  <c r="F47" i="3"/>
  <c r="F47" i="2"/>
  <c r="F44" i="3"/>
  <c r="F44" i="2"/>
  <c r="F41" i="3"/>
  <c r="F41" i="2"/>
  <c r="F38" i="3"/>
  <c r="F38" i="2"/>
  <c r="F26" i="3"/>
  <c r="F26" i="2"/>
  <c r="F29" i="3"/>
  <c r="F29" i="2"/>
  <c r="F35" i="3"/>
  <c r="F35" i="2"/>
  <c r="F32" i="3"/>
  <c r="F32" i="2"/>
  <c r="F23" i="3"/>
  <c r="F23" i="2"/>
  <c r="F20" i="3"/>
  <c r="F20" i="2"/>
  <c r="F17" i="3"/>
  <c r="F17" i="2"/>
  <c r="F14" i="3"/>
  <c r="F14" i="2"/>
  <c r="E2" i="3" l="1"/>
  <c r="E3" i="3" s="1"/>
  <c r="E4" i="3" s="1"/>
  <c r="E5" i="3" s="1"/>
  <c r="E6" i="3" s="1"/>
  <c r="E7" i="3" s="1"/>
  <c r="E8" i="3" s="1"/>
  <c r="E9" i="3" s="1"/>
  <c r="E6" i="2"/>
  <c r="E7" i="2" s="1"/>
  <c r="E9" i="2" s="1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F2" i="2"/>
  <c r="N6" i="2"/>
  <c r="N7" i="2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5" i="2"/>
  <c r="E10" i="3" l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C67" i="2"/>
  <c r="C68" i="2"/>
  <c r="C13" i="2"/>
  <c r="C12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9" i="2"/>
  <c r="C70" i="2"/>
  <c r="C71" i="2"/>
  <c r="C72" i="2"/>
  <c r="C73" i="2"/>
  <c r="C11" i="2"/>
  <c r="C10" i="2"/>
  <c r="C9" i="2"/>
  <c r="C8" i="2"/>
  <c r="C2" i="2"/>
  <c r="C7" i="2" l="1"/>
  <c r="C6" i="2"/>
  <c r="C5" i="2"/>
  <c r="C4" i="2"/>
  <c r="C3" i="2"/>
</calcChain>
</file>

<file path=xl/sharedStrings.xml><?xml version="1.0" encoding="utf-8"?>
<sst xmlns="http://schemas.openxmlformats.org/spreadsheetml/2006/main" count="295" uniqueCount="208">
  <si>
    <t>ANO</t>
  </si>
  <si>
    <t>MÊS</t>
  </si>
  <si>
    <t>TEMPO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</si>
  <si>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</si>
  <si>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</si>
  <si>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</si>
  <si>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</si>
  <si>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</si>
  <si>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</si>
  <si>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</si>
  <si>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</si>
  <si>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</si>
  <si>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</si>
  <si>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</si>
  <si>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</si>
  <si>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</t>
  </si>
  <si>
    <t>DIVIDENDO</t>
  </si>
  <si>
    <t>VALORIZAÇÃO</t>
  </si>
  <si>
    <t>TAXA</t>
  </si>
  <si>
    <t>TIR</t>
  </si>
  <si>
    <t>VPL</t>
  </si>
  <si>
    <t>INVESTIMENTO</t>
  </si>
  <si>
    <t>AÇÕES</t>
  </si>
  <si>
    <t>Data</t>
  </si>
  <si>
    <t>Último</t>
  </si>
  <si>
    <t>Abertura</t>
  </si>
  <si>
    <t>Máxima</t>
  </si>
  <si>
    <t>Mínima</t>
  </si>
  <si>
    <t>Vol.</t>
  </si>
  <si>
    <t>01.01.2023</t>
  </si>
  <si>
    <t>63,42M</t>
  </si>
  <si>
    <t>01.12.2022</t>
  </si>
  <si>
    <t>1,68B</t>
  </si>
  <si>
    <t>01.11.2022</t>
  </si>
  <si>
    <t>80,38M</t>
  </si>
  <si>
    <t>-3.46%</t>
  </si>
  <si>
    <t>01.10.2022</t>
  </si>
  <si>
    <t>+10.96%</t>
  </si>
  <si>
    <t>01.09.2022</t>
  </si>
  <si>
    <t>2,08B</t>
  </si>
  <si>
    <t>-12.10%</t>
  </si>
  <si>
    <t>01.08.2022</t>
  </si>
  <si>
    <t>1,51B</t>
  </si>
  <si>
    <t>-3.26%</t>
  </si>
  <si>
    <t>01.07.2022</t>
  </si>
  <si>
    <t>+18.86%</t>
  </si>
  <si>
    <t>01.06.2022</t>
  </si>
  <si>
    <t>1,75B</t>
  </si>
  <si>
    <t>01.05.2022</t>
  </si>
  <si>
    <t>2,40B</t>
  </si>
  <si>
    <t>01.04.2022</t>
  </si>
  <si>
    <t>1,69B</t>
  </si>
  <si>
    <t>01.03.2022</t>
  </si>
  <si>
    <t>2,18B</t>
  </si>
  <si>
    <t>01.02.2022</t>
  </si>
  <si>
    <t>1,63B</t>
  </si>
  <si>
    <t>01.01.2022</t>
  </si>
  <si>
    <t>2,11B</t>
  </si>
  <si>
    <t>01.12.2021</t>
  </si>
  <si>
    <t>2,45B</t>
  </si>
  <si>
    <t>01.11.2021</t>
  </si>
  <si>
    <t>01.10.2021</t>
  </si>
  <si>
    <t>01.09.2021</t>
  </si>
  <si>
    <t>1,80B</t>
  </si>
  <si>
    <t>01.08.2021</t>
  </si>
  <si>
    <t>1,46B</t>
  </si>
  <si>
    <t>01.07.2021</t>
  </si>
  <si>
    <t>01.06.2021</t>
  </si>
  <si>
    <t>1,61B</t>
  </si>
  <si>
    <t>01.05.2021</t>
  </si>
  <si>
    <t>1,71B</t>
  </si>
  <si>
    <t>01.04.2021</t>
  </si>
  <si>
    <t>1,89B</t>
  </si>
  <si>
    <t>01.03.2021</t>
  </si>
  <si>
    <t>2,65B</t>
  </si>
  <si>
    <t>01.02.2021</t>
  </si>
  <si>
    <t>1,83B</t>
  </si>
  <si>
    <t>01.01.2021</t>
  </si>
  <si>
    <t>01.12.2020</t>
  </si>
  <si>
    <t>2,32B</t>
  </si>
  <si>
    <t>01.11.2020</t>
  </si>
  <si>
    <t>2,12B</t>
  </si>
  <si>
    <t>01.10.2020</t>
  </si>
  <si>
    <t>01.09.2020</t>
  </si>
  <si>
    <t>3,89B</t>
  </si>
  <si>
    <t>01.08.2020</t>
  </si>
  <si>
    <t>4,07B</t>
  </si>
  <si>
    <t>01.07.2020</t>
  </si>
  <si>
    <t>3,02B</t>
  </si>
  <si>
    <t>01.06.2020</t>
  </si>
  <si>
    <t>3,24B</t>
  </si>
  <si>
    <t>01.05.2020</t>
  </si>
  <si>
    <t>2,81B</t>
  </si>
  <si>
    <t>01.04.2020</t>
  </si>
  <si>
    <t>01.03.2020</t>
  </si>
  <si>
    <t>6,28B</t>
  </si>
  <si>
    <t>01.02.2020</t>
  </si>
  <si>
    <t>01.01.2020</t>
  </si>
  <si>
    <t>01.12.2019</t>
  </si>
  <si>
    <t>01.11.2019</t>
  </si>
  <si>
    <t>01.10.2019</t>
  </si>
  <si>
    <t>01.09.2019</t>
  </si>
  <si>
    <t>2,19B</t>
  </si>
  <si>
    <t>01.08.2019</t>
  </si>
  <si>
    <t>2,73B</t>
  </si>
  <si>
    <t>01.07.2019</t>
  </si>
  <si>
    <t>01.06.2019</t>
  </si>
  <si>
    <t>2,06B</t>
  </si>
  <si>
    <t>01.05.2019</t>
  </si>
  <si>
    <t>2,96B</t>
  </si>
  <si>
    <t>01.04.2019</t>
  </si>
  <si>
    <t>01.03.2019</t>
  </si>
  <si>
    <t>2,60B</t>
  </si>
  <si>
    <t>01.02.2019</t>
  </si>
  <si>
    <t>01.01.2019</t>
  </si>
  <si>
    <t>01.12.2018</t>
  </si>
  <si>
    <t>3,60B</t>
  </si>
  <si>
    <t>01.11.2018</t>
  </si>
  <si>
    <t>3,85B</t>
  </si>
  <si>
    <t>01.10.2018</t>
  </si>
  <si>
    <t>01.09.2018</t>
  </si>
  <si>
    <t>2,72B</t>
  </si>
  <si>
    <t>01.08.2018</t>
  </si>
  <si>
    <t>2,80B</t>
  </si>
  <si>
    <t>01.07.2018</t>
  </si>
  <si>
    <t>01.06.2018</t>
  </si>
  <si>
    <t>01.05.2018</t>
  </si>
  <si>
    <t>2,48B</t>
  </si>
  <si>
    <t>01.04.2018</t>
  </si>
  <si>
    <t>01.03.2018</t>
  </si>
  <si>
    <t>2,85B</t>
  </si>
  <si>
    <t>01.02.2018</t>
  </si>
  <si>
    <t>3,71B</t>
  </si>
  <si>
    <t>01.01.2018</t>
  </si>
  <si>
    <t>2,64B</t>
  </si>
  <si>
    <t>01.12.2017</t>
  </si>
  <si>
    <t>01.11.2017</t>
  </si>
  <si>
    <t>01.10.2017</t>
  </si>
  <si>
    <t>01.09.2017</t>
  </si>
  <si>
    <t>01.08.2017</t>
  </si>
  <si>
    <t>01.07.2017</t>
  </si>
  <si>
    <t>01.06.2017</t>
  </si>
  <si>
    <t>2,74B</t>
  </si>
  <si>
    <t>01.05.2017</t>
  </si>
  <si>
    <t>2,62B</t>
  </si>
  <si>
    <t>01.04.2017</t>
  </si>
  <si>
    <t>01.03.2017</t>
  </si>
  <si>
    <t>2,25B</t>
  </si>
  <si>
    <t>DÓLAR</t>
  </si>
  <si>
    <t> 3,7352</t>
  </si>
  <si>
    <t> 3,7367</t>
  </si>
  <si>
    <t> 0,2332</t>
  </si>
  <si>
    <t> 6,6562%</t>
  </si>
  <si>
    <t> 3,5240</t>
  </si>
  <si>
    <t> 3,7396</t>
  </si>
  <si>
    <t> 3,7528</t>
  </si>
  <si>
    <t> 3,7548</t>
  </si>
  <si>
    <t> -0,1225</t>
  </si>
  <si>
    <t> -3,1594%</t>
  </si>
  <si>
    <t> 3,7022</t>
  </si>
  <si>
    <t> 3,9344</t>
  </si>
  <si>
    <t> 4,0714</t>
  </si>
  <si>
    <t> 4,0724</t>
  </si>
  <si>
    <t> 0,3176</t>
  </si>
  <si>
    <t> 8,4585%</t>
  </si>
  <si>
    <t> 3,7071</t>
  </si>
  <si>
    <t> 4,1463</t>
  </si>
  <si>
    <t> 3,7207</t>
  </si>
  <si>
    <t> 3,7227</t>
  </si>
  <si>
    <t> -0,3144</t>
  </si>
  <si>
    <t> -7,7878%</t>
  </si>
  <si>
    <t> 3,6546</t>
  </si>
  <si>
    <t> 4,0183</t>
  </si>
  <si>
    <t> 3,8548</t>
  </si>
  <si>
    <t> 3,8558</t>
  </si>
  <si>
    <t> 0,1331</t>
  </si>
  <si>
    <t> 3,5754%</t>
  </si>
  <si>
    <t> 3,6943</t>
  </si>
  <si>
    <t> 3,9175</t>
  </si>
  <si>
    <t> 3,875</t>
  </si>
  <si>
    <t>Compra</t>
  </si>
  <si>
    <t>Venda</t>
  </si>
  <si>
    <t>Variação</t>
  </si>
  <si>
    <t>Mínimo</t>
  </si>
  <si>
    <t>Máximo</t>
  </si>
  <si>
    <t> 3,7524</t>
  </si>
  <si>
    <t> 3,7531</t>
  </si>
  <si>
    <t> 0,0943</t>
  </si>
  <si>
    <t> 2,5773%</t>
  </si>
  <si>
    <t> 3,6444</t>
  </si>
  <si>
    <t> 3,7938</t>
  </si>
  <si>
    <t> 3,9147</t>
  </si>
  <si>
    <t> 3,9154</t>
  </si>
  <si>
    <t> 0,1623</t>
  </si>
  <si>
    <t> 4,3244%</t>
  </si>
  <si>
    <t> 3,7661</t>
  </si>
  <si>
    <t> 3,9545</t>
  </si>
  <si>
    <t> 3,9219</t>
  </si>
  <si>
    <t> 3,9227</t>
  </si>
  <si>
    <t> 0,0073</t>
  </si>
  <si>
    <t> 0,1864%</t>
  </si>
  <si>
    <t> 3,8165</t>
  </si>
  <si>
    <t> 4,0029</t>
  </si>
  <si>
    <t> 4,1414</t>
  </si>
  <si>
    <t>VALOR AÇÕES</t>
  </si>
  <si>
    <t>VALOR EM DÓLAR</t>
  </si>
  <si>
    <t>TOTAL: 425</t>
  </si>
  <si>
    <t> 3,1176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</si>
</sst>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8"/>
      <color rgb="FF666666"/>
      <name val="Arial"/>
      <family val="2"/>
    </font>
    <font>
      <b/>
      <sz val="8"/>
      <color rgb="FF666666"/>
      <name val="Arial"/>
      <family val="2"/>
    </font>
    <font>
      <sz val="11"/>
      <color rgb="FF666666"/>
      <name val="Calibri"/>
      <family val="2"/>
      <scheme val="minor"/>
    </font>
    <font>
      <sz val="8"/>
      <color rgb="FF1F1F1F"/>
      <name val="Roboto"/>
    </font>
    <font>
      <sz val="11"/>
      <color rgb="FF1F1F1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DDDDDD"/>
      </right>
      <top/>
      <bottom/>
      <diagonal/>
    </border>
    <border>
      <left style="medium">
        <color rgb="FFBBBBCC"/>
      </left>
      <right style="medium">
        <color rgb="FFDDDDDD"/>
      </right>
      <top style="medium">
        <color rgb="FFBBBBCC"/>
      </top>
      <bottom/>
      <diagonal/>
    </border>
    <border>
      <left/>
      <right style="medium">
        <color rgb="FFDDDDDD"/>
      </right>
      <top style="medium">
        <color rgb="FFBBBBCC"/>
      </top>
      <bottom/>
      <diagonal/>
    </border>
    <border>
      <left/>
      <right style="medium">
        <color rgb="FFBBBBCC"/>
      </right>
      <top style="medium">
        <color rgb="FFBBBBCC"/>
      </top>
      <bottom/>
      <diagonal/>
    </border>
    <border>
      <left style="medium">
        <color rgb="FFBBBBCC"/>
      </left>
      <right style="medium">
        <color rgb="FFDDDDDD"/>
      </right>
      <top/>
      <bottom/>
      <diagonal/>
    </border>
    <border>
      <left/>
      <right style="medium">
        <color rgb="FFBBBBCC"/>
      </right>
      <top/>
      <bottom/>
      <diagonal/>
    </border>
    <border>
      <left style="medium">
        <color rgb="FFBBBBCC"/>
      </left>
      <right style="medium">
        <color rgb="FFDDDDDD"/>
      </right>
      <top/>
      <bottom style="medium">
        <color rgb="FFBBBBCC"/>
      </bottom>
      <diagonal/>
    </border>
    <border>
      <left/>
      <right style="medium">
        <color rgb="FFDDDDDD"/>
      </right>
      <top/>
      <bottom style="medium">
        <color rgb="FFBBBBCC"/>
      </bottom>
      <diagonal/>
    </border>
    <border>
      <left/>
      <right/>
      <top/>
      <bottom style="medium">
        <color rgb="FFBBBBCC"/>
      </bottom>
      <diagonal/>
    </border>
    <border>
      <left/>
      <right style="medium">
        <color rgb="FFBBBBCC"/>
      </right>
      <top/>
      <bottom style="medium">
        <color rgb="FFBBBBCC"/>
      </bottom>
      <diagonal/>
    </border>
    <border>
      <left style="medium">
        <color rgb="FFBBBBCC"/>
      </left>
      <right/>
      <top style="medium">
        <color rgb="FFBBBBCC"/>
      </top>
      <bottom/>
      <diagonal/>
    </border>
    <border>
      <left/>
      <right/>
      <top style="medium">
        <color rgb="FFBBBBCC"/>
      </top>
      <bottom/>
      <diagonal/>
    </border>
    <border>
      <left style="medium">
        <color rgb="FFBBBBCC"/>
      </left>
      <right style="medium">
        <color rgb="FFBBBBCC"/>
      </right>
      <top style="medium">
        <color rgb="FFBBBBCC"/>
      </top>
      <bottom style="medium">
        <color rgb="FFBBBBCC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2" fillId="0" borderId="0" xfId="2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2" applyNumberFormat="1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2" fillId="2" borderId="0" xfId="2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left" vertical="center" readingOrder="1"/>
    </xf>
    <xf numFmtId="0" fontId="6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 readingOrder="1"/>
    </xf>
    <xf numFmtId="0" fontId="5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readingOrder="1"/>
    </xf>
    <xf numFmtId="0" fontId="6" fillId="3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right" vertical="top" wrapText="1"/>
    </xf>
    <xf numFmtId="10" fontId="8" fillId="4" borderId="6" xfId="0" applyNumberFormat="1" applyFont="1" applyFill="1" applyBorder="1" applyAlignment="1">
      <alignment horizontal="right" vertical="top" wrapText="1"/>
    </xf>
    <xf numFmtId="0" fontId="8" fillId="4" borderId="7" xfId="0" applyFont="1" applyFill="1" applyBorder="1" applyAlignment="1">
      <alignment horizontal="right" vertical="top" wrapText="1"/>
    </xf>
    <xf numFmtId="0" fontId="8" fillId="4" borderId="8" xfId="0" applyFont="1" applyFill="1" applyBorder="1" applyAlignment="1">
      <alignment horizontal="right" vertical="top" wrapText="1"/>
    </xf>
    <xf numFmtId="10" fontId="8" fillId="4" borderId="8" xfId="0" applyNumberFormat="1" applyFont="1" applyFill="1" applyBorder="1" applyAlignment="1">
      <alignment horizontal="right" vertical="top" wrapText="1"/>
    </xf>
    <xf numFmtId="0" fontId="0" fillId="3" borderId="9" xfId="0" applyFill="1" applyBorder="1"/>
    <xf numFmtId="17" fontId="7" fillId="4" borderId="10" xfId="3" applyNumberFormat="1" applyFill="1" applyBorder="1" applyAlignment="1">
      <alignment horizontal="center" vertical="top" wrapText="1"/>
    </xf>
    <xf numFmtId="0" fontId="8" fillId="4" borderId="11" xfId="0" applyFont="1" applyFill="1" applyBorder="1" applyAlignment="1">
      <alignment horizontal="right" vertical="top" wrapText="1"/>
    </xf>
    <xf numFmtId="17" fontId="7" fillId="4" borderId="12" xfId="3" applyNumberFormat="1" applyFill="1" applyBorder="1" applyAlignment="1">
      <alignment horizontal="center" vertical="top" wrapText="1"/>
    </xf>
    <xf numFmtId="0" fontId="8" fillId="4" borderId="13" xfId="0" applyFont="1" applyFill="1" applyBorder="1" applyAlignment="1">
      <alignment horizontal="right" vertical="top" wrapText="1"/>
    </xf>
    <xf numFmtId="0" fontId="0" fillId="3" borderId="14" xfId="0" applyFill="1" applyBorder="1"/>
    <xf numFmtId="0" fontId="0" fillId="3" borderId="15" xfId="0" applyFill="1" applyBorder="1"/>
    <xf numFmtId="0" fontId="9" fillId="3" borderId="6" xfId="0" applyFont="1" applyFill="1" applyBorder="1" applyAlignment="1">
      <alignment horizontal="right" vertical="top" wrapText="1"/>
    </xf>
    <xf numFmtId="0" fontId="0" fillId="3" borderId="16" xfId="0" applyFill="1" applyBorder="1"/>
    <xf numFmtId="0" fontId="0" fillId="3" borderId="17" xfId="0" applyFill="1" applyBorder="1"/>
    <xf numFmtId="0" fontId="9" fillId="3" borderId="10" xfId="0" applyFont="1" applyFill="1" applyBorder="1" applyAlignment="1">
      <alignment horizontal="right" vertical="top" wrapText="1"/>
    </xf>
    <xf numFmtId="0" fontId="0" fillId="3" borderId="11" xfId="0" applyFill="1" applyBorder="1"/>
    <xf numFmtId="0" fontId="10" fillId="4" borderId="6" xfId="0" applyFont="1" applyFill="1" applyBorder="1" applyAlignment="1">
      <alignment horizontal="right" vertical="top" wrapText="1"/>
    </xf>
    <xf numFmtId="0" fontId="10" fillId="4" borderId="13" xfId="0" applyFont="1" applyFill="1" applyBorder="1" applyAlignment="1">
      <alignment horizontal="right" vertical="top" wrapText="1"/>
    </xf>
    <xf numFmtId="0" fontId="10" fillId="4" borderId="6" xfId="0" applyFont="1" applyFill="1" applyBorder="1" applyAlignment="1">
      <alignment horizontal="center" vertical="top" wrapText="1"/>
    </xf>
    <xf numFmtId="0" fontId="11" fillId="0" borderId="0" xfId="0" applyFont="1"/>
    <xf numFmtId="0" fontId="1" fillId="0" borderId="0" xfId="2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NumberFormat="1"/>
    <xf numFmtId="0" fontId="8" fillId="4" borderId="17" xfId="0" applyFont="1" applyFill="1" applyBorder="1" applyAlignment="1">
      <alignment horizontal="right" vertical="top" wrapText="1"/>
    </xf>
    <xf numFmtId="0" fontId="8" fillId="4" borderId="0" xfId="0" applyFont="1" applyFill="1" applyBorder="1" applyAlignment="1">
      <alignment horizontal="right" vertical="top" wrapText="1"/>
    </xf>
    <xf numFmtId="0" fontId="9" fillId="3" borderId="0" xfId="0" applyFont="1" applyFill="1" applyBorder="1" applyAlignment="1">
      <alignment horizontal="right" vertical="top" wrapText="1"/>
    </xf>
    <xf numFmtId="0" fontId="10" fillId="0" borderId="0" xfId="0" applyFont="1" applyAlignment="1">
      <alignment horizontal="center"/>
    </xf>
    <xf numFmtId="0" fontId="10" fillId="4" borderId="18" xfId="0" applyFont="1" applyFill="1" applyBorder="1" applyAlignment="1">
      <alignment horizontal="center" vertical="top" wrapText="1"/>
    </xf>
    <xf numFmtId="3" fontId="10" fillId="0" borderId="0" xfId="0" applyNumberFormat="1" applyFont="1" applyAlignment="1">
      <alignment horizontal="center"/>
    </xf>
    <xf numFmtId="0" fontId="13" fillId="3" borderId="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0" borderId="0" xfId="1" applyNumberFormat="1" applyFont="1" applyAlignment="1">
      <alignment horizont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r.advfn.com/moeda/dolar/2018/09" TargetMode="External"/><Relationship Id="rId13" Type="http://schemas.openxmlformats.org/officeDocument/2006/relationships/hyperlink" Target="http://br.advfn.com/moeda/dolar/2019/02" TargetMode="External"/><Relationship Id="rId18" Type="http://schemas.openxmlformats.org/officeDocument/2006/relationships/hyperlink" Target="http://br.advfn.com/moeda/dolar/2019/07" TargetMode="External"/><Relationship Id="rId3" Type="http://schemas.openxmlformats.org/officeDocument/2006/relationships/hyperlink" Target="http://br.advfn.com/moeda/dolar/2018/04" TargetMode="External"/><Relationship Id="rId7" Type="http://schemas.openxmlformats.org/officeDocument/2006/relationships/hyperlink" Target="http://br.advfn.com/moeda/dolar/2018/08" TargetMode="External"/><Relationship Id="rId12" Type="http://schemas.openxmlformats.org/officeDocument/2006/relationships/hyperlink" Target="http://br.advfn.com/moeda/dolar/2019/01" TargetMode="External"/><Relationship Id="rId17" Type="http://schemas.openxmlformats.org/officeDocument/2006/relationships/hyperlink" Target="http://br.advfn.com/moeda/dolar/2019/06" TargetMode="External"/><Relationship Id="rId2" Type="http://schemas.openxmlformats.org/officeDocument/2006/relationships/hyperlink" Target="http://br.advfn.com/moeda/dolar/2018/03" TargetMode="External"/><Relationship Id="rId16" Type="http://schemas.openxmlformats.org/officeDocument/2006/relationships/hyperlink" Target="http://br.advfn.com/moeda/dolar/2019/05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br.advfn.com/moeda/dolar/2018/02" TargetMode="External"/><Relationship Id="rId6" Type="http://schemas.openxmlformats.org/officeDocument/2006/relationships/hyperlink" Target="http://br.advfn.com/moeda/dolar/2018/07" TargetMode="External"/><Relationship Id="rId11" Type="http://schemas.openxmlformats.org/officeDocument/2006/relationships/hyperlink" Target="http://br.advfn.com/moeda/dolar/2018/12" TargetMode="External"/><Relationship Id="rId5" Type="http://schemas.openxmlformats.org/officeDocument/2006/relationships/hyperlink" Target="http://br.advfn.com/moeda/dolar/2018/06" TargetMode="External"/><Relationship Id="rId15" Type="http://schemas.openxmlformats.org/officeDocument/2006/relationships/hyperlink" Target="http://br.advfn.com/moeda/dolar/2019/04" TargetMode="External"/><Relationship Id="rId10" Type="http://schemas.openxmlformats.org/officeDocument/2006/relationships/hyperlink" Target="http://br.advfn.com/moeda/dolar/2018/11" TargetMode="External"/><Relationship Id="rId19" Type="http://schemas.openxmlformats.org/officeDocument/2006/relationships/hyperlink" Target="http://br.advfn.com/moeda/dolar/2019/08" TargetMode="External"/><Relationship Id="rId4" Type="http://schemas.openxmlformats.org/officeDocument/2006/relationships/hyperlink" Target="http://br.advfn.com/moeda/dolar/2018/05" TargetMode="External"/><Relationship Id="rId9" Type="http://schemas.openxmlformats.org/officeDocument/2006/relationships/hyperlink" Target="http://br.advfn.com/moeda/dolar/2018/10" TargetMode="External"/><Relationship Id="rId14" Type="http://schemas.openxmlformats.org/officeDocument/2006/relationships/hyperlink" Target="http://br.advfn.com/moeda/dolar/2019/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B4A4-09CD-4F26-9F9B-A868F9524A23}">
  <dimension ref="A1:N78"/>
  <sheetViews>
    <sheetView tabSelected="1" workbookViewId="0">
      <selection activeCell="L14" sqref="L14"/>
    </sheetView>
  </sheetViews>
  <sheetFormatPr defaultRowHeight="14.4"/>
  <cols>
    <col min="1" max="1" width="8.88671875" style="2"/>
    <col min="2" max="2" width="12.88671875" style="2" customWidth="1"/>
    <col min="3" max="3" width="13.33203125" style="6" bestFit="1" customWidth="1"/>
    <col min="4" max="4" width="9.6640625" style="10" customWidth="1"/>
    <col min="5" max="5" width="17.33203125" style="7" customWidth="1"/>
    <col min="6" max="6" width="14.44140625" style="7" customWidth="1"/>
    <col min="7" max="7" width="16.33203125" style="7" customWidth="1"/>
    <col min="8" max="8" width="16.44140625" style="3" customWidth="1"/>
    <col min="9" max="11" width="14.44140625" style="10" customWidth="1"/>
    <col min="12" max="13" width="14.44140625" style="3" customWidth="1"/>
    <col min="14" max="16384" width="8.88671875" style="2"/>
  </cols>
  <sheetData>
    <row r="1" spans="1:14">
      <c r="A1" s="1" t="s">
        <v>0</v>
      </c>
      <c r="B1" s="1" t="s">
        <v>1</v>
      </c>
      <c r="C1" s="4" t="s">
        <v>17</v>
      </c>
      <c r="D1" s="9" t="s">
        <v>18</v>
      </c>
      <c r="E1" s="5" t="s">
        <v>15</v>
      </c>
      <c r="F1" s="5" t="s">
        <v>16</v>
      </c>
      <c r="G1" s="5" t="s">
        <v>21</v>
      </c>
      <c r="H1" s="8" t="s">
        <v>205</v>
      </c>
      <c r="I1" s="9" t="s">
        <v>22</v>
      </c>
      <c r="J1" s="9" t="s">
        <v>204</v>
      </c>
      <c r="K1" s="9" t="s">
        <v>148</v>
      </c>
      <c r="L1" s="8" t="s">
        <v>19</v>
      </c>
      <c r="M1" s="8" t="s">
        <v>20</v>
      </c>
      <c r="N1" s="1" t="s">
        <v>2</v>
      </c>
    </row>
    <row r="2" spans="1:14" ht="15" thickBot="1">
      <c r="A2" s="2">
        <v>2017</v>
      </c>
      <c r="B2" s="2" t="s">
        <v>4</v>
      </c>
      <c r="C2" s="6">
        <f>D2/100 + 1</f>
        <v>1.1289</v>
      </c>
      <c r="D2" s="10">
        <v>12.89</v>
      </c>
      <c r="E2" s="7">
        <f>H2*C2</f>
        <v>540.043182</v>
      </c>
      <c r="F2" s="7">
        <f>0.57*133.29</f>
        <v>75.97529999999999</v>
      </c>
      <c r="G2" s="3">
        <f>G9</f>
        <v>453.53</v>
      </c>
      <c r="H2" s="3">
        <v>478.38</v>
      </c>
      <c r="I2" s="10">
        <v>14</v>
      </c>
      <c r="J2" s="44">
        <v>34.17</v>
      </c>
      <c r="K2" s="51">
        <v>3.1118000000000001</v>
      </c>
      <c r="N2" s="2">
        <v>1</v>
      </c>
    </row>
    <row r="3" spans="1:14" ht="16.8" thickBot="1">
      <c r="A3" s="2">
        <v>2017</v>
      </c>
      <c r="B3" s="2" t="s">
        <v>5</v>
      </c>
      <c r="C3" s="6">
        <f>D3/100 + 1</f>
        <v>1.0485</v>
      </c>
      <c r="D3" s="11">
        <v>4.8499999999999996</v>
      </c>
      <c r="E3" s="7">
        <f>(E2+G3)*C3</f>
        <v>1010.904126327</v>
      </c>
      <c r="F3" s="12"/>
      <c r="G3" s="3">
        <f t="shared" ref="G3:G8" si="0">G10</f>
        <v>424.09999999999997</v>
      </c>
      <c r="H3" s="3">
        <v>469.56</v>
      </c>
      <c r="I3" s="10">
        <v>13</v>
      </c>
      <c r="J3" s="54">
        <v>36.119999999999997</v>
      </c>
      <c r="K3" s="52">
        <v>3.1295999999999999</v>
      </c>
      <c r="N3" s="2">
        <v>2</v>
      </c>
    </row>
    <row r="4" spans="1:14" ht="15" thickBot="1">
      <c r="A4" s="2">
        <v>2017</v>
      </c>
      <c r="B4" s="2" t="s">
        <v>6</v>
      </c>
      <c r="C4" s="6">
        <f>D4/100+1</f>
        <v>1</v>
      </c>
      <c r="D4" s="10">
        <v>0</v>
      </c>
      <c r="E4" s="7">
        <f>(E3+G4)*C4</f>
        <v>1451.504126327</v>
      </c>
      <c r="G4" s="3">
        <f>G11</f>
        <v>440.6</v>
      </c>
      <c r="H4" s="3">
        <v>509.08</v>
      </c>
      <c r="I4" s="10">
        <v>13</v>
      </c>
      <c r="J4" s="55">
        <v>36.369999999999997</v>
      </c>
      <c r="K4" s="51">
        <v>3.1295999999999999</v>
      </c>
      <c r="N4" s="2">
        <v>3</v>
      </c>
    </row>
    <row r="5" spans="1:14" ht="15" thickBot="1">
      <c r="A5" s="2">
        <v>2017</v>
      </c>
      <c r="B5" s="2" t="s">
        <v>7</v>
      </c>
      <c r="C5" s="6">
        <f>D5/100+1</f>
        <v>1.0634999999999999</v>
      </c>
      <c r="D5" s="10">
        <v>6.35</v>
      </c>
      <c r="E5" s="7">
        <f>(E4+G5)*C5</f>
        <v>2014.8051383487643</v>
      </c>
      <c r="F5" s="7">
        <f>0.63*33.98</f>
        <v>21.407399999999999</v>
      </c>
      <c r="G5" s="3">
        <f>G12</f>
        <v>443</v>
      </c>
      <c r="H5" s="3">
        <v>469.92</v>
      </c>
      <c r="I5" s="10">
        <v>12</v>
      </c>
      <c r="J5" s="55">
        <v>39.159999999999997</v>
      </c>
      <c r="K5" s="53">
        <v>3.1732</v>
      </c>
      <c r="N5" s="2">
        <f>N4+1</f>
        <v>4</v>
      </c>
    </row>
    <row r="6" spans="1:14" ht="15" thickBot="1">
      <c r="A6" s="2">
        <v>2017</v>
      </c>
      <c r="B6" s="2" t="s">
        <v>8</v>
      </c>
      <c r="C6" s="6">
        <f>D6/100+1</f>
        <v>0.94289999999999996</v>
      </c>
      <c r="D6" s="10">
        <v>-5.71</v>
      </c>
      <c r="E6" s="7">
        <f>(E5+G6)*C6</f>
        <v>2324.2533449490497</v>
      </c>
      <c r="G6" s="3">
        <f t="shared" si="0"/>
        <v>450.20000000000005</v>
      </c>
      <c r="H6" s="3">
        <v>428.89</v>
      </c>
      <c r="I6" s="10">
        <v>11</v>
      </c>
      <c r="J6" s="55">
        <v>38.99</v>
      </c>
      <c r="K6" s="51">
        <v>3.2357</v>
      </c>
      <c r="N6" s="2">
        <f t="shared" ref="N6:N69" si="1">N5+1</f>
        <v>5</v>
      </c>
    </row>
    <row r="7" spans="1:14" ht="15" thickBot="1">
      <c r="A7" s="2">
        <v>2017</v>
      </c>
      <c r="B7" s="2" t="s">
        <v>9</v>
      </c>
      <c r="C7" s="6">
        <f t="shared" ref="C7" si="2">D7/100+1</f>
        <v>1.0325</v>
      </c>
      <c r="D7" s="10">
        <v>3.25</v>
      </c>
      <c r="E7" s="7">
        <f t="shared" ref="E7:E67" si="3">(E6+G7)*C7</f>
        <v>2865.9653286598937</v>
      </c>
      <c r="G7" s="3">
        <f t="shared" si="0"/>
        <v>451.5</v>
      </c>
      <c r="H7" s="3">
        <v>428.89</v>
      </c>
      <c r="I7" s="10">
        <v>24</v>
      </c>
      <c r="J7" s="55">
        <v>38.5</v>
      </c>
      <c r="K7" s="51">
        <v>3.3123</v>
      </c>
      <c r="N7" s="2">
        <f t="shared" si="1"/>
        <v>6</v>
      </c>
    </row>
    <row r="8" spans="1:14" ht="15" thickBot="1">
      <c r="A8" s="2">
        <v>2017</v>
      </c>
      <c r="B8" s="2" t="s">
        <v>10</v>
      </c>
      <c r="C8" s="6">
        <f t="shared" ref="C8:C13" si="4">D8/100 + 1</f>
        <v>1.1027</v>
      </c>
      <c r="D8" s="10">
        <v>10.27</v>
      </c>
      <c r="E8" s="7">
        <f>(E7+G8)*C8</f>
        <v>3615.626851913265</v>
      </c>
      <c r="F8" s="7">
        <f>0.63*36.51</f>
        <v>23.001300000000001</v>
      </c>
      <c r="G8" s="3">
        <f t="shared" si="0"/>
        <v>412.92</v>
      </c>
      <c r="H8" s="3">
        <v>452.43</v>
      </c>
      <c r="I8" s="10">
        <v>11</v>
      </c>
      <c r="J8" s="55">
        <v>41.13</v>
      </c>
      <c r="K8" s="52" t="s">
        <v>207</v>
      </c>
      <c r="N8" s="2">
        <f t="shared" si="1"/>
        <v>7</v>
      </c>
    </row>
    <row r="9" spans="1:14">
      <c r="A9" s="2">
        <v>2017</v>
      </c>
      <c r="B9" s="2" t="s">
        <v>11</v>
      </c>
      <c r="C9" s="6">
        <f t="shared" si="4"/>
        <v>0.93979999999999997</v>
      </c>
      <c r="D9" s="10">
        <v>-6.02</v>
      </c>
      <c r="E9" s="7">
        <f t="shared" si="3"/>
        <v>3824.1936094280863</v>
      </c>
      <c r="G9" s="7">
        <f>I9*J9</f>
        <v>453.53</v>
      </c>
      <c r="H9" s="3">
        <f>(1500/K9)</f>
        <v>473.64931005083838</v>
      </c>
      <c r="I9" s="10">
        <v>11</v>
      </c>
      <c r="J9" s="2">
        <v>41.23</v>
      </c>
      <c r="K9" s="44">
        <v>3.1669</v>
      </c>
      <c r="N9" s="2">
        <f t="shared" si="1"/>
        <v>8</v>
      </c>
    </row>
    <row r="10" spans="1:14">
      <c r="A10" s="2">
        <v>2017</v>
      </c>
      <c r="B10" s="2" t="s">
        <v>12</v>
      </c>
      <c r="C10" s="6">
        <f t="shared" si="4"/>
        <v>1.0968</v>
      </c>
      <c r="D10" s="10">
        <v>9.68</v>
      </c>
      <c r="E10" s="7">
        <f t="shared" si="3"/>
        <v>4659.5284308207256</v>
      </c>
      <c r="G10" s="7">
        <f t="shared" ref="G10:G73" si="5">I10*J10</f>
        <v>424.09999999999997</v>
      </c>
      <c r="H10" s="3">
        <f t="shared" ref="H10:H73" si="6">(1500/K10)</f>
        <v>458.46323124885384</v>
      </c>
      <c r="I10" s="10">
        <v>10</v>
      </c>
      <c r="J10" s="2">
        <v>42.41</v>
      </c>
      <c r="K10" s="44">
        <v>3.2717999999999998</v>
      </c>
      <c r="N10" s="2">
        <f t="shared" si="1"/>
        <v>9</v>
      </c>
    </row>
    <row r="11" spans="1:14">
      <c r="A11" s="2">
        <v>2017</v>
      </c>
      <c r="B11" s="2" t="s">
        <v>13</v>
      </c>
      <c r="C11" s="6">
        <f t="shared" si="4"/>
        <v>1.0165999999999999</v>
      </c>
      <c r="D11" s="10">
        <v>1.66</v>
      </c>
      <c r="E11" s="7">
        <f t="shared" si="3"/>
        <v>5184.7905627723494</v>
      </c>
      <c r="F11" s="7">
        <f>0.63*40.23</f>
        <v>25.344899999999999</v>
      </c>
      <c r="G11" s="7">
        <f t="shared" si="5"/>
        <v>440.6</v>
      </c>
      <c r="H11" s="3">
        <f t="shared" si="6"/>
        <v>458.60339977987036</v>
      </c>
      <c r="I11" s="10">
        <v>10</v>
      </c>
      <c r="J11" s="2">
        <v>44.06</v>
      </c>
      <c r="K11" s="44">
        <v>3.2707999999999999</v>
      </c>
      <c r="N11" s="2">
        <f t="shared" si="1"/>
        <v>10</v>
      </c>
    </row>
    <row r="12" spans="1:14">
      <c r="A12" s="2">
        <v>2017</v>
      </c>
      <c r="B12" s="2" t="s">
        <v>14</v>
      </c>
      <c r="C12" s="6">
        <f t="shared" si="4"/>
        <v>0.9849</v>
      </c>
      <c r="D12" s="10">
        <v>-1.51</v>
      </c>
      <c r="E12" s="7">
        <f t="shared" si="3"/>
        <v>5542.8109252744871</v>
      </c>
      <c r="G12" s="7">
        <f t="shared" si="5"/>
        <v>443</v>
      </c>
      <c r="H12" s="3">
        <f t="shared" si="6"/>
        <v>452.72085232245797</v>
      </c>
      <c r="I12" s="10">
        <v>10</v>
      </c>
      <c r="J12" s="2">
        <v>44.3</v>
      </c>
      <c r="K12" s="44">
        <v>3.3132999999999999</v>
      </c>
      <c r="N12" s="2">
        <f t="shared" si="1"/>
        <v>11</v>
      </c>
    </row>
    <row r="13" spans="1:14">
      <c r="A13" s="2">
        <v>2018</v>
      </c>
      <c r="B13" s="2" t="s">
        <v>3</v>
      </c>
      <c r="C13" s="6">
        <f t="shared" si="4"/>
        <v>0.98939999999999995</v>
      </c>
      <c r="D13" s="10">
        <v>-1.06</v>
      </c>
      <c r="E13" s="7">
        <f t="shared" si="3"/>
        <v>5929.4850094665771</v>
      </c>
      <c r="G13" s="7">
        <f t="shared" si="5"/>
        <v>450.20000000000005</v>
      </c>
      <c r="H13" s="3">
        <f t="shared" si="6"/>
        <v>471.6536175832469</v>
      </c>
      <c r="I13" s="10">
        <v>10</v>
      </c>
      <c r="J13" s="2">
        <v>45.02</v>
      </c>
      <c r="K13" s="45">
        <v>3.1802999999999999</v>
      </c>
      <c r="N13" s="2">
        <f t="shared" si="1"/>
        <v>12</v>
      </c>
    </row>
    <row r="14" spans="1:14">
      <c r="A14" s="2">
        <v>2018</v>
      </c>
      <c r="B14" s="2" t="s">
        <v>4</v>
      </c>
      <c r="C14" s="6">
        <f t="shared" ref="C14:C73" si="7">D14/100 + 1</f>
        <v>1.0638000000000001</v>
      </c>
      <c r="D14" s="10">
        <v>6.38</v>
      </c>
      <c r="E14" s="7">
        <f t="shared" si="3"/>
        <v>6788.0918530705449</v>
      </c>
      <c r="F14" s="7">
        <f>0.63*J14</f>
        <v>28.444499999999998</v>
      </c>
      <c r="G14" s="7">
        <f t="shared" si="5"/>
        <v>451.5</v>
      </c>
      <c r="H14" s="3">
        <f t="shared" si="6"/>
        <v>462.6630887387804</v>
      </c>
      <c r="I14" s="10">
        <v>10</v>
      </c>
      <c r="J14" s="2">
        <v>45.15</v>
      </c>
      <c r="K14" s="45">
        <v>3.2421000000000002</v>
      </c>
      <c r="N14" s="2">
        <f t="shared" si="1"/>
        <v>13</v>
      </c>
    </row>
    <row r="15" spans="1:14">
      <c r="A15" s="2">
        <v>2018</v>
      </c>
      <c r="B15" s="2" t="s">
        <v>5</v>
      </c>
      <c r="C15" s="6">
        <f t="shared" si="7"/>
        <v>0.94210000000000005</v>
      </c>
      <c r="D15" s="10">
        <v>-5.79</v>
      </c>
      <c r="E15" s="7">
        <f t="shared" si="3"/>
        <v>6784.0732667777611</v>
      </c>
      <c r="G15" s="7">
        <f t="shared" si="5"/>
        <v>412.92</v>
      </c>
      <c r="H15" s="3">
        <f t="shared" si="6"/>
        <v>454.62811420258231</v>
      </c>
      <c r="I15" s="10">
        <v>9</v>
      </c>
      <c r="J15" s="2">
        <v>45.88</v>
      </c>
      <c r="K15" s="45">
        <v>3.2993999999999999</v>
      </c>
      <c r="N15" s="2">
        <f t="shared" si="1"/>
        <v>14</v>
      </c>
    </row>
    <row r="16" spans="1:14">
      <c r="A16" s="2">
        <v>2018</v>
      </c>
      <c r="B16" s="2" t="s">
        <v>6</v>
      </c>
      <c r="C16" s="6">
        <f t="shared" si="7"/>
        <v>0.98470000000000002</v>
      </c>
      <c r="D16" s="10">
        <v>-1.53</v>
      </c>
      <c r="E16" s="7">
        <f t="shared" si="3"/>
        <v>7076.6876247960608</v>
      </c>
      <c r="G16" s="7">
        <f t="shared" si="5"/>
        <v>402.57</v>
      </c>
      <c r="H16" s="3">
        <f>(1500/K16)</f>
        <v>428.21662051443093</v>
      </c>
      <c r="I16" s="10">
        <v>9</v>
      </c>
      <c r="J16" s="2">
        <v>44.73</v>
      </c>
      <c r="K16" s="45">
        <v>3.5028999999999999</v>
      </c>
      <c r="N16" s="2">
        <f t="shared" si="1"/>
        <v>15</v>
      </c>
    </row>
    <row r="17" spans="1:14">
      <c r="A17" s="2">
        <v>2018</v>
      </c>
      <c r="B17" s="2" t="s">
        <v>7</v>
      </c>
      <c r="C17" s="6">
        <f t="shared" si="7"/>
        <v>1.131</v>
      </c>
      <c r="D17" s="10">
        <v>13.1</v>
      </c>
      <c r="E17" s="7">
        <f t="shared" si="3"/>
        <v>8434.3280236443443</v>
      </c>
      <c r="F17" s="7">
        <f>0.73*J17</f>
        <v>34.740700000000004</v>
      </c>
      <c r="G17" s="7">
        <f t="shared" si="5"/>
        <v>380.72</v>
      </c>
      <c r="H17" s="3">
        <v>401.58</v>
      </c>
      <c r="I17" s="10">
        <v>8</v>
      </c>
      <c r="J17" s="2">
        <v>47.59</v>
      </c>
      <c r="K17" s="45" t="s">
        <v>149</v>
      </c>
      <c r="N17" s="2">
        <f t="shared" si="1"/>
        <v>16</v>
      </c>
    </row>
    <row r="18" spans="1:14">
      <c r="A18" s="2">
        <v>2018</v>
      </c>
      <c r="B18" s="2" t="s">
        <v>8</v>
      </c>
      <c r="C18" s="6">
        <f t="shared" si="7"/>
        <v>0.99060000000000004</v>
      </c>
      <c r="D18" s="10">
        <v>-0.94</v>
      </c>
      <c r="E18" s="7">
        <f t="shared" si="3"/>
        <v>8691.7007502220877</v>
      </c>
      <c r="G18" s="7">
        <f t="shared" si="5"/>
        <v>339.84999999999997</v>
      </c>
      <c r="H18" s="3">
        <f t="shared" si="6"/>
        <v>387.02685966406068</v>
      </c>
      <c r="I18" s="10">
        <v>7</v>
      </c>
      <c r="J18" s="2">
        <v>48.55</v>
      </c>
      <c r="K18" s="45">
        <v>3.8757000000000001</v>
      </c>
      <c r="N18" s="2">
        <f t="shared" si="1"/>
        <v>17</v>
      </c>
    </row>
    <row r="19" spans="1:14">
      <c r="A19" s="2">
        <v>2018</v>
      </c>
      <c r="B19" s="2" t="s">
        <v>9</v>
      </c>
      <c r="C19" s="6">
        <f t="shared" si="7"/>
        <v>1.0279</v>
      </c>
      <c r="D19" s="10">
        <v>2.79</v>
      </c>
      <c r="E19" s="7">
        <f t="shared" si="3"/>
        <v>9337.0537691532845</v>
      </c>
      <c r="G19" s="7">
        <f t="shared" si="5"/>
        <v>391.92</v>
      </c>
      <c r="H19" s="3">
        <v>399.70100000000002</v>
      </c>
      <c r="I19" s="10">
        <v>8</v>
      </c>
      <c r="J19" s="2">
        <v>48.99</v>
      </c>
      <c r="K19" s="45" t="s">
        <v>155</v>
      </c>
      <c r="N19" s="2">
        <f t="shared" si="1"/>
        <v>18</v>
      </c>
    </row>
    <row r="20" spans="1:14">
      <c r="A20" s="2">
        <v>2018</v>
      </c>
      <c r="B20" s="2" t="s">
        <v>10</v>
      </c>
      <c r="C20" s="6">
        <f t="shared" si="7"/>
        <v>1.1962999999999999</v>
      </c>
      <c r="D20" s="10">
        <v>19.63</v>
      </c>
      <c r="E20" s="7">
        <f t="shared" si="3"/>
        <v>11580.631140038073</v>
      </c>
      <c r="F20" s="7">
        <f>0.73*J20</f>
        <v>41.770599999999995</v>
      </c>
      <c r="G20" s="7">
        <f t="shared" si="5"/>
        <v>343.32</v>
      </c>
      <c r="H20" s="3">
        <v>368.423</v>
      </c>
      <c r="I20" s="10">
        <v>6</v>
      </c>
      <c r="J20" s="2">
        <v>57.22</v>
      </c>
      <c r="K20" s="45" t="s">
        <v>161</v>
      </c>
      <c r="N20" s="2">
        <f t="shared" si="1"/>
        <v>19</v>
      </c>
    </row>
    <row r="21" spans="1:14">
      <c r="A21" s="2">
        <v>2018</v>
      </c>
      <c r="B21" s="2" t="s">
        <v>11</v>
      </c>
      <c r="C21" s="6">
        <f t="shared" si="7"/>
        <v>0.99170000000000003</v>
      </c>
      <c r="D21" s="10">
        <v>-0.83</v>
      </c>
      <c r="E21" s="7">
        <f t="shared" si="3"/>
        <v>11826.172385575757</v>
      </c>
      <c r="G21" s="7">
        <f t="shared" si="5"/>
        <v>344.52</v>
      </c>
      <c r="H21" s="3">
        <f t="shared" si="6"/>
        <v>371.64589579049078</v>
      </c>
      <c r="I21" s="10">
        <v>6</v>
      </c>
      <c r="J21" s="2">
        <v>57.42</v>
      </c>
      <c r="K21" s="45">
        <v>4.0361000000000002</v>
      </c>
      <c r="N21" s="2">
        <f t="shared" si="1"/>
        <v>20</v>
      </c>
    </row>
    <row r="22" spans="1:14">
      <c r="A22" s="2">
        <v>2018</v>
      </c>
      <c r="B22" s="2" t="s">
        <v>12</v>
      </c>
      <c r="C22" s="6">
        <f t="shared" si="7"/>
        <v>0.96950000000000003</v>
      </c>
      <c r="D22" s="10">
        <v>-3.05</v>
      </c>
      <c r="E22" s="7">
        <f t="shared" si="3"/>
        <v>11805.012417815697</v>
      </c>
      <c r="G22" s="7">
        <f t="shared" si="5"/>
        <v>350.21999999999997</v>
      </c>
      <c r="H22" s="3">
        <v>403.1499</v>
      </c>
      <c r="I22" s="10">
        <v>6</v>
      </c>
      <c r="J22" s="2">
        <v>58.37</v>
      </c>
      <c r="K22" s="45" t="s">
        <v>167</v>
      </c>
      <c r="N22" s="2">
        <f t="shared" si="1"/>
        <v>21</v>
      </c>
    </row>
    <row r="23" spans="1:14">
      <c r="A23" s="2">
        <v>2018</v>
      </c>
      <c r="B23" s="2" t="s">
        <v>13</v>
      </c>
      <c r="C23" s="6">
        <f t="shared" si="7"/>
        <v>0.81600000000000006</v>
      </c>
      <c r="D23" s="10">
        <v>-18.399999999999999</v>
      </c>
      <c r="E23" s="7">
        <f t="shared" si="3"/>
        <v>9905.0587729376093</v>
      </c>
      <c r="F23" s="7">
        <f>0.73*J23</f>
        <v>40.5807</v>
      </c>
      <c r="G23" s="7">
        <f t="shared" si="5"/>
        <v>333.54</v>
      </c>
      <c r="H23" s="3">
        <v>389.125</v>
      </c>
      <c r="I23" s="10">
        <v>6</v>
      </c>
      <c r="J23" s="2">
        <v>55.59</v>
      </c>
      <c r="K23" s="45" t="s">
        <v>173</v>
      </c>
      <c r="N23" s="2">
        <f t="shared" si="1"/>
        <v>22</v>
      </c>
    </row>
    <row r="24" spans="1:14">
      <c r="A24" s="2">
        <v>2018</v>
      </c>
      <c r="B24" s="2" t="s">
        <v>14</v>
      </c>
      <c r="C24" s="6">
        <f t="shared" si="7"/>
        <v>0.88329999999999997</v>
      </c>
      <c r="D24" s="10">
        <v>-11.67</v>
      </c>
      <c r="E24" s="7">
        <f t="shared" si="3"/>
        <v>9075.8180861357905</v>
      </c>
      <c r="G24" s="7">
        <f t="shared" si="5"/>
        <v>369.84</v>
      </c>
      <c r="H24" s="3">
        <v>387.09</v>
      </c>
      <c r="I24" s="10">
        <v>8</v>
      </c>
      <c r="J24" s="2">
        <v>46.23</v>
      </c>
      <c r="K24" s="45" t="s">
        <v>179</v>
      </c>
      <c r="N24" s="2">
        <f t="shared" si="1"/>
        <v>23</v>
      </c>
    </row>
    <row r="25" spans="1:14">
      <c r="A25" s="2">
        <v>2019</v>
      </c>
      <c r="B25" s="2" t="s">
        <v>3</v>
      </c>
      <c r="C25" s="6">
        <f t="shared" si="7"/>
        <v>1.0549999999999999</v>
      </c>
      <c r="D25" s="10">
        <v>5.5</v>
      </c>
      <c r="E25" s="7">
        <f t="shared" si="3"/>
        <v>9976.1518308732575</v>
      </c>
      <c r="G25" s="7">
        <f t="shared" si="5"/>
        <v>380.25</v>
      </c>
      <c r="H25" s="3">
        <f t="shared" si="6"/>
        <v>383.7298541826554</v>
      </c>
      <c r="I25" s="10">
        <v>9</v>
      </c>
      <c r="J25" s="2">
        <v>42.25</v>
      </c>
      <c r="K25" s="46">
        <v>3.9089999999999998</v>
      </c>
      <c r="L25" s="42"/>
      <c r="N25" s="2">
        <f t="shared" si="1"/>
        <v>24</v>
      </c>
    </row>
    <row r="26" spans="1:14">
      <c r="A26" s="2">
        <v>2019</v>
      </c>
      <c r="B26" s="2" t="s">
        <v>4</v>
      </c>
      <c r="C26" s="6">
        <f t="shared" si="7"/>
        <v>1.0404</v>
      </c>
      <c r="D26" s="10">
        <v>4.04</v>
      </c>
      <c r="E26" s="7">
        <f t="shared" si="3"/>
        <v>10790.905856840536</v>
      </c>
      <c r="F26" s="7">
        <f>0.73*J26</f>
        <v>32.098099999999995</v>
      </c>
      <c r="G26" s="7">
        <f t="shared" si="5"/>
        <v>395.73</v>
      </c>
      <c r="H26" s="3">
        <f t="shared" si="6"/>
        <v>404.86922723960163</v>
      </c>
      <c r="I26" s="10">
        <v>9</v>
      </c>
      <c r="J26" s="2">
        <v>43.97</v>
      </c>
      <c r="K26" s="46">
        <v>3.7048999999999999</v>
      </c>
      <c r="L26" s="42"/>
      <c r="N26" s="2">
        <f t="shared" si="1"/>
        <v>25</v>
      </c>
    </row>
    <row r="27" spans="1:14">
      <c r="A27" s="2">
        <v>2019</v>
      </c>
      <c r="B27" s="2" t="s">
        <v>5</v>
      </c>
      <c r="C27" s="6">
        <f t="shared" si="7"/>
        <v>1.097</v>
      </c>
      <c r="D27" s="10">
        <v>9.6999999999999993</v>
      </c>
      <c r="E27" s="7">
        <f t="shared" si="3"/>
        <v>12271.333644954069</v>
      </c>
      <c r="G27" s="7">
        <f t="shared" si="5"/>
        <v>395.36</v>
      </c>
      <c r="H27" s="3">
        <f t="shared" si="6"/>
        <v>403.71417036737989</v>
      </c>
      <c r="I27" s="10">
        <v>8</v>
      </c>
      <c r="J27" s="2">
        <v>49.42</v>
      </c>
      <c r="K27" s="46">
        <v>3.7155</v>
      </c>
      <c r="L27" s="42"/>
      <c r="N27" s="2">
        <f t="shared" si="1"/>
        <v>26</v>
      </c>
    </row>
    <row r="28" spans="1:14">
      <c r="A28" s="2">
        <v>2019</v>
      </c>
      <c r="B28" s="2" t="s">
        <v>6</v>
      </c>
      <c r="C28" s="6">
        <f t="shared" si="7"/>
        <v>1.0564</v>
      </c>
      <c r="D28" s="10">
        <v>5.64</v>
      </c>
      <c r="E28" s="7">
        <f t="shared" si="3"/>
        <v>13348.85383852948</v>
      </c>
      <c r="G28" s="7">
        <f t="shared" si="5"/>
        <v>364.84</v>
      </c>
      <c r="H28" s="3">
        <f t="shared" si="6"/>
        <v>391.19549342791572</v>
      </c>
      <c r="I28" s="10">
        <v>7</v>
      </c>
      <c r="J28" s="2">
        <v>52.12</v>
      </c>
      <c r="K28" s="46">
        <v>3.8344</v>
      </c>
      <c r="L28" s="42"/>
      <c r="N28" s="2">
        <f t="shared" si="1"/>
        <v>27</v>
      </c>
    </row>
    <row r="29" spans="1:14">
      <c r="A29" s="2">
        <v>2019</v>
      </c>
      <c r="B29" s="2" t="s">
        <v>7</v>
      </c>
      <c r="C29" s="6">
        <f t="shared" si="7"/>
        <v>0.87240000000000006</v>
      </c>
      <c r="D29" s="10">
        <v>-12.76</v>
      </c>
      <c r="E29" s="7">
        <f t="shared" si="3"/>
        <v>11974.269132733118</v>
      </c>
      <c r="F29" s="7">
        <f>0.77*J29</f>
        <v>41.449100000000001</v>
      </c>
      <c r="G29" s="7">
        <f t="shared" si="5"/>
        <v>376.81</v>
      </c>
      <c r="H29" s="3">
        <f t="shared" si="6"/>
        <v>387.29666924864443</v>
      </c>
      <c r="I29" s="10">
        <v>7</v>
      </c>
      <c r="J29" s="2">
        <v>53.83</v>
      </c>
      <c r="K29" s="46">
        <v>3.8730000000000002</v>
      </c>
      <c r="L29" s="42"/>
      <c r="N29" s="2">
        <f t="shared" si="1"/>
        <v>28</v>
      </c>
    </row>
    <row r="30" spans="1:14">
      <c r="A30" s="2">
        <v>2019</v>
      </c>
      <c r="B30" s="2" t="s">
        <v>8</v>
      </c>
      <c r="C30" s="6">
        <f t="shared" si="7"/>
        <v>1.1305000000000001</v>
      </c>
      <c r="D30" s="10">
        <v>13.05</v>
      </c>
      <c r="E30" s="7">
        <f t="shared" si="3"/>
        <v>13935.67251955479</v>
      </c>
      <c r="G30" s="7">
        <f t="shared" si="5"/>
        <v>352.73</v>
      </c>
      <c r="H30" s="3">
        <f t="shared" si="6"/>
        <v>374.70960005995357</v>
      </c>
      <c r="I30" s="10">
        <v>7</v>
      </c>
      <c r="J30" s="2">
        <v>50.39</v>
      </c>
      <c r="K30" s="46">
        <v>4.0030999999999999</v>
      </c>
      <c r="L30" s="42"/>
      <c r="N30" s="2">
        <f t="shared" si="1"/>
        <v>29</v>
      </c>
    </row>
    <row r="31" spans="1:14">
      <c r="A31" s="2">
        <v>2019</v>
      </c>
      <c r="B31" s="2" t="s">
        <v>9</v>
      </c>
      <c r="C31" s="6">
        <f t="shared" si="7"/>
        <v>1.0764</v>
      </c>
      <c r="D31" s="10">
        <v>7.64</v>
      </c>
      <c r="E31" s="7">
        <f t="shared" si="3"/>
        <v>15357.765756048777</v>
      </c>
      <c r="G31" s="7">
        <f t="shared" si="5"/>
        <v>332.04</v>
      </c>
      <c r="H31" s="3">
        <f t="shared" si="6"/>
        <v>386.46845129209288</v>
      </c>
      <c r="I31" s="10">
        <v>6</v>
      </c>
      <c r="J31" s="2">
        <v>55.34</v>
      </c>
      <c r="K31" s="46">
        <v>3.8813</v>
      </c>
      <c r="L31" s="42"/>
      <c r="N31" s="2">
        <f t="shared" si="1"/>
        <v>30</v>
      </c>
    </row>
    <row r="32" spans="1:14">
      <c r="A32" s="2">
        <v>2019</v>
      </c>
      <c r="B32" s="2" t="s">
        <v>10</v>
      </c>
      <c r="C32" s="6">
        <f t="shared" si="7"/>
        <v>0.97989999999999999</v>
      </c>
      <c r="D32" s="10">
        <v>-2.0099999999999998</v>
      </c>
      <c r="E32" s="7">
        <f t="shared" si="3"/>
        <v>15422.975107352197</v>
      </c>
      <c r="F32" s="7">
        <f>0.77*J32</f>
        <v>41.972699999999996</v>
      </c>
      <c r="G32" s="7">
        <f t="shared" si="5"/>
        <v>381.57</v>
      </c>
      <c r="H32" s="3">
        <f t="shared" si="6"/>
        <v>400.39505645570296</v>
      </c>
      <c r="I32" s="10">
        <v>7</v>
      </c>
      <c r="J32" s="2">
        <v>54.51</v>
      </c>
      <c r="K32" s="46">
        <v>3.7463000000000002</v>
      </c>
      <c r="N32" s="2">
        <f t="shared" si="1"/>
        <v>31</v>
      </c>
    </row>
    <row r="33" spans="1:14">
      <c r="A33" s="2">
        <v>2019</v>
      </c>
      <c r="B33" s="2" t="s">
        <v>11</v>
      </c>
      <c r="C33" s="6">
        <f t="shared" si="7"/>
        <v>1.0728</v>
      </c>
      <c r="D33" s="10">
        <v>7.28</v>
      </c>
      <c r="E33" s="7">
        <f t="shared" si="3"/>
        <v>16910.090575167436</v>
      </c>
      <c r="G33" s="7">
        <f t="shared" si="5"/>
        <v>339.6</v>
      </c>
      <c r="H33" s="3">
        <f t="shared" si="6"/>
        <v>373.24574499850706</v>
      </c>
      <c r="I33" s="10">
        <v>6</v>
      </c>
      <c r="J33" s="2">
        <v>56.6</v>
      </c>
      <c r="K33" s="46">
        <v>4.0187999999999997</v>
      </c>
      <c r="N33" s="2">
        <f t="shared" si="1"/>
        <v>32</v>
      </c>
    </row>
    <row r="34" spans="1:14">
      <c r="A34" s="2">
        <v>2019</v>
      </c>
      <c r="B34" s="2" t="s">
        <v>12</v>
      </c>
      <c r="C34" s="6">
        <f t="shared" si="7"/>
        <v>1.1107</v>
      </c>
      <c r="D34" s="10">
        <v>11.07</v>
      </c>
      <c r="E34" s="7">
        <f t="shared" si="3"/>
        <v>19128.798141838473</v>
      </c>
      <c r="G34" s="7">
        <f t="shared" si="5"/>
        <v>312.2</v>
      </c>
      <c r="H34" s="3">
        <f t="shared" si="6"/>
        <v>369.31258617293673</v>
      </c>
      <c r="I34" s="10">
        <v>5</v>
      </c>
      <c r="J34" s="2">
        <v>62.44</v>
      </c>
      <c r="K34" s="46">
        <v>4.0616000000000003</v>
      </c>
      <c r="N34" s="2">
        <f t="shared" si="1"/>
        <v>33</v>
      </c>
    </row>
    <row r="35" spans="1:14">
      <c r="A35" s="2">
        <v>2019</v>
      </c>
      <c r="B35" s="2" t="s">
        <v>13</v>
      </c>
      <c r="C35" s="6">
        <f t="shared" si="7"/>
        <v>1.0743</v>
      </c>
      <c r="D35" s="10">
        <v>7.43</v>
      </c>
      <c r="E35" s="7">
        <f t="shared" si="3"/>
        <v>20909.958343777074</v>
      </c>
      <c r="F35" s="7">
        <f>0.77*J35</f>
        <v>51.59</v>
      </c>
      <c r="G35" s="7">
        <f t="shared" si="5"/>
        <v>335</v>
      </c>
      <c r="H35" s="3">
        <f t="shared" si="6"/>
        <v>361.55032780563056</v>
      </c>
      <c r="I35" s="10">
        <v>5</v>
      </c>
      <c r="J35" s="2">
        <v>67</v>
      </c>
      <c r="K35" s="46">
        <v>4.1487999999999996</v>
      </c>
      <c r="N35" s="2">
        <f t="shared" si="1"/>
        <v>34</v>
      </c>
    </row>
    <row r="36" spans="1:14">
      <c r="A36" s="2">
        <v>2019</v>
      </c>
      <c r="B36" s="2" t="s">
        <v>14</v>
      </c>
      <c r="C36" s="6">
        <f t="shared" si="7"/>
        <v>1.0988</v>
      </c>
      <c r="D36" s="10">
        <v>9.8800000000000008</v>
      </c>
      <c r="E36" s="7">
        <f t="shared" si="3"/>
        <v>23298.865476142248</v>
      </c>
      <c r="G36" s="7">
        <f t="shared" si="5"/>
        <v>293.95999999999998</v>
      </c>
      <c r="H36" s="3">
        <f t="shared" si="6"/>
        <v>358.58573784991995</v>
      </c>
      <c r="I36" s="10">
        <v>4</v>
      </c>
      <c r="J36" s="2">
        <v>73.489999999999995</v>
      </c>
      <c r="K36" s="46">
        <v>4.1830999999999996</v>
      </c>
      <c r="L36" s="43"/>
      <c r="N36" s="2">
        <f t="shared" si="1"/>
        <v>35</v>
      </c>
    </row>
    <row r="37" spans="1:14">
      <c r="A37" s="2">
        <v>2020</v>
      </c>
      <c r="B37" s="2" t="s">
        <v>3</v>
      </c>
      <c r="C37" s="6">
        <f t="shared" si="7"/>
        <v>1.0541</v>
      </c>
      <c r="D37" s="10">
        <v>5.41</v>
      </c>
      <c r="E37" s="7">
        <f t="shared" si="3"/>
        <v>24904.910242401544</v>
      </c>
      <c r="G37" s="7">
        <f t="shared" si="5"/>
        <v>327.84</v>
      </c>
      <c r="H37" s="3">
        <f t="shared" si="6"/>
        <v>366.30931158270045</v>
      </c>
      <c r="I37" s="10">
        <v>4</v>
      </c>
      <c r="J37" s="2">
        <v>81.96</v>
      </c>
      <c r="K37" s="46">
        <v>4.0949</v>
      </c>
      <c r="L37" s="43"/>
      <c r="N37" s="2">
        <f t="shared" si="1"/>
        <v>36</v>
      </c>
    </row>
    <row r="38" spans="1:14">
      <c r="A38" s="2">
        <v>2020</v>
      </c>
      <c r="B38" s="2" t="s">
        <v>4</v>
      </c>
      <c r="C38" s="6">
        <f t="shared" si="7"/>
        <v>0.88319999999999999</v>
      </c>
      <c r="D38" s="10">
        <v>-11.68</v>
      </c>
      <c r="E38" s="7">
        <f t="shared" si="3"/>
        <v>22285.035094089046</v>
      </c>
      <c r="F38" s="7">
        <f>0.77*J38</f>
        <v>62.993700000000004</v>
      </c>
      <c r="G38" s="7">
        <f t="shared" si="5"/>
        <v>327.24</v>
      </c>
      <c r="H38" s="3">
        <f t="shared" si="6"/>
        <v>360.386334150209</v>
      </c>
      <c r="I38" s="10">
        <v>4</v>
      </c>
      <c r="J38" s="2">
        <v>81.81</v>
      </c>
      <c r="K38" s="46">
        <v>4.1622000000000003</v>
      </c>
      <c r="L38" s="43"/>
      <c r="N38" s="2">
        <f t="shared" si="1"/>
        <v>37</v>
      </c>
    </row>
    <row r="39" spans="1:14">
      <c r="A39" s="2">
        <v>2020</v>
      </c>
      <c r="B39" s="2" t="s">
        <v>5</v>
      </c>
      <c r="C39" s="6">
        <f t="shared" si="7"/>
        <v>0.93020000000000003</v>
      </c>
      <c r="D39" s="10">
        <v>-6.98</v>
      </c>
      <c r="E39" s="7">
        <f t="shared" si="3"/>
        <v>21012.320444521632</v>
      </c>
      <c r="G39" s="7">
        <f t="shared" si="5"/>
        <v>304</v>
      </c>
      <c r="H39" s="3">
        <f t="shared" si="6"/>
        <v>347.51986655237124</v>
      </c>
      <c r="I39" s="10">
        <v>4</v>
      </c>
      <c r="J39" s="2">
        <v>76</v>
      </c>
      <c r="K39" s="46">
        <v>4.3163</v>
      </c>
      <c r="L39" s="43"/>
      <c r="N39" s="2">
        <f t="shared" si="1"/>
        <v>38</v>
      </c>
    </row>
    <row r="40" spans="1:14">
      <c r="A40" s="2">
        <v>2020</v>
      </c>
      <c r="B40" s="2" t="s">
        <v>6</v>
      </c>
      <c r="C40" s="6">
        <f t="shared" si="7"/>
        <v>1.1554</v>
      </c>
      <c r="D40" s="10">
        <v>15.54</v>
      </c>
      <c r="E40" s="7">
        <f t="shared" si="3"/>
        <v>24617.923449600294</v>
      </c>
      <c r="G40" s="7">
        <f t="shared" si="5"/>
        <v>294.52</v>
      </c>
      <c r="H40" s="3">
        <f t="shared" si="6"/>
        <v>316.70959841222918</v>
      </c>
      <c r="I40" s="10">
        <v>4</v>
      </c>
      <c r="J40" s="2">
        <v>73.63</v>
      </c>
      <c r="K40" s="46">
        <v>4.7362000000000002</v>
      </c>
      <c r="L40" s="43"/>
      <c r="N40" s="2">
        <f t="shared" si="1"/>
        <v>39</v>
      </c>
    </row>
    <row r="41" spans="1:14">
      <c r="A41" s="2">
        <v>2020</v>
      </c>
      <c r="B41" s="2" t="s">
        <v>7</v>
      </c>
      <c r="C41" s="6">
        <f t="shared" si="7"/>
        <v>1.0821000000000001</v>
      </c>
      <c r="D41" s="10">
        <v>8.2100000000000009</v>
      </c>
      <c r="E41" s="7">
        <f t="shared" si="3"/>
        <v>26902.200042812481</v>
      </c>
      <c r="F41" s="7">
        <f>0.82*J41</f>
        <v>66.469200000000001</v>
      </c>
      <c r="G41" s="7">
        <f t="shared" si="5"/>
        <v>243.18</v>
      </c>
      <c r="H41" s="3">
        <f t="shared" si="6"/>
        <v>285.28499971471501</v>
      </c>
      <c r="I41" s="10">
        <v>3</v>
      </c>
      <c r="J41" s="2">
        <v>81.06</v>
      </c>
      <c r="K41" s="46">
        <v>5.2579000000000002</v>
      </c>
      <c r="L41" s="43"/>
      <c r="N41" s="2">
        <f t="shared" si="1"/>
        <v>40</v>
      </c>
    </row>
    <row r="42" spans="1:14">
      <c r="A42" s="2">
        <v>2020</v>
      </c>
      <c r="B42" s="2" t="s">
        <v>8</v>
      </c>
      <c r="C42" s="6">
        <f t="shared" si="7"/>
        <v>1.1475</v>
      </c>
      <c r="D42" s="10">
        <v>14.75</v>
      </c>
      <c r="E42" s="7">
        <f t="shared" si="3"/>
        <v>31083.91609912732</v>
      </c>
      <c r="G42" s="7">
        <f t="shared" si="5"/>
        <v>186.18</v>
      </c>
      <c r="H42" s="3">
        <f t="shared" si="6"/>
        <v>257.60359958096484</v>
      </c>
      <c r="I42" s="10">
        <v>2</v>
      </c>
      <c r="J42" s="2">
        <v>93.09</v>
      </c>
      <c r="K42" s="46">
        <v>5.8228999999999997</v>
      </c>
      <c r="L42" s="43"/>
      <c r="N42" s="2">
        <f t="shared" si="1"/>
        <v>41</v>
      </c>
    </row>
    <row r="43" spans="1:14">
      <c r="A43" s="2">
        <v>2020</v>
      </c>
      <c r="B43" s="2" t="s">
        <v>9</v>
      </c>
      <c r="C43" s="6">
        <f t="shared" si="7"/>
        <v>1.1651</v>
      </c>
      <c r="D43" s="10">
        <v>16.510000000000002</v>
      </c>
      <c r="E43" s="7">
        <f t="shared" si="3"/>
        <v>36463.850531093245</v>
      </c>
      <c r="G43" s="7">
        <f t="shared" si="5"/>
        <v>212.84</v>
      </c>
      <c r="H43" s="3">
        <f t="shared" si="6"/>
        <v>289.11204055278222</v>
      </c>
      <c r="I43" s="10">
        <v>2</v>
      </c>
      <c r="J43" s="2">
        <v>106.42</v>
      </c>
      <c r="K43" s="46">
        <v>5.1882999999999999</v>
      </c>
      <c r="L43" s="43"/>
      <c r="N43" s="2">
        <f t="shared" si="1"/>
        <v>42</v>
      </c>
    </row>
    <row r="44" spans="1:14">
      <c r="A44" s="2">
        <v>2020</v>
      </c>
      <c r="B44" s="2" t="s">
        <v>10</v>
      </c>
      <c r="C44" s="6">
        <f t="shared" si="7"/>
        <v>1.2143999999999999</v>
      </c>
      <c r="D44" s="10">
        <v>21.44</v>
      </c>
      <c r="E44" s="7">
        <f t="shared" si="3"/>
        <v>44599.872884959637</v>
      </c>
      <c r="F44" s="7">
        <f>0.82*J44</f>
        <v>107.41999999999999</v>
      </c>
      <c r="G44" s="7">
        <f t="shared" si="5"/>
        <v>262</v>
      </c>
      <c r="H44" s="3">
        <f t="shared" si="6"/>
        <v>280.42100540277806</v>
      </c>
      <c r="I44" s="10">
        <v>2</v>
      </c>
      <c r="J44" s="2">
        <v>131</v>
      </c>
      <c r="K44" s="46">
        <v>5.3491</v>
      </c>
      <c r="L44" s="43"/>
      <c r="N44" s="2">
        <f t="shared" si="1"/>
        <v>43</v>
      </c>
    </row>
    <row r="45" spans="1:14">
      <c r="A45" s="2">
        <v>2020</v>
      </c>
      <c r="B45" s="2" t="s">
        <v>11</v>
      </c>
      <c r="C45" s="6">
        <f t="shared" si="7"/>
        <v>0.89749999999999996</v>
      </c>
      <c r="D45" s="10">
        <v>-10.25</v>
      </c>
      <c r="E45" s="7">
        <f t="shared" si="3"/>
        <v>40276.06001425127</v>
      </c>
      <c r="G45" s="7">
        <f t="shared" si="5"/>
        <v>275.95999999999998</v>
      </c>
      <c r="H45" s="3">
        <f t="shared" si="6"/>
        <v>278.54118695684468</v>
      </c>
      <c r="I45" s="10">
        <v>2</v>
      </c>
      <c r="J45" s="2">
        <v>137.97999999999999</v>
      </c>
      <c r="K45" s="46">
        <v>5.3852000000000002</v>
      </c>
      <c r="L45" s="43"/>
      <c r="N45" s="2">
        <f t="shared" si="1"/>
        <v>44</v>
      </c>
    </row>
    <row r="46" spans="1:14">
      <c r="A46" s="2">
        <v>2020</v>
      </c>
      <c r="B46" s="2" t="s">
        <v>12</v>
      </c>
      <c r="C46" s="6">
        <f t="shared" si="7"/>
        <v>0.94</v>
      </c>
      <c r="D46" s="10">
        <v>-6</v>
      </c>
      <c r="E46" s="7">
        <f t="shared" si="3"/>
        <v>38095.229613396194</v>
      </c>
      <c r="G46" s="7">
        <f t="shared" si="5"/>
        <v>250.78</v>
      </c>
      <c r="H46" s="3">
        <f t="shared" si="6"/>
        <v>284.47883477469276</v>
      </c>
      <c r="I46" s="10">
        <v>2</v>
      </c>
      <c r="J46" s="2">
        <v>125.39</v>
      </c>
      <c r="K46" s="46">
        <v>5.2728000000000002</v>
      </c>
      <c r="L46" s="43"/>
      <c r="N46" s="2">
        <f t="shared" si="1"/>
        <v>45</v>
      </c>
    </row>
    <row r="47" spans="1:14">
      <c r="A47" s="2">
        <v>2020</v>
      </c>
      <c r="B47" s="2" t="s">
        <v>13</v>
      </c>
      <c r="C47" s="6">
        <f t="shared" si="7"/>
        <v>1.0935999999999999</v>
      </c>
      <c r="D47" s="10">
        <v>9.36</v>
      </c>
      <c r="E47" s="7">
        <f t="shared" si="3"/>
        <v>41927.75963321008</v>
      </c>
      <c r="F47" s="7">
        <f>0.205*J47</f>
        <v>25.007949999999997</v>
      </c>
      <c r="G47" s="7">
        <f t="shared" si="5"/>
        <v>243.98</v>
      </c>
      <c r="H47" s="3">
        <f t="shared" si="6"/>
        <v>267.0369579149754</v>
      </c>
      <c r="I47" s="10">
        <v>2</v>
      </c>
      <c r="J47" s="10">
        <v>121.99</v>
      </c>
      <c r="K47" s="46">
        <v>5.6172000000000004</v>
      </c>
      <c r="L47" s="43"/>
      <c r="N47" s="2">
        <f t="shared" si="1"/>
        <v>46</v>
      </c>
    </row>
    <row r="48" spans="1:14">
      <c r="A48" s="2">
        <v>2020</v>
      </c>
      <c r="B48" s="2" t="s">
        <v>14</v>
      </c>
      <c r="C48" s="6">
        <f t="shared" si="7"/>
        <v>1.1146</v>
      </c>
      <c r="D48" s="10">
        <v>11.46</v>
      </c>
      <c r="E48" s="7">
        <f t="shared" si="3"/>
        <v>46887.37622117596</v>
      </c>
      <c r="G48" s="7">
        <f t="shared" si="5"/>
        <v>138.79</v>
      </c>
      <c r="H48" s="3">
        <f t="shared" si="6"/>
        <v>273.45316658766905</v>
      </c>
      <c r="I48" s="10">
        <v>1</v>
      </c>
      <c r="J48" s="2">
        <v>138.79</v>
      </c>
      <c r="K48" s="46">
        <v>5.4854000000000003</v>
      </c>
      <c r="L48" s="43"/>
      <c r="N48" s="2">
        <f t="shared" si="1"/>
        <v>47</v>
      </c>
    </row>
    <row r="49" spans="1:14">
      <c r="A49" s="2">
        <v>2021</v>
      </c>
      <c r="B49" s="2" t="s">
        <v>3</v>
      </c>
      <c r="C49" s="6">
        <f t="shared" si="7"/>
        <v>0.99450000000000005</v>
      </c>
      <c r="D49" s="10">
        <v>-0.55000000000000004</v>
      </c>
      <c r="E49" s="7">
        <f t="shared" si="3"/>
        <v>46918.079661959498</v>
      </c>
      <c r="G49" s="7">
        <f t="shared" si="5"/>
        <v>290.18</v>
      </c>
      <c r="H49" s="3">
        <f t="shared" si="6"/>
        <v>294.30230733008949</v>
      </c>
      <c r="I49" s="10">
        <v>2</v>
      </c>
      <c r="J49" s="2">
        <v>145.09</v>
      </c>
      <c r="K49" s="46">
        <v>5.0968</v>
      </c>
      <c r="L49" s="43"/>
      <c r="N49" s="2">
        <f t="shared" si="1"/>
        <v>48</v>
      </c>
    </row>
    <row r="50" spans="1:14">
      <c r="A50" s="2">
        <v>2021</v>
      </c>
      <c r="B50" s="2" t="s">
        <v>4</v>
      </c>
      <c r="C50" s="6">
        <f t="shared" si="7"/>
        <v>0.91890000000000005</v>
      </c>
      <c r="D50" s="10">
        <v>-8.11</v>
      </c>
      <c r="E50" s="7">
        <f t="shared" si="3"/>
        <v>43366.419265374585</v>
      </c>
      <c r="F50" s="7">
        <f>0.205*J50</f>
        <v>28.265399999999996</v>
      </c>
      <c r="G50" s="7">
        <f t="shared" si="5"/>
        <v>275.76</v>
      </c>
      <c r="H50" s="3">
        <f t="shared" si="6"/>
        <v>284.55438782866031</v>
      </c>
      <c r="I50" s="10">
        <v>2</v>
      </c>
      <c r="J50" s="2">
        <v>137.88</v>
      </c>
      <c r="K50" s="46">
        <v>5.2713999999999999</v>
      </c>
      <c r="L50" s="43"/>
      <c r="N50" s="2">
        <f t="shared" si="1"/>
        <v>49</v>
      </c>
    </row>
    <row r="51" spans="1:14">
      <c r="A51" s="2">
        <v>2021</v>
      </c>
      <c r="B51" s="2" t="s">
        <v>5</v>
      </c>
      <c r="C51" s="6">
        <f t="shared" si="7"/>
        <v>1.0073000000000001</v>
      </c>
      <c r="D51" s="10">
        <v>0.73</v>
      </c>
      <c r="E51" s="7">
        <f t="shared" si="3"/>
        <v>43942.313438011828</v>
      </c>
      <c r="G51" s="7">
        <f t="shared" si="5"/>
        <v>257.44</v>
      </c>
      <c r="H51" s="3">
        <f t="shared" si="6"/>
        <v>278.73269534516402</v>
      </c>
      <c r="I51" s="10">
        <v>2</v>
      </c>
      <c r="J51" s="2">
        <v>128.72</v>
      </c>
      <c r="K51" s="46">
        <v>5.3815</v>
      </c>
      <c r="L51" s="43"/>
      <c r="N51" s="2">
        <f t="shared" si="1"/>
        <v>50</v>
      </c>
    </row>
    <row r="52" spans="1:14">
      <c r="A52" s="2">
        <v>2021</v>
      </c>
      <c r="B52" s="2" t="s">
        <v>6</v>
      </c>
      <c r="C52" s="6">
        <f t="shared" si="7"/>
        <v>1.0762</v>
      </c>
      <c r="D52" s="10">
        <v>7.62</v>
      </c>
      <c r="E52" s="7">
        <f t="shared" si="3"/>
        <v>47438.232455988335</v>
      </c>
      <c r="G52" s="7">
        <f t="shared" si="5"/>
        <v>137.07</v>
      </c>
      <c r="H52" s="3">
        <f t="shared" si="6"/>
        <v>266.44877078300414</v>
      </c>
      <c r="I52" s="10">
        <v>1</v>
      </c>
      <c r="J52" s="2">
        <v>137.07</v>
      </c>
      <c r="K52" s="46">
        <v>5.6295999999999999</v>
      </c>
      <c r="L52" s="43"/>
      <c r="N52" s="2">
        <f t="shared" si="1"/>
        <v>51</v>
      </c>
    </row>
    <row r="53" spans="1:14">
      <c r="A53" s="2">
        <v>2021</v>
      </c>
      <c r="B53" s="2" t="s">
        <v>7</v>
      </c>
      <c r="C53" s="6">
        <f t="shared" si="7"/>
        <v>0.94789999999999996</v>
      </c>
      <c r="D53" s="10">
        <v>-5.21</v>
      </c>
      <c r="E53" s="7">
        <f t="shared" si="3"/>
        <v>45096.600761031339</v>
      </c>
      <c r="F53" s="7">
        <f>0.22*J53</f>
        <v>30.148799999999998</v>
      </c>
      <c r="G53" s="7">
        <f t="shared" si="5"/>
        <v>137.04</v>
      </c>
      <c r="H53" s="3">
        <f t="shared" si="6"/>
        <v>266.74254010029517</v>
      </c>
      <c r="I53" s="10">
        <v>1</v>
      </c>
      <c r="J53" s="2">
        <v>137.04</v>
      </c>
      <c r="K53" s="46">
        <v>5.6234000000000002</v>
      </c>
      <c r="L53" s="43"/>
      <c r="N53" s="2">
        <f t="shared" si="1"/>
        <v>52</v>
      </c>
    </row>
    <row r="54" spans="1:14">
      <c r="A54" s="2">
        <v>2021</v>
      </c>
      <c r="B54" s="2" t="s">
        <v>8</v>
      </c>
      <c r="C54" s="6">
        <f t="shared" si="7"/>
        <v>1.0991</v>
      </c>
      <c r="D54" s="10">
        <v>9.91</v>
      </c>
      <c r="E54" s="7">
        <f t="shared" si="3"/>
        <v>49867.72855844954</v>
      </c>
      <c r="G54" s="7">
        <f t="shared" si="5"/>
        <v>274.82</v>
      </c>
      <c r="H54" s="3">
        <f t="shared" si="6"/>
        <v>284.62458017874422</v>
      </c>
      <c r="I54" s="10">
        <v>2</v>
      </c>
      <c r="J54" s="2">
        <v>137.41</v>
      </c>
      <c r="K54" s="46">
        <v>5.2701000000000002</v>
      </c>
      <c r="L54" s="43"/>
      <c r="N54" s="2">
        <f t="shared" si="1"/>
        <v>53</v>
      </c>
    </row>
    <row r="55" spans="1:14">
      <c r="A55" s="2">
        <v>2021</v>
      </c>
      <c r="B55" s="2" t="s">
        <v>9</v>
      </c>
      <c r="C55" s="6">
        <f t="shared" si="7"/>
        <v>1.0649999999999999</v>
      </c>
      <c r="D55" s="10">
        <v>6.5</v>
      </c>
      <c r="E55" s="7">
        <f t="shared" si="3"/>
        <v>53268.880914748755</v>
      </c>
      <c r="G55" s="7">
        <f t="shared" si="5"/>
        <v>150</v>
      </c>
      <c r="H55" s="3">
        <f t="shared" si="6"/>
        <v>294.84609034084212</v>
      </c>
      <c r="I55" s="10">
        <v>1</v>
      </c>
      <c r="J55" s="2">
        <v>150</v>
      </c>
      <c r="K55" s="46">
        <v>5.0873999999999997</v>
      </c>
      <c r="L55" s="43"/>
      <c r="N55" s="2">
        <f t="shared" si="1"/>
        <v>54</v>
      </c>
    </row>
    <row r="56" spans="1:14">
      <c r="A56" s="2">
        <v>2021</v>
      </c>
      <c r="B56" s="2" t="s">
        <v>10</v>
      </c>
      <c r="C56" s="6">
        <f t="shared" si="7"/>
        <v>1.0408999999999999</v>
      </c>
      <c r="D56" s="10">
        <v>4.09</v>
      </c>
      <c r="E56" s="7">
        <f t="shared" si="3"/>
        <v>55607.345885161973</v>
      </c>
      <c r="F56" s="7">
        <f>0.22*J56</f>
        <v>33.767800000000001</v>
      </c>
      <c r="G56" s="7">
        <f t="shared" si="5"/>
        <v>153.49</v>
      </c>
      <c r="H56" s="3">
        <f t="shared" si="6"/>
        <v>294.11764705882354</v>
      </c>
      <c r="I56" s="10">
        <v>1</v>
      </c>
      <c r="J56" s="2">
        <v>153.49</v>
      </c>
      <c r="K56" s="46">
        <v>5.0999999999999996</v>
      </c>
      <c r="L56" s="43"/>
      <c r="N56" s="2">
        <f t="shared" si="1"/>
        <v>55</v>
      </c>
    </row>
    <row r="57" spans="1:14">
      <c r="A57" s="2">
        <v>2021</v>
      </c>
      <c r="B57" s="2" t="s">
        <v>11</v>
      </c>
      <c r="C57" s="6">
        <f t="shared" si="7"/>
        <v>0.93199999999999994</v>
      </c>
      <c r="D57" s="10">
        <v>-6.8</v>
      </c>
      <c r="E57" s="7">
        <f t="shared" si="3"/>
        <v>51972.612684970954</v>
      </c>
      <c r="G57" s="7">
        <f t="shared" si="5"/>
        <v>157.26</v>
      </c>
      <c r="H57" s="3">
        <f t="shared" si="6"/>
        <v>285.85585242215194</v>
      </c>
      <c r="I57" s="10">
        <v>1</v>
      </c>
      <c r="J57" s="2">
        <v>157.26</v>
      </c>
      <c r="K57" s="46">
        <v>5.2473999999999998</v>
      </c>
      <c r="L57" s="43"/>
      <c r="N57" s="2">
        <f t="shared" si="1"/>
        <v>56</v>
      </c>
    </row>
    <row r="58" spans="1:14">
      <c r="A58" s="2">
        <v>2021</v>
      </c>
      <c r="B58" s="2" t="s">
        <v>12</v>
      </c>
      <c r="C58" s="6">
        <f t="shared" si="7"/>
        <v>1.0587</v>
      </c>
      <c r="D58" s="10">
        <v>5.87</v>
      </c>
      <c r="E58" s="7">
        <f t="shared" si="3"/>
        <v>55185.555541578753</v>
      </c>
      <c r="G58" s="7">
        <f t="shared" si="5"/>
        <v>153.16</v>
      </c>
      <c r="H58" s="3">
        <f t="shared" si="6"/>
        <v>285.3012781497261</v>
      </c>
      <c r="I58" s="10">
        <v>1</v>
      </c>
      <c r="J58" s="2">
        <v>153.16</v>
      </c>
      <c r="K58" s="46">
        <v>5.2576000000000001</v>
      </c>
      <c r="L58" s="43"/>
      <c r="N58" s="2">
        <f t="shared" si="1"/>
        <v>57</v>
      </c>
    </row>
    <row r="59" spans="1:14">
      <c r="A59" s="2">
        <v>2021</v>
      </c>
      <c r="B59" s="2" t="s">
        <v>13</v>
      </c>
      <c r="C59" s="6">
        <f t="shared" si="7"/>
        <v>1.1034999999999999</v>
      </c>
      <c r="D59" s="10">
        <v>10.35</v>
      </c>
      <c r="E59" s="7">
        <f t="shared" si="3"/>
        <v>61080.110490132145</v>
      </c>
      <c r="F59" s="7">
        <f>0.22*J59</f>
        <v>36.454000000000001</v>
      </c>
      <c r="G59" s="7">
        <f t="shared" si="5"/>
        <v>165.7</v>
      </c>
      <c r="H59" s="3">
        <f t="shared" si="6"/>
        <v>275.17886626307103</v>
      </c>
      <c r="I59" s="10">
        <v>1</v>
      </c>
      <c r="J59" s="2">
        <v>165.7</v>
      </c>
      <c r="K59" s="46">
        <v>5.4509999999999996</v>
      </c>
      <c r="L59" s="43"/>
      <c r="N59" s="2">
        <f t="shared" si="1"/>
        <v>58</v>
      </c>
    </row>
    <row r="60" spans="1:14">
      <c r="A60" s="2">
        <v>2021</v>
      </c>
      <c r="B60" s="2" t="s">
        <v>14</v>
      </c>
      <c r="C60" s="6">
        <f t="shared" si="7"/>
        <v>1.0742</v>
      </c>
      <c r="D60" s="10">
        <v>7.42</v>
      </c>
      <c r="E60" s="7">
        <f t="shared" si="3"/>
        <v>65807.898734499948</v>
      </c>
      <c r="G60" s="7">
        <f t="shared" si="5"/>
        <v>182.13</v>
      </c>
      <c r="H60" s="3">
        <f t="shared" si="6"/>
        <v>276.75787376150851</v>
      </c>
      <c r="I60" s="10">
        <v>1</v>
      </c>
      <c r="J60" s="2">
        <v>182.13</v>
      </c>
      <c r="K60" s="46">
        <v>5.4199000000000002</v>
      </c>
      <c r="L60" s="43"/>
      <c r="N60" s="2">
        <f t="shared" si="1"/>
        <v>59</v>
      </c>
    </row>
    <row r="61" spans="1:14">
      <c r="A61" s="2">
        <v>2022</v>
      </c>
      <c r="B61" s="2" t="s">
        <v>3</v>
      </c>
      <c r="C61" s="6">
        <f t="shared" si="7"/>
        <v>0.98429999999999995</v>
      </c>
      <c r="D61" s="10">
        <v>-1.57</v>
      </c>
      <c r="E61" s="7">
        <f t="shared" si="3"/>
        <v>64954.782566368296</v>
      </c>
      <c r="G61" s="7">
        <f t="shared" si="5"/>
        <v>182.94</v>
      </c>
      <c r="H61" s="3">
        <f t="shared" si="6"/>
        <v>262.57286396975161</v>
      </c>
      <c r="I61" s="10">
        <v>1</v>
      </c>
      <c r="J61" s="2">
        <v>182.94</v>
      </c>
      <c r="K61" s="46">
        <v>5.7126999999999999</v>
      </c>
      <c r="L61" s="43"/>
      <c r="N61" s="2">
        <f t="shared" si="1"/>
        <v>60</v>
      </c>
    </row>
    <row r="62" spans="1:14">
      <c r="A62" s="2">
        <v>2022</v>
      </c>
      <c r="B62" s="2" t="s">
        <v>4</v>
      </c>
      <c r="C62" s="6">
        <f t="shared" si="7"/>
        <v>0.94469999999999998</v>
      </c>
      <c r="D62" s="10">
        <v>-5.53</v>
      </c>
      <c r="E62" s="7">
        <f t="shared" si="3"/>
        <v>61529.664345448131</v>
      </c>
      <c r="F62" s="7">
        <f>0.22*J62</f>
        <v>38.863</v>
      </c>
      <c r="G62" s="7">
        <f t="shared" si="5"/>
        <v>176.65</v>
      </c>
      <c r="H62" s="3">
        <f t="shared" si="6"/>
        <v>271.00760628014956</v>
      </c>
      <c r="I62" s="10">
        <v>1</v>
      </c>
      <c r="J62" s="2">
        <v>176.65</v>
      </c>
      <c r="K62" s="46">
        <v>5.5349000000000004</v>
      </c>
      <c r="L62" s="43"/>
      <c r="N62" s="2">
        <f t="shared" si="1"/>
        <v>61</v>
      </c>
    </row>
    <row r="63" spans="1:14">
      <c r="A63" s="2">
        <v>2022</v>
      </c>
      <c r="B63" s="2" t="s">
        <v>5</v>
      </c>
      <c r="C63" s="6">
        <f t="shared" si="7"/>
        <v>1.0575000000000001</v>
      </c>
      <c r="D63" s="10">
        <v>5.75</v>
      </c>
      <c r="E63" s="7">
        <f t="shared" si="3"/>
        <v>65257.557620311403</v>
      </c>
      <c r="G63" s="7">
        <f t="shared" si="5"/>
        <v>179.61</v>
      </c>
      <c r="H63" s="3">
        <f t="shared" si="6"/>
        <v>289.12318575200936</v>
      </c>
      <c r="I63" s="10">
        <v>1</v>
      </c>
      <c r="J63" s="2">
        <v>179.61</v>
      </c>
      <c r="K63" s="46">
        <v>5.1881000000000004</v>
      </c>
      <c r="L63" s="43"/>
      <c r="N63" s="2">
        <f t="shared" si="1"/>
        <v>62</v>
      </c>
    </row>
    <row r="64" spans="1:14">
      <c r="A64" s="2">
        <v>2022</v>
      </c>
      <c r="B64" s="2" t="s">
        <v>6</v>
      </c>
      <c r="C64" s="6">
        <f t="shared" si="7"/>
        <v>0.90290000000000004</v>
      </c>
      <c r="D64" s="10">
        <v>-9.7100000000000009</v>
      </c>
      <c r="E64" s="7">
        <f t="shared" si="3"/>
        <v>59082.20739637917</v>
      </c>
      <c r="G64" s="7">
        <f t="shared" si="5"/>
        <v>178.49</v>
      </c>
      <c r="H64" s="3">
        <f t="shared" si="6"/>
        <v>292.31788595704876</v>
      </c>
      <c r="I64" s="10">
        <v>1</v>
      </c>
      <c r="J64" s="2">
        <v>178.49</v>
      </c>
      <c r="K64" s="46">
        <v>5.1314000000000002</v>
      </c>
      <c r="L64" s="43"/>
      <c r="N64" s="2">
        <f t="shared" si="1"/>
        <v>63</v>
      </c>
    </row>
    <row r="65" spans="1:14">
      <c r="A65" s="2">
        <v>2022</v>
      </c>
      <c r="B65" s="2" t="s">
        <v>7</v>
      </c>
      <c r="C65" s="6">
        <f t="shared" si="7"/>
        <v>0.94410000000000005</v>
      </c>
      <c r="D65" s="10">
        <v>-5.59</v>
      </c>
      <c r="E65" s="7">
        <f t="shared" si="3"/>
        <v>55936.685770921584</v>
      </c>
      <c r="F65" s="7">
        <f>0.23*J65</f>
        <v>38.290399999999998</v>
      </c>
      <c r="G65" s="7">
        <f t="shared" si="5"/>
        <v>166.48</v>
      </c>
      <c r="H65" s="3">
        <f t="shared" si="6"/>
        <v>318.07964714364476</v>
      </c>
      <c r="I65" s="10">
        <v>1</v>
      </c>
      <c r="J65" s="2">
        <v>166.48</v>
      </c>
      <c r="K65" s="46">
        <v>4.7157999999999998</v>
      </c>
      <c r="L65" s="43"/>
      <c r="N65" s="2">
        <f t="shared" si="1"/>
        <v>64</v>
      </c>
    </row>
    <row r="66" spans="1:14">
      <c r="A66" s="2">
        <v>2022</v>
      </c>
      <c r="B66" s="2" t="s">
        <v>8</v>
      </c>
      <c r="C66" s="6">
        <f t="shared" si="7"/>
        <v>0.91859999999999997</v>
      </c>
      <c r="D66" s="10">
        <v>-8.14</v>
      </c>
      <c r="E66" s="7">
        <f t="shared" si="3"/>
        <v>51522.827913168563</v>
      </c>
      <c r="G66" s="7">
        <f t="shared" si="5"/>
        <v>151.74</v>
      </c>
      <c r="H66" s="3">
        <f t="shared" si="6"/>
        <v>293.68575624082234</v>
      </c>
      <c r="I66" s="10">
        <v>1</v>
      </c>
      <c r="J66" s="2">
        <v>151.74</v>
      </c>
      <c r="K66" s="46">
        <v>5.1074999999999999</v>
      </c>
      <c r="L66" s="43"/>
      <c r="N66" s="2">
        <f t="shared" si="1"/>
        <v>65</v>
      </c>
    </row>
    <row r="67" spans="1:14">
      <c r="A67" s="2">
        <v>2022</v>
      </c>
      <c r="B67" s="2" t="s">
        <v>9</v>
      </c>
      <c r="C67" s="6">
        <f>D67/100 + 1</f>
        <v>1.1886000000000001</v>
      </c>
      <c r="D67" s="10">
        <v>18.86</v>
      </c>
      <c r="E67" s="7">
        <f t="shared" si="3"/>
        <v>61434.523875592153</v>
      </c>
      <c r="G67" s="7">
        <f t="shared" si="5"/>
        <v>163.63</v>
      </c>
      <c r="H67" s="3">
        <f t="shared" si="6"/>
        <v>293.43297012852361</v>
      </c>
      <c r="I67" s="10">
        <v>1</v>
      </c>
      <c r="J67" s="2">
        <v>163.63</v>
      </c>
      <c r="K67" s="46">
        <v>5.1119000000000003</v>
      </c>
      <c r="L67" s="43"/>
      <c r="N67" s="2">
        <f t="shared" si="1"/>
        <v>66</v>
      </c>
    </row>
    <row r="68" spans="1:14">
      <c r="A68" s="2">
        <v>2022</v>
      </c>
      <c r="B68" s="2" t="s">
        <v>10</v>
      </c>
      <c r="C68" s="6">
        <f>D68/100 + 1</f>
        <v>0.96740000000000004</v>
      </c>
      <c r="D68" s="10">
        <v>-3.26</v>
      </c>
      <c r="E68" s="7">
        <f t="shared" ref="E68:E73" si="8">(E67+G68)*C68</f>
        <v>59602.165907247851</v>
      </c>
      <c r="F68" s="7">
        <f>0.23*J68</f>
        <v>40.514500000000005</v>
      </c>
      <c r="G68" s="7">
        <f t="shared" si="5"/>
        <v>176.15</v>
      </c>
      <c r="H68" s="3">
        <f t="shared" si="6"/>
        <v>277.70577998296739</v>
      </c>
      <c r="I68" s="10">
        <v>1</v>
      </c>
      <c r="J68" s="2">
        <v>176.15</v>
      </c>
      <c r="K68" s="46">
        <v>5.4013999999999998</v>
      </c>
      <c r="L68" s="43"/>
      <c r="N68" s="2">
        <f t="shared" si="1"/>
        <v>67</v>
      </c>
    </row>
    <row r="69" spans="1:14">
      <c r="A69" s="2">
        <v>2022</v>
      </c>
      <c r="B69" s="2" t="s">
        <v>11</v>
      </c>
      <c r="C69" s="6">
        <f t="shared" si="7"/>
        <v>0.879</v>
      </c>
      <c r="D69" s="10">
        <v>-12.1</v>
      </c>
      <c r="E69" s="7">
        <f t="shared" si="8"/>
        <v>52534.68837247086</v>
      </c>
      <c r="G69" s="7">
        <f t="shared" si="5"/>
        <v>164.26</v>
      </c>
      <c r="H69" s="3">
        <f t="shared" si="6"/>
        <v>294.55081001472752</v>
      </c>
      <c r="I69" s="10">
        <v>1</v>
      </c>
      <c r="J69" s="2">
        <v>164.26</v>
      </c>
      <c r="K69" s="46">
        <v>5.0925000000000002</v>
      </c>
      <c r="L69" s="43"/>
      <c r="N69" s="2">
        <f t="shared" si="1"/>
        <v>68</v>
      </c>
    </row>
    <row r="70" spans="1:14">
      <c r="A70" s="2">
        <v>2022</v>
      </c>
      <c r="B70" s="2" t="s">
        <v>12</v>
      </c>
      <c r="C70" s="6">
        <f t="shared" si="7"/>
        <v>1.1095999999999999</v>
      </c>
      <c r="D70" s="10">
        <v>10.96</v>
      </c>
      <c r="E70" s="7">
        <f t="shared" si="8"/>
        <v>58467.252218093665</v>
      </c>
      <c r="G70" s="7">
        <f t="shared" si="5"/>
        <v>157.5</v>
      </c>
      <c r="H70" s="3">
        <f t="shared" si="6"/>
        <v>287.29578058263587</v>
      </c>
      <c r="I70" s="10">
        <v>1</v>
      </c>
      <c r="J70" s="2">
        <v>157.5</v>
      </c>
      <c r="K70" s="46">
        <v>5.2210999999999999</v>
      </c>
      <c r="L70" s="43"/>
      <c r="N70" s="2">
        <f t="shared" ref="N70:N73" si="9">N69+1</f>
        <v>69</v>
      </c>
    </row>
    <row r="71" spans="1:14">
      <c r="A71" s="2">
        <v>2022</v>
      </c>
      <c r="B71" s="2" t="s">
        <v>13</v>
      </c>
      <c r="C71" s="6">
        <f t="shared" si="7"/>
        <v>0.96540000000000004</v>
      </c>
      <c r="D71" s="10">
        <v>-3.46</v>
      </c>
      <c r="E71" s="7">
        <f t="shared" si="8"/>
        <v>56594.289143347625</v>
      </c>
      <c r="F71" s="7">
        <f>0.23*J71</f>
        <v>35.737400000000001</v>
      </c>
      <c r="G71" s="7">
        <f t="shared" si="5"/>
        <v>155.38</v>
      </c>
      <c r="H71" s="3">
        <f t="shared" si="6"/>
        <v>283.96183552930484</v>
      </c>
      <c r="I71" s="10">
        <v>1</v>
      </c>
      <c r="J71" s="2">
        <v>155.38</v>
      </c>
      <c r="K71" s="46">
        <v>5.2824</v>
      </c>
      <c r="L71" s="43"/>
      <c r="N71" s="2">
        <f t="shared" si="9"/>
        <v>70</v>
      </c>
    </row>
    <row r="72" spans="1:14">
      <c r="A72" s="2">
        <v>2022</v>
      </c>
      <c r="B72" s="2" t="s">
        <v>14</v>
      </c>
      <c r="C72" s="6">
        <f t="shared" si="7"/>
        <v>0.87770000000000004</v>
      </c>
      <c r="D72" s="10">
        <v>-12.23</v>
      </c>
      <c r="E72" s="7">
        <f t="shared" si="8"/>
        <v>49805.270065116209</v>
      </c>
      <c r="G72" s="7">
        <f t="shared" si="5"/>
        <v>150.91999999999999</v>
      </c>
      <c r="H72" s="3">
        <f t="shared" si="6"/>
        <v>282.94946522551072</v>
      </c>
      <c r="I72" s="10">
        <v>1</v>
      </c>
      <c r="J72" s="2">
        <v>150.91999999999999</v>
      </c>
      <c r="K72" s="46">
        <v>5.3013000000000003</v>
      </c>
      <c r="L72" s="43"/>
      <c r="N72" s="2">
        <f t="shared" si="9"/>
        <v>71</v>
      </c>
    </row>
    <row r="73" spans="1:14">
      <c r="A73" s="2">
        <v>2023</v>
      </c>
      <c r="B73" s="2" t="s">
        <v>3</v>
      </c>
      <c r="C73" s="6">
        <f t="shared" si="7"/>
        <v>1.0463</v>
      </c>
      <c r="D73" s="10">
        <v>4.63</v>
      </c>
      <c r="E73" s="7">
        <f t="shared" si="8"/>
        <v>52401.267503131086</v>
      </c>
      <c r="G73" s="7">
        <f t="shared" si="5"/>
        <v>277.18</v>
      </c>
      <c r="H73" s="3">
        <f t="shared" si="6"/>
        <v>282.04501438429577</v>
      </c>
      <c r="I73" s="10">
        <v>2</v>
      </c>
      <c r="J73" s="2">
        <v>138.59</v>
      </c>
      <c r="K73" s="46">
        <v>5.3182999999999998</v>
      </c>
      <c r="L73" s="56">
        <v>1.0228299999999999</v>
      </c>
      <c r="N73" s="2">
        <f t="shared" si="9"/>
        <v>72</v>
      </c>
    </row>
    <row r="74" spans="1:14">
      <c r="I74" s="9" t="s">
        <v>206</v>
      </c>
    </row>
    <row r="75" spans="1:14">
      <c r="G75" s="7">
        <f>G3+G4+G5+G6+G7+G8+G9+G10+G11+G12+G13+G14+G15+G16+G17+G18+G19+G20+G21+G22+G23+G24+G25+G26+G27+G28+G29+G30+G31+G32+G33+G34+G35+G36+G37+G38+G39+G40+G41+G42+G43+G44+G45+G46+G47+G48+G49+G50+G51+G52+G53+G54+G55+G56+G57+G58+G59+G60+G61+G62+G63+G64+G65+G66+G67+G68+G69+G70+G71+G72+G73</f>
        <v>20897.050000000003</v>
      </c>
      <c r="I75" s="6"/>
    </row>
    <row r="78" spans="1:14" ht="16.2">
      <c r="E78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FBE7-851C-4284-8806-14945001CE5E}">
  <dimension ref="A1:M130"/>
  <sheetViews>
    <sheetView topLeftCell="A73" workbookViewId="0">
      <selection activeCell="L17" sqref="L17"/>
    </sheetView>
  </sheetViews>
  <sheetFormatPr defaultRowHeight="14.4"/>
  <cols>
    <col min="2" max="2" width="12.88671875" customWidth="1"/>
    <col min="5" max="5" width="17.33203125" customWidth="1"/>
    <col min="6" max="6" width="14.44140625" customWidth="1"/>
    <col min="7" max="7" width="16.33203125" customWidth="1"/>
    <col min="8" max="8" width="16.44140625" customWidth="1"/>
    <col min="9" max="9" width="8.88671875" style="47"/>
    <col min="10" max="10" width="8.88671875" style="2"/>
  </cols>
  <sheetData>
    <row r="1" spans="1:13" ht="15" thickBot="1">
      <c r="A1" s="15" t="s">
        <v>23</v>
      </c>
      <c r="B1" s="16" t="s">
        <v>24</v>
      </c>
      <c r="C1" s="16" t="s">
        <v>25</v>
      </c>
      <c r="D1" s="16" t="s">
        <v>26</v>
      </c>
      <c r="E1" s="16" t="s">
        <v>27</v>
      </c>
      <c r="F1" s="16" t="s">
        <v>28</v>
      </c>
      <c r="G1" s="16" t="s">
        <v>21</v>
      </c>
      <c r="H1" s="17" t="s">
        <v>205</v>
      </c>
    </row>
    <row r="2" spans="1:13" ht="15" thickBot="1">
      <c r="A2" s="18" t="s">
        <v>29</v>
      </c>
      <c r="B2" s="13">
        <v>135.19</v>
      </c>
      <c r="C2" s="14">
        <v>130.28</v>
      </c>
      <c r="D2" s="14">
        <v>138.59</v>
      </c>
      <c r="E2" s="14">
        <f>H2*C2</f>
        <v>62323.346400000002</v>
      </c>
      <c r="F2" s="14" t="s">
        <v>30</v>
      </c>
      <c r="G2" s="19">
        <v>933.03</v>
      </c>
      <c r="H2" s="19">
        <v>478.38</v>
      </c>
      <c r="I2" s="47">
        <v>14</v>
      </c>
      <c r="J2" s="45">
        <v>34.17</v>
      </c>
      <c r="K2" s="51">
        <v>3.1118000000000001</v>
      </c>
    </row>
    <row r="3" spans="1:13" ht="15" thickBot="1">
      <c r="A3" s="18" t="s">
        <v>31</v>
      </c>
      <c r="B3" s="13">
        <v>129.93</v>
      </c>
      <c r="C3" s="14">
        <v>148.21</v>
      </c>
      <c r="D3" s="14">
        <v>150.91999999999999</v>
      </c>
      <c r="E3" s="14">
        <f>(E2+G3)*C3</f>
        <v>9376130.1451440006</v>
      </c>
      <c r="F3" s="14" t="s">
        <v>32</v>
      </c>
      <c r="G3" s="19">
        <v>939.12</v>
      </c>
      <c r="H3" s="19">
        <v>469.56</v>
      </c>
      <c r="I3" s="47">
        <v>13</v>
      </c>
      <c r="J3" s="45"/>
      <c r="K3" s="52">
        <v>3.1295999999999999</v>
      </c>
    </row>
    <row r="4" spans="1:13" ht="15" thickBot="1">
      <c r="A4" s="18" t="s">
        <v>33</v>
      </c>
      <c r="B4" s="13">
        <v>148.03</v>
      </c>
      <c r="C4" s="14">
        <v>155.25</v>
      </c>
      <c r="D4" s="14">
        <v>155.38</v>
      </c>
      <c r="E4" s="14" t="e">
        <f>(E3+G4)*C4</f>
        <v>#VALUE!</v>
      </c>
      <c r="F4" s="14" t="s">
        <v>34</v>
      </c>
      <c r="G4" s="19" t="s">
        <v>35</v>
      </c>
      <c r="H4" s="19">
        <v>509.08</v>
      </c>
      <c r="I4" s="47">
        <v>13</v>
      </c>
      <c r="J4" s="45"/>
      <c r="K4" s="51">
        <v>3.1295999999999999</v>
      </c>
    </row>
    <row r="5" spans="1:13" ht="15" thickBot="1">
      <c r="A5" s="18" t="s">
        <v>36</v>
      </c>
      <c r="B5" s="13">
        <v>153.34</v>
      </c>
      <c r="C5" s="14">
        <v>138.21</v>
      </c>
      <c r="D5" s="14">
        <v>157.5</v>
      </c>
      <c r="E5" s="14" t="e">
        <f>(E4+G5)*C5</f>
        <v>#VALUE!</v>
      </c>
      <c r="F5" s="14">
        <f>0.63*33.98</f>
        <v>21.407399999999999</v>
      </c>
      <c r="G5" s="19" t="s">
        <v>37</v>
      </c>
      <c r="H5" s="19">
        <v>469.92</v>
      </c>
      <c r="I5" s="47">
        <v>12</v>
      </c>
      <c r="J5" s="45">
        <v>138.59</v>
      </c>
      <c r="K5" s="53">
        <v>3.1732</v>
      </c>
    </row>
    <row r="6" spans="1:13" ht="15" thickBot="1">
      <c r="A6" s="18" t="s">
        <v>38</v>
      </c>
      <c r="B6" s="13">
        <v>138.19999999999999</v>
      </c>
      <c r="C6" s="14">
        <v>156.63999999999999</v>
      </c>
      <c r="D6" s="14">
        <v>164.26</v>
      </c>
      <c r="E6" s="14" t="e">
        <f>(E5+G6)*C6</f>
        <v>#VALUE!</v>
      </c>
      <c r="F6" s="14" t="s">
        <v>39</v>
      </c>
      <c r="G6" s="19" t="s">
        <v>40</v>
      </c>
      <c r="H6" s="19" t="s">
        <v>40</v>
      </c>
      <c r="I6" s="47">
        <v>11</v>
      </c>
      <c r="J6" s="45">
        <v>150.91999999999999</v>
      </c>
      <c r="K6" s="51">
        <v>3.2357</v>
      </c>
    </row>
    <row r="7" spans="1:13" ht="15" thickBot="1">
      <c r="A7" s="18" t="s">
        <v>41</v>
      </c>
      <c r="B7" s="13">
        <v>157.22</v>
      </c>
      <c r="C7" s="14">
        <v>161.01</v>
      </c>
      <c r="D7" s="14">
        <v>176.15</v>
      </c>
      <c r="E7" s="14" t="e">
        <f t="shared" ref="E7:E67" si="0">(E6+G7)*C7</f>
        <v>#VALUE!</v>
      </c>
      <c r="F7" s="14" t="s">
        <v>42</v>
      </c>
      <c r="G7" s="19" t="s">
        <v>43</v>
      </c>
      <c r="H7" s="19">
        <v>428.89</v>
      </c>
      <c r="J7" s="45">
        <v>155.38</v>
      </c>
      <c r="K7" s="51">
        <v>3.3123</v>
      </c>
      <c r="M7">
        <v>138.59</v>
      </c>
    </row>
    <row r="8" spans="1:13" ht="15" thickBot="1">
      <c r="A8" s="18" t="s">
        <v>44</v>
      </c>
      <c r="B8" s="13">
        <v>162.51</v>
      </c>
      <c r="C8" s="14">
        <v>136.04</v>
      </c>
      <c r="D8" s="14">
        <v>163.63</v>
      </c>
      <c r="E8" s="14" t="e">
        <f t="shared" si="0"/>
        <v>#VALUE!</v>
      </c>
      <c r="F8" s="14">
        <f>0.63*36.51</f>
        <v>23.001300000000001</v>
      </c>
      <c r="G8" s="19" t="s">
        <v>45</v>
      </c>
      <c r="H8" s="19">
        <v>452.43</v>
      </c>
      <c r="I8" s="47">
        <v>11</v>
      </c>
      <c r="J8" s="45">
        <v>157.5</v>
      </c>
      <c r="K8" s="52" t="s">
        <v>207</v>
      </c>
      <c r="M8">
        <v>150.91999999999999</v>
      </c>
    </row>
    <row r="9" spans="1:13" ht="15" thickBot="1">
      <c r="A9" s="18" t="s">
        <v>46</v>
      </c>
      <c r="B9" s="13">
        <v>136.72</v>
      </c>
      <c r="C9" s="14">
        <v>149.9</v>
      </c>
      <c r="D9" s="14">
        <v>151.74</v>
      </c>
      <c r="E9" s="14" t="e">
        <f t="shared" si="0"/>
        <v>#VALUE!</v>
      </c>
      <c r="F9" s="14" t="s">
        <v>47</v>
      </c>
      <c r="G9" s="14">
        <f>I9*J9</f>
        <v>1806.86</v>
      </c>
      <c r="H9" s="19" t="e">
        <f>(1500/K9)</f>
        <v>#DIV/0!</v>
      </c>
      <c r="I9" s="47">
        <v>11</v>
      </c>
      <c r="J9" s="2">
        <v>164.26</v>
      </c>
      <c r="M9">
        <v>155.38</v>
      </c>
    </row>
    <row r="10" spans="1:13" ht="15" thickBot="1">
      <c r="A10" s="18" t="s">
        <v>48</v>
      </c>
      <c r="B10" s="13">
        <v>148.84</v>
      </c>
      <c r="C10" s="14">
        <v>156.71</v>
      </c>
      <c r="D10" s="14">
        <v>166.48</v>
      </c>
      <c r="E10" s="14" t="e">
        <f t="shared" si="0"/>
        <v>#VALUE!</v>
      </c>
      <c r="F10" s="14" t="s">
        <v>49</v>
      </c>
      <c r="G10" s="14">
        <f t="shared" ref="G10:G73" si="1">I10*J10</f>
        <v>1761.5</v>
      </c>
      <c r="H10" s="19" t="e">
        <f t="shared" ref="H10:H73" si="2">(1500/K10)</f>
        <v>#DIV/0!</v>
      </c>
      <c r="I10" s="47">
        <v>10</v>
      </c>
      <c r="J10" s="2">
        <v>176.15</v>
      </c>
      <c r="M10">
        <v>157.5</v>
      </c>
    </row>
    <row r="11" spans="1:13" ht="15" thickBot="1">
      <c r="A11" s="18" t="s">
        <v>50</v>
      </c>
      <c r="B11" s="13">
        <v>157.65</v>
      </c>
      <c r="C11" s="14">
        <v>174.03</v>
      </c>
      <c r="D11" s="14">
        <v>178.49</v>
      </c>
      <c r="E11" s="14" t="e">
        <f t="shared" si="0"/>
        <v>#VALUE!</v>
      </c>
      <c r="F11" s="14">
        <f>0.63*40.23</f>
        <v>25.344899999999999</v>
      </c>
      <c r="G11" s="14">
        <f t="shared" si="1"/>
        <v>1636.3</v>
      </c>
      <c r="H11" s="19" t="e">
        <f t="shared" si="2"/>
        <v>#DIV/0!</v>
      </c>
      <c r="I11" s="47">
        <v>10</v>
      </c>
      <c r="J11" s="2">
        <v>163.63</v>
      </c>
      <c r="M11">
        <v>164.26</v>
      </c>
    </row>
    <row r="12" spans="1:13" ht="15" thickBot="1">
      <c r="A12" s="18" t="s">
        <v>52</v>
      </c>
      <c r="B12" s="13">
        <v>174.61</v>
      </c>
      <c r="C12" s="14">
        <v>164.69</v>
      </c>
      <c r="D12" s="14">
        <v>179.61</v>
      </c>
      <c r="E12" s="14" t="e">
        <f t="shared" si="0"/>
        <v>#VALUE!</v>
      </c>
      <c r="F12" s="14" t="s">
        <v>53</v>
      </c>
      <c r="G12" s="14">
        <f t="shared" si="1"/>
        <v>1517.4</v>
      </c>
      <c r="H12" s="19" t="e">
        <f t="shared" si="2"/>
        <v>#DIV/0!</v>
      </c>
      <c r="I12" s="47">
        <v>10</v>
      </c>
      <c r="J12" s="2">
        <v>151.74</v>
      </c>
      <c r="M12">
        <v>176.15</v>
      </c>
    </row>
    <row r="13" spans="1:13" ht="15" thickBot="1">
      <c r="A13" s="18" t="s">
        <v>54</v>
      </c>
      <c r="B13" s="13">
        <v>165.12</v>
      </c>
      <c r="C13" s="14">
        <v>174.01</v>
      </c>
      <c r="D13" s="14">
        <v>176.65</v>
      </c>
      <c r="E13" s="14" t="e">
        <f t="shared" si="0"/>
        <v>#VALUE!</v>
      </c>
      <c r="F13" s="14" t="s">
        <v>55</v>
      </c>
      <c r="G13" s="14">
        <f t="shared" si="1"/>
        <v>1664.8</v>
      </c>
      <c r="H13" s="19" t="e">
        <f t="shared" si="2"/>
        <v>#DIV/0!</v>
      </c>
      <c r="I13" s="47">
        <v>10</v>
      </c>
      <c r="J13" s="2">
        <v>166.48</v>
      </c>
      <c r="M13">
        <v>163.63</v>
      </c>
    </row>
    <row r="14" spans="1:13" ht="15" thickBot="1">
      <c r="A14" s="18" t="s">
        <v>56</v>
      </c>
      <c r="B14" s="13">
        <v>174.78</v>
      </c>
      <c r="C14" s="14">
        <v>177.83</v>
      </c>
      <c r="D14" s="14">
        <v>182.94</v>
      </c>
      <c r="E14" s="14" t="e">
        <f t="shared" si="0"/>
        <v>#VALUE!</v>
      </c>
      <c r="F14" s="14">
        <f>0.63*J14</f>
        <v>112.4487</v>
      </c>
      <c r="G14" s="14">
        <f t="shared" si="1"/>
        <v>1784.9</v>
      </c>
      <c r="H14" s="19" t="e">
        <f t="shared" si="2"/>
        <v>#DIV/0!</v>
      </c>
      <c r="I14" s="47">
        <v>10</v>
      </c>
      <c r="J14" s="2">
        <v>178.49</v>
      </c>
      <c r="M14">
        <v>151.74</v>
      </c>
    </row>
    <row r="15" spans="1:13" ht="15" thickBot="1">
      <c r="A15" s="18" t="s">
        <v>58</v>
      </c>
      <c r="B15" s="13">
        <v>177.57</v>
      </c>
      <c r="C15" s="14">
        <v>167.48</v>
      </c>
      <c r="D15" s="14">
        <v>182.13</v>
      </c>
      <c r="E15" s="14" t="e">
        <f t="shared" si="0"/>
        <v>#VALUE!</v>
      </c>
      <c r="F15" s="14" t="s">
        <v>59</v>
      </c>
      <c r="G15" s="14">
        <f t="shared" si="1"/>
        <v>1616.4900000000002</v>
      </c>
      <c r="H15" s="19" t="e">
        <f t="shared" si="2"/>
        <v>#DIV/0!</v>
      </c>
      <c r="I15" s="47">
        <v>9</v>
      </c>
      <c r="J15" s="2">
        <v>179.61</v>
      </c>
      <c r="M15">
        <v>166.48</v>
      </c>
    </row>
    <row r="16" spans="1:13" ht="15" thickBot="1">
      <c r="A16" s="18" t="s">
        <v>60</v>
      </c>
      <c r="B16" s="13">
        <v>165.3</v>
      </c>
      <c r="C16" s="14">
        <v>148.99</v>
      </c>
      <c r="D16" s="14">
        <v>165.7</v>
      </c>
      <c r="E16" s="14" t="e">
        <f t="shared" si="0"/>
        <v>#VALUE!</v>
      </c>
      <c r="F16" s="14" t="s">
        <v>51</v>
      </c>
      <c r="G16" s="14">
        <f t="shared" si="1"/>
        <v>1589.8500000000001</v>
      </c>
      <c r="H16" s="19" t="e">
        <f>(1500/K16)</f>
        <v>#DIV/0!</v>
      </c>
      <c r="I16" s="47">
        <v>9</v>
      </c>
      <c r="J16" s="2">
        <v>176.65</v>
      </c>
      <c r="M16">
        <v>178.49</v>
      </c>
    </row>
    <row r="17" spans="1:13" ht="15" thickBot="1">
      <c r="A17" s="18" t="s">
        <v>61</v>
      </c>
      <c r="B17" s="13">
        <v>149.80000000000001</v>
      </c>
      <c r="C17" s="14">
        <v>141.9</v>
      </c>
      <c r="D17" s="14">
        <v>153.16</v>
      </c>
      <c r="E17" s="14" t="e">
        <f t="shared" si="0"/>
        <v>#VALUE!</v>
      </c>
      <c r="F17" s="14">
        <f>0.73*J17</f>
        <v>133.5462</v>
      </c>
      <c r="G17" s="14">
        <f t="shared" si="1"/>
        <v>1463.52</v>
      </c>
      <c r="H17" s="19">
        <v>401.58</v>
      </c>
      <c r="I17" s="47">
        <v>8</v>
      </c>
      <c r="J17" s="2">
        <v>182.94</v>
      </c>
      <c r="M17">
        <v>179.61</v>
      </c>
    </row>
    <row r="18" spans="1:13" ht="15" thickBot="1">
      <c r="A18" s="18" t="s">
        <v>62</v>
      </c>
      <c r="B18" s="13">
        <v>141.5</v>
      </c>
      <c r="C18" s="14">
        <v>152.83000000000001</v>
      </c>
      <c r="D18" s="14">
        <v>157.26</v>
      </c>
      <c r="E18" s="14" t="e">
        <f t="shared" si="0"/>
        <v>#VALUE!</v>
      </c>
      <c r="F18" s="14" t="s">
        <v>63</v>
      </c>
      <c r="G18" s="14">
        <f t="shared" si="1"/>
        <v>1274.9099999999999</v>
      </c>
      <c r="H18" s="19" t="e">
        <f t="shared" si="2"/>
        <v>#DIV/0!</v>
      </c>
      <c r="I18" s="47">
        <v>7</v>
      </c>
      <c r="J18" s="2">
        <v>182.13</v>
      </c>
      <c r="M18">
        <v>176.65</v>
      </c>
    </row>
    <row r="19" spans="1:13" ht="15" thickBot="1">
      <c r="A19" s="18" t="s">
        <v>64</v>
      </c>
      <c r="B19" s="13">
        <v>151.83000000000001</v>
      </c>
      <c r="C19" s="14">
        <v>146.36000000000001</v>
      </c>
      <c r="D19" s="14">
        <v>153.49</v>
      </c>
      <c r="E19" s="14" t="e">
        <f t="shared" si="0"/>
        <v>#VALUE!</v>
      </c>
      <c r="F19" s="14" t="s">
        <v>65</v>
      </c>
      <c r="G19" s="14">
        <f t="shared" si="1"/>
        <v>1325.6</v>
      </c>
      <c r="H19" s="19">
        <v>399.70100000000002</v>
      </c>
      <c r="I19" s="47">
        <v>8</v>
      </c>
      <c r="J19" s="2">
        <v>165.7</v>
      </c>
      <c r="M19">
        <v>182.94</v>
      </c>
    </row>
    <row r="20" spans="1:13" ht="15" thickBot="1">
      <c r="A20" s="18" t="s">
        <v>66</v>
      </c>
      <c r="B20" s="13">
        <v>145.86000000000001</v>
      </c>
      <c r="C20" s="14">
        <v>136.6</v>
      </c>
      <c r="D20" s="14">
        <v>150</v>
      </c>
      <c r="E20" s="14" t="e">
        <f t="shared" si="0"/>
        <v>#VALUE!</v>
      </c>
      <c r="F20" s="14">
        <f>0.73*J20</f>
        <v>111.8068</v>
      </c>
      <c r="G20" s="14">
        <f t="shared" si="1"/>
        <v>918.96</v>
      </c>
      <c r="H20" s="19">
        <v>368.423</v>
      </c>
      <c r="I20" s="47">
        <v>6</v>
      </c>
      <c r="J20" s="2">
        <v>153.16</v>
      </c>
      <c r="M20">
        <v>182.13</v>
      </c>
    </row>
    <row r="21" spans="1:13" ht="15" thickBot="1">
      <c r="A21" s="18" t="s">
        <v>67</v>
      </c>
      <c r="B21" s="13">
        <v>136.96</v>
      </c>
      <c r="C21" s="14">
        <v>125.08</v>
      </c>
      <c r="D21" s="14">
        <v>137.41</v>
      </c>
      <c r="E21" s="14" t="e">
        <f t="shared" si="0"/>
        <v>#VALUE!</v>
      </c>
      <c r="F21" s="14" t="s">
        <v>68</v>
      </c>
      <c r="G21" s="14">
        <f t="shared" si="1"/>
        <v>943.56</v>
      </c>
      <c r="H21" s="19" t="e">
        <f t="shared" si="2"/>
        <v>#DIV/0!</v>
      </c>
      <c r="I21" s="47">
        <v>6</v>
      </c>
      <c r="J21" s="2">
        <v>157.26</v>
      </c>
      <c r="M21">
        <v>165.7</v>
      </c>
    </row>
    <row r="22" spans="1:13" ht="15" thickBot="1">
      <c r="A22" s="18" t="s">
        <v>69</v>
      </c>
      <c r="B22" s="13">
        <v>124.61</v>
      </c>
      <c r="C22" s="14">
        <v>132.04</v>
      </c>
      <c r="D22" s="14">
        <v>134.07</v>
      </c>
      <c r="E22" s="14" t="e">
        <f t="shared" si="0"/>
        <v>#VALUE!</v>
      </c>
      <c r="F22" s="14" t="s">
        <v>70</v>
      </c>
      <c r="G22" s="14">
        <f t="shared" si="1"/>
        <v>920.94</v>
      </c>
      <c r="H22" s="19">
        <v>403.1499</v>
      </c>
      <c r="I22" s="47">
        <v>6</v>
      </c>
      <c r="J22" s="2">
        <v>153.49</v>
      </c>
      <c r="M22">
        <v>153.16</v>
      </c>
    </row>
    <row r="23" spans="1:13" ht="15" thickBot="1">
      <c r="A23" s="18" t="s">
        <v>71</v>
      </c>
      <c r="B23" s="13">
        <v>131.46</v>
      </c>
      <c r="C23" s="14">
        <v>123.66</v>
      </c>
      <c r="D23" s="14">
        <v>137.07</v>
      </c>
      <c r="E23" s="14" t="e">
        <f t="shared" si="0"/>
        <v>#VALUE!</v>
      </c>
      <c r="F23" s="14">
        <f>0.73*J23</f>
        <v>109.5</v>
      </c>
      <c r="G23" s="14">
        <f t="shared" si="1"/>
        <v>900</v>
      </c>
      <c r="H23" s="19">
        <v>389.125</v>
      </c>
      <c r="I23" s="47">
        <v>6</v>
      </c>
      <c r="J23" s="2">
        <v>150</v>
      </c>
      <c r="M23">
        <v>157.26</v>
      </c>
    </row>
    <row r="24" spans="1:13" ht="15" thickBot="1">
      <c r="A24" s="18" t="s">
        <v>73</v>
      </c>
      <c r="B24" s="13">
        <v>122.15</v>
      </c>
      <c r="C24" s="14">
        <v>123.75</v>
      </c>
      <c r="D24" s="14">
        <v>128.72</v>
      </c>
      <c r="E24" s="14" t="e">
        <f t="shared" si="0"/>
        <v>#VALUE!</v>
      </c>
      <c r="F24" s="14" t="s">
        <v>74</v>
      </c>
      <c r="G24" s="14">
        <f t="shared" si="1"/>
        <v>1099.28</v>
      </c>
      <c r="H24" s="19">
        <v>387.09</v>
      </c>
      <c r="I24" s="47">
        <v>8</v>
      </c>
      <c r="J24" s="2">
        <v>137.41</v>
      </c>
      <c r="M24">
        <v>153.49</v>
      </c>
    </row>
    <row r="25" spans="1:13" ht="15" thickBot="1">
      <c r="A25" s="18" t="s">
        <v>75</v>
      </c>
      <c r="B25" s="13">
        <v>121.26</v>
      </c>
      <c r="C25" s="14">
        <v>133.75</v>
      </c>
      <c r="D25" s="14">
        <v>137.88</v>
      </c>
      <c r="E25" s="14" t="e">
        <f t="shared" si="0"/>
        <v>#VALUE!</v>
      </c>
      <c r="F25" s="14" t="s">
        <v>76</v>
      </c>
      <c r="G25" s="14">
        <f t="shared" si="1"/>
        <v>1206.6299999999999</v>
      </c>
      <c r="H25" s="19" t="e">
        <f t="shared" si="2"/>
        <v>#DIV/0!</v>
      </c>
      <c r="I25" s="47">
        <v>9</v>
      </c>
      <c r="J25" s="2">
        <v>134.07</v>
      </c>
      <c r="M25">
        <v>150</v>
      </c>
    </row>
    <row r="26" spans="1:13" ht="15" thickBot="1">
      <c r="A26" s="18" t="s">
        <v>77</v>
      </c>
      <c r="B26" s="13">
        <v>131.96</v>
      </c>
      <c r="C26" s="14">
        <v>133.52000000000001</v>
      </c>
      <c r="D26" s="14">
        <v>145.09</v>
      </c>
      <c r="E26" s="14" t="e">
        <f t="shared" si="0"/>
        <v>#VALUE!</v>
      </c>
      <c r="F26" s="14">
        <f>0.73*J26</f>
        <v>100.0611</v>
      </c>
      <c r="G26" s="14">
        <f t="shared" si="1"/>
        <v>1233.6299999999999</v>
      </c>
      <c r="H26" s="19" t="e">
        <f t="shared" si="2"/>
        <v>#DIV/0!</v>
      </c>
      <c r="I26" s="47">
        <v>9</v>
      </c>
      <c r="J26" s="2">
        <v>137.07</v>
      </c>
      <c r="M26">
        <v>137.41</v>
      </c>
    </row>
    <row r="27" spans="1:13" ht="15" thickBot="1">
      <c r="A27" s="18" t="s">
        <v>78</v>
      </c>
      <c r="B27" s="13">
        <v>132.69</v>
      </c>
      <c r="C27" s="14">
        <v>121.01</v>
      </c>
      <c r="D27" s="14">
        <v>138.79</v>
      </c>
      <c r="E27" s="14" t="e">
        <f t="shared" si="0"/>
        <v>#VALUE!</v>
      </c>
      <c r="F27" s="14" t="s">
        <v>79</v>
      </c>
      <c r="G27" s="14">
        <f t="shared" si="1"/>
        <v>1029.76</v>
      </c>
      <c r="H27" s="19" t="e">
        <f t="shared" si="2"/>
        <v>#DIV/0!</v>
      </c>
      <c r="I27" s="47">
        <v>8</v>
      </c>
      <c r="J27" s="2">
        <v>128.72</v>
      </c>
      <c r="M27">
        <v>134.07</v>
      </c>
    </row>
    <row r="28" spans="1:13" ht="15" thickBot="1">
      <c r="A28" s="18" t="s">
        <v>80</v>
      </c>
      <c r="B28" s="13">
        <v>119.05</v>
      </c>
      <c r="C28" s="14">
        <v>109.11</v>
      </c>
      <c r="D28" s="14">
        <v>121.99</v>
      </c>
      <c r="E28" s="14" t="e">
        <f t="shared" si="0"/>
        <v>#VALUE!</v>
      </c>
      <c r="F28" s="14" t="s">
        <v>81</v>
      </c>
      <c r="G28" s="14">
        <f t="shared" si="1"/>
        <v>965.16</v>
      </c>
      <c r="H28" s="19" t="e">
        <f t="shared" si="2"/>
        <v>#DIV/0!</v>
      </c>
      <c r="I28" s="47">
        <v>7</v>
      </c>
      <c r="J28" s="2">
        <v>137.88</v>
      </c>
      <c r="M28">
        <v>137.07</v>
      </c>
    </row>
    <row r="29" spans="1:13" ht="15" thickBot="1">
      <c r="A29" s="18" t="s">
        <v>82</v>
      </c>
      <c r="B29" s="13">
        <v>108.86</v>
      </c>
      <c r="C29" s="14">
        <v>117.64</v>
      </c>
      <c r="D29" s="14">
        <v>125.39</v>
      </c>
      <c r="E29" s="14" t="e">
        <f t="shared" si="0"/>
        <v>#VALUE!</v>
      </c>
      <c r="F29" s="14">
        <f>0.77*J29</f>
        <v>111.7193</v>
      </c>
      <c r="G29" s="14">
        <f t="shared" si="1"/>
        <v>1015.63</v>
      </c>
      <c r="H29" s="19" t="e">
        <f t="shared" si="2"/>
        <v>#DIV/0!</v>
      </c>
      <c r="I29" s="47">
        <v>7</v>
      </c>
      <c r="J29" s="2">
        <v>145.09</v>
      </c>
      <c r="M29">
        <v>128.72</v>
      </c>
    </row>
    <row r="30" spans="1:13" ht="15" thickBot="1">
      <c r="A30" s="18" t="s">
        <v>83</v>
      </c>
      <c r="B30" s="13">
        <v>115.81</v>
      </c>
      <c r="C30" s="14">
        <v>132.76</v>
      </c>
      <c r="D30" s="14">
        <v>137.97999999999999</v>
      </c>
      <c r="E30" s="14" t="e">
        <f t="shared" si="0"/>
        <v>#VALUE!</v>
      </c>
      <c r="F30" s="14" t="s">
        <v>84</v>
      </c>
      <c r="G30" s="14">
        <f t="shared" si="1"/>
        <v>971.53</v>
      </c>
      <c r="H30" s="19" t="e">
        <f t="shared" si="2"/>
        <v>#DIV/0!</v>
      </c>
      <c r="I30" s="47">
        <v>7</v>
      </c>
      <c r="J30" s="2">
        <v>138.79</v>
      </c>
      <c r="M30">
        <v>137.88</v>
      </c>
    </row>
    <row r="31" spans="1:13" ht="15" thickBot="1">
      <c r="A31" s="18" t="s">
        <v>85</v>
      </c>
      <c r="B31" s="13">
        <v>129.04</v>
      </c>
      <c r="C31" s="14">
        <v>108.2</v>
      </c>
      <c r="D31" s="14">
        <v>131</v>
      </c>
      <c r="E31" s="14" t="e">
        <f t="shared" si="0"/>
        <v>#VALUE!</v>
      </c>
      <c r="F31" s="14" t="s">
        <v>86</v>
      </c>
      <c r="G31" s="14">
        <f t="shared" si="1"/>
        <v>731.93999999999994</v>
      </c>
      <c r="H31" s="19" t="e">
        <f t="shared" si="2"/>
        <v>#DIV/0!</v>
      </c>
      <c r="I31" s="47">
        <v>6</v>
      </c>
      <c r="J31" s="2">
        <v>121.99</v>
      </c>
      <c r="M31">
        <v>145.09</v>
      </c>
    </row>
    <row r="32" spans="1:13" ht="15" thickBot="1">
      <c r="A32" s="18" t="s">
        <v>87</v>
      </c>
      <c r="B32" s="13">
        <v>106.26</v>
      </c>
      <c r="C32" s="14">
        <v>91.28</v>
      </c>
      <c r="D32" s="14">
        <v>106.42</v>
      </c>
      <c r="E32" s="14" t="e">
        <f t="shared" si="0"/>
        <v>#VALUE!</v>
      </c>
      <c r="F32" s="14">
        <f>0.77*J32</f>
        <v>96.550300000000007</v>
      </c>
      <c r="G32" s="14">
        <f t="shared" si="1"/>
        <v>877.73</v>
      </c>
      <c r="H32" s="19" t="e">
        <f t="shared" si="2"/>
        <v>#DIV/0!</v>
      </c>
      <c r="I32" s="47">
        <v>7</v>
      </c>
      <c r="J32" s="2">
        <v>125.39</v>
      </c>
      <c r="M32">
        <v>138.79</v>
      </c>
    </row>
    <row r="33" spans="1:13" ht="15" thickBot="1">
      <c r="A33" s="18" t="s">
        <v>89</v>
      </c>
      <c r="B33" s="13">
        <v>91.2</v>
      </c>
      <c r="C33" s="14">
        <v>79.44</v>
      </c>
      <c r="D33" s="14">
        <v>93.09</v>
      </c>
      <c r="E33" s="14" t="e">
        <f t="shared" si="0"/>
        <v>#VALUE!</v>
      </c>
      <c r="F33" s="14" t="s">
        <v>90</v>
      </c>
      <c r="G33" s="14">
        <f t="shared" si="1"/>
        <v>827.87999999999988</v>
      </c>
      <c r="H33" s="19" t="e">
        <f t="shared" si="2"/>
        <v>#DIV/0!</v>
      </c>
      <c r="I33" s="47">
        <v>6</v>
      </c>
      <c r="J33" s="2">
        <v>137.97999999999999</v>
      </c>
      <c r="M33">
        <v>121.99</v>
      </c>
    </row>
    <row r="34" spans="1:13" ht="15" thickBot="1">
      <c r="A34" s="18" t="s">
        <v>91</v>
      </c>
      <c r="B34" s="13">
        <v>79.48</v>
      </c>
      <c r="C34" s="14">
        <v>71.56</v>
      </c>
      <c r="D34" s="14">
        <v>81.06</v>
      </c>
      <c r="E34" s="14" t="e">
        <f t="shared" si="0"/>
        <v>#VALUE!</v>
      </c>
      <c r="F34" s="14" t="s">
        <v>92</v>
      </c>
      <c r="G34" s="14">
        <f t="shared" si="1"/>
        <v>655</v>
      </c>
      <c r="H34" s="19" t="e">
        <f t="shared" si="2"/>
        <v>#DIV/0!</v>
      </c>
      <c r="I34" s="47">
        <v>5</v>
      </c>
      <c r="J34" s="2">
        <v>131</v>
      </c>
      <c r="M34">
        <v>125.39</v>
      </c>
    </row>
    <row r="35" spans="1:13" ht="15" thickBot="1">
      <c r="A35" s="18" t="s">
        <v>93</v>
      </c>
      <c r="B35" s="13">
        <v>73.45</v>
      </c>
      <c r="C35" s="14">
        <v>61.62</v>
      </c>
      <c r="D35" s="14">
        <v>73.63</v>
      </c>
      <c r="E35" s="14" t="e">
        <f t="shared" si="0"/>
        <v>#VALUE!</v>
      </c>
      <c r="F35" s="14">
        <f>0.77*J35</f>
        <v>81.943399999999997</v>
      </c>
      <c r="G35" s="14">
        <f t="shared" si="1"/>
        <v>532.1</v>
      </c>
      <c r="H35" s="19" t="e">
        <f t="shared" si="2"/>
        <v>#DIV/0!</v>
      </c>
      <c r="I35" s="47">
        <v>5</v>
      </c>
      <c r="J35" s="2">
        <v>106.42</v>
      </c>
      <c r="M35">
        <v>137.97999999999999</v>
      </c>
    </row>
    <row r="36" spans="1:13" ht="15" thickBot="1">
      <c r="A36" s="18" t="s">
        <v>94</v>
      </c>
      <c r="B36" s="13">
        <v>63.57</v>
      </c>
      <c r="C36" s="14">
        <v>70.569999999999993</v>
      </c>
      <c r="D36" s="14">
        <v>76</v>
      </c>
      <c r="E36" s="14" t="e">
        <f t="shared" si="0"/>
        <v>#VALUE!</v>
      </c>
      <c r="F36" s="14" t="s">
        <v>95</v>
      </c>
      <c r="G36" s="14">
        <f t="shared" si="1"/>
        <v>372.36</v>
      </c>
      <c r="H36" s="19" t="e">
        <f t="shared" si="2"/>
        <v>#DIV/0!</v>
      </c>
      <c r="I36" s="47">
        <v>4</v>
      </c>
      <c r="J36" s="2">
        <v>93.09</v>
      </c>
      <c r="M36">
        <v>131</v>
      </c>
    </row>
    <row r="37" spans="1:13" ht="15" thickBot="1">
      <c r="A37" s="18" t="s">
        <v>96</v>
      </c>
      <c r="B37" s="13">
        <v>68.34</v>
      </c>
      <c r="C37" s="14">
        <v>76.08</v>
      </c>
      <c r="D37" s="14">
        <v>81.81</v>
      </c>
      <c r="E37" s="14" t="e">
        <f t="shared" si="0"/>
        <v>#VALUE!</v>
      </c>
      <c r="F37" s="14" t="s">
        <v>88</v>
      </c>
      <c r="G37" s="14">
        <f t="shared" si="1"/>
        <v>324.24</v>
      </c>
      <c r="H37" s="19" t="e">
        <f t="shared" si="2"/>
        <v>#DIV/0!</v>
      </c>
      <c r="I37" s="47">
        <v>4</v>
      </c>
      <c r="J37" s="2">
        <v>81.06</v>
      </c>
      <c r="M37">
        <v>106.42</v>
      </c>
    </row>
    <row r="38" spans="1:13" ht="15" thickBot="1">
      <c r="A38" s="18" t="s">
        <v>97</v>
      </c>
      <c r="B38" s="13">
        <v>77.38</v>
      </c>
      <c r="C38" s="14">
        <v>74.06</v>
      </c>
      <c r="D38" s="14">
        <v>81.96</v>
      </c>
      <c r="E38" s="14" t="e">
        <f t="shared" si="0"/>
        <v>#VALUE!</v>
      </c>
      <c r="F38" s="14">
        <f>0.77*J38</f>
        <v>56.695099999999996</v>
      </c>
      <c r="G38" s="14">
        <f t="shared" si="1"/>
        <v>294.52</v>
      </c>
      <c r="H38" s="19" t="e">
        <f t="shared" si="2"/>
        <v>#DIV/0!</v>
      </c>
      <c r="I38" s="47">
        <v>4</v>
      </c>
      <c r="J38" s="2">
        <v>73.63</v>
      </c>
      <c r="M38">
        <v>93.09</v>
      </c>
    </row>
    <row r="39" spans="1:13" ht="15" thickBot="1">
      <c r="A39" s="18" t="s">
        <v>98</v>
      </c>
      <c r="B39" s="13">
        <v>73.41</v>
      </c>
      <c r="C39" s="14">
        <v>66.819999999999993</v>
      </c>
      <c r="D39" s="14">
        <v>73.489999999999995</v>
      </c>
      <c r="E39" s="14" t="e">
        <f t="shared" si="0"/>
        <v>#VALUE!</v>
      </c>
      <c r="F39" s="14" t="s">
        <v>49</v>
      </c>
      <c r="G39" s="14">
        <f t="shared" si="1"/>
        <v>304</v>
      </c>
      <c r="H39" s="19" t="e">
        <f t="shared" si="2"/>
        <v>#DIV/0!</v>
      </c>
      <c r="I39" s="47">
        <v>4</v>
      </c>
      <c r="J39" s="2">
        <v>76</v>
      </c>
      <c r="M39">
        <v>81.06</v>
      </c>
    </row>
    <row r="40" spans="1:13" ht="15" thickBot="1">
      <c r="A40" s="18" t="s">
        <v>99</v>
      </c>
      <c r="B40" s="13">
        <v>66.81</v>
      </c>
      <c r="C40" s="14">
        <v>62.38</v>
      </c>
      <c r="D40" s="14">
        <v>67</v>
      </c>
      <c r="E40" s="14" t="e">
        <f t="shared" si="0"/>
        <v>#VALUE!</v>
      </c>
      <c r="F40" s="14" t="s">
        <v>63</v>
      </c>
      <c r="G40" s="14">
        <f t="shared" si="1"/>
        <v>327.24</v>
      </c>
      <c r="H40" s="19" t="e">
        <f t="shared" si="2"/>
        <v>#DIV/0!</v>
      </c>
      <c r="I40" s="47">
        <v>4</v>
      </c>
      <c r="J40" s="2">
        <v>81.81</v>
      </c>
      <c r="M40">
        <v>73.63</v>
      </c>
    </row>
    <row r="41" spans="1:13" ht="15" thickBot="1">
      <c r="A41" s="18" t="s">
        <v>100</v>
      </c>
      <c r="B41" s="13">
        <v>62.19</v>
      </c>
      <c r="C41" s="14">
        <v>56.27</v>
      </c>
      <c r="D41" s="14">
        <v>62.44</v>
      </c>
      <c r="E41" s="14" t="e">
        <f t="shared" si="0"/>
        <v>#VALUE!</v>
      </c>
      <c r="F41" s="14">
        <f>0.82*J41</f>
        <v>67.207199999999986</v>
      </c>
      <c r="G41" s="14">
        <f t="shared" si="1"/>
        <v>245.88</v>
      </c>
      <c r="H41" s="19" t="e">
        <f t="shared" si="2"/>
        <v>#DIV/0!</v>
      </c>
      <c r="I41" s="47">
        <v>3</v>
      </c>
      <c r="J41" s="2">
        <v>81.96</v>
      </c>
      <c r="M41">
        <v>76</v>
      </c>
    </row>
    <row r="42" spans="1:13" ht="15" thickBot="1">
      <c r="A42" s="18" t="s">
        <v>101</v>
      </c>
      <c r="B42" s="13">
        <v>55.99</v>
      </c>
      <c r="C42" s="14">
        <v>51.61</v>
      </c>
      <c r="D42" s="14">
        <v>56.6</v>
      </c>
      <c r="E42" s="14" t="e">
        <f t="shared" si="0"/>
        <v>#VALUE!</v>
      </c>
      <c r="F42" s="14" t="s">
        <v>102</v>
      </c>
      <c r="G42" s="14">
        <f t="shared" si="1"/>
        <v>146.97999999999999</v>
      </c>
      <c r="H42" s="19" t="e">
        <f t="shared" si="2"/>
        <v>#DIV/0!</v>
      </c>
      <c r="I42" s="47">
        <v>2</v>
      </c>
      <c r="J42" s="2">
        <v>73.489999999999995</v>
      </c>
      <c r="M42">
        <v>81.81</v>
      </c>
    </row>
    <row r="43" spans="1:13" ht="15" thickBot="1">
      <c r="A43" s="18" t="s">
        <v>103</v>
      </c>
      <c r="B43" s="13">
        <v>52.19</v>
      </c>
      <c r="C43" s="14">
        <v>53.48</v>
      </c>
      <c r="D43" s="14">
        <v>54.51</v>
      </c>
      <c r="E43" s="14" t="e">
        <f t="shared" si="0"/>
        <v>#VALUE!</v>
      </c>
      <c r="F43" s="14" t="s">
        <v>104</v>
      </c>
      <c r="G43" s="14">
        <f t="shared" si="1"/>
        <v>134</v>
      </c>
      <c r="H43" s="19" t="e">
        <f t="shared" si="2"/>
        <v>#DIV/0!</v>
      </c>
      <c r="I43" s="47">
        <v>2</v>
      </c>
      <c r="J43" s="2">
        <v>67</v>
      </c>
      <c r="M43">
        <v>81.96</v>
      </c>
    </row>
    <row r="44" spans="1:13" ht="15" thickBot="1">
      <c r="A44" s="18" t="s">
        <v>105</v>
      </c>
      <c r="B44" s="13">
        <v>53.26</v>
      </c>
      <c r="C44" s="14">
        <v>50.79</v>
      </c>
      <c r="D44" s="14">
        <v>55.34</v>
      </c>
      <c r="E44" s="14" t="e">
        <f t="shared" si="0"/>
        <v>#VALUE!</v>
      </c>
      <c r="F44" s="14">
        <f>0.82*J44</f>
        <v>51.200799999999994</v>
      </c>
      <c r="G44" s="14">
        <f t="shared" si="1"/>
        <v>124.88</v>
      </c>
      <c r="H44" s="19" t="e">
        <f t="shared" si="2"/>
        <v>#DIV/0!</v>
      </c>
      <c r="I44" s="47">
        <v>2</v>
      </c>
      <c r="J44" s="2">
        <v>62.44</v>
      </c>
      <c r="M44">
        <v>73.489999999999995</v>
      </c>
    </row>
    <row r="45" spans="1:13" ht="15" thickBot="1">
      <c r="A45" s="18" t="s">
        <v>106</v>
      </c>
      <c r="B45" s="13">
        <v>49.48</v>
      </c>
      <c r="C45" s="14">
        <v>43.9</v>
      </c>
      <c r="D45" s="14">
        <v>50.39</v>
      </c>
      <c r="E45" s="14" t="e">
        <f t="shared" si="0"/>
        <v>#VALUE!</v>
      </c>
      <c r="F45" s="14" t="s">
        <v>107</v>
      </c>
      <c r="G45" s="14">
        <f t="shared" si="1"/>
        <v>113.2</v>
      </c>
      <c r="H45" s="19" t="e">
        <f t="shared" si="2"/>
        <v>#DIV/0!</v>
      </c>
      <c r="I45" s="47">
        <v>2</v>
      </c>
      <c r="J45" s="2">
        <v>56.6</v>
      </c>
      <c r="M45">
        <v>67</v>
      </c>
    </row>
    <row r="46" spans="1:13" ht="15" thickBot="1">
      <c r="A46" s="18" t="s">
        <v>108</v>
      </c>
      <c r="B46" s="13">
        <v>43.77</v>
      </c>
      <c r="C46" s="14">
        <v>52.47</v>
      </c>
      <c r="D46" s="14">
        <v>53.83</v>
      </c>
      <c r="E46" s="14" t="e">
        <f t="shared" si="0"/>
        <v>#VALUE!</v>
      </c>
      <c r="F46" s="14" t="s">
        <v>109</v>
      </c>
      <c r="G46" s="14">
        <f t="shared" si="1"/>
        <v>109.02</v>
      </c>
      <c r="H46" s="19" t="e">
        <f t="shared" si="2"/>
        <v>#DIV/0!</v>
      </c>
      <c r="I46" s="47">
        <v>2</v>
      </c>
      <c r="J46" s="2">
        <v>54.51</v>
      </c>
      <c r="M46">
        <v>62.44</v>
      </c>
    </row>
    <row r="47" spans="1:13" ht="15" thickBot="1">
      <c r="A47" s="18" t="s">
        <v>110</v>
      </c>
      <c r="B47" s="13">
        <v>50.17</v>
      </c>
      <c r="C47" s="14">
        <v>47.91</v>
      </c>
      <c r="D47" s="14">
        <v>52.12</v>
      </c>
      <c r="E47" s="14" t="e">
        <f t="shared" si="0"/>
        <v>#VALUE!</v>
      </c>
      <c r="F47" s="14">
        <f>0.205*J47</f>
        <v>11.3447</v>
      </c>
      <c r="G47" s="14">
        <f t="shared" si="1"/>
        <v>110.68</v>
      </c>
      <c r="H47" s="19" t="e">
        <f t="shared" si="2"/>
        <v>#DIV/0!</v>
      </c>
      <c r="I47" s="47">
        <v>2</v>
      </c>
      <c r="J47" s="2">
        <v>55.34</v>
      </c>
      <c r="M47">
        <v>56.6</v>
      </c>
    </row>
    <row r="48" spans="1:13" ht="15" thickBot="1">
      <c r="A48" s="18" t="s">
        <v>111</v>
      </c>
      <c r="B48" s="13">
        <v>47.49</v>
      </c>
      <c r="C48" s="14">
        <v>43.57</v>
      </c>
      <c r="D48" s="14">
        <v>49.42</v>
      </c>
      <c r="E48" s="14" t="e">
        <f t="shared" si="0"/>
        <v>#VALUE!</v>
      </c>
      <c r="F48" s="14" t="s">
        <v>112</v>
      </c>
      <c r="G48" s="14">
        <f t="shared" si="1"/>
        <v>50.39</v>
      </c>
      <c r="H48" s="19" t="e">
        <f t="shared" si="2"/>
        <v>#DIV/0!</v>
      </c>
      <c r="I48" s="47">
        <v>1</v>
      </c>
      <c r="J48" s="2">
        <v>50.39</v>
      </c>
      <c r="M48">
        <v>54.51</v>
      </c>
    </row>
    <row r="49" spans="1:13" ht="15" thickBot="1">
      <c r="A49" s="18" t="s">
        <v>113</v>
      </c>
      <c r="B49" s="13">
        <v>43.29</v>
      </c>
      <c r="C49" s="14">
        <v>41.74</v>
      </c>
      <c r="D49" s="14">
        <v>43.97</v>
      </c>
      <c r="E49" s="14" t="e">
        <f t="shared" si="0"/>
        <v>#VALUE!</v>
      </c>
      <c r="F49" s="14" t="s">
        <v>72</v>
      </c>
      <c r="G49" s="14">
        <f t="shared" si="1"/>
        <v>107.66</v>
      </c>
      <c r="H49" s="19" t="e">
        <f t="shared" si="2"/>
        <v>#DIV/0!</v>
      </c>
      <c r="I49" s="47">
        <v>2</v>
      </c>
      <c r="J49" s="2">
        <v>53.83</v>
      </c>
      <c r="M49">
        <v>55.34</v>
      </c>
    </row>
    <row r="50" spans="1:13" ht="15" thickBot="1">
      <c r="A50" s="18" t="s">
        <v>114</v>
      </c>
      <c r="B50" s="13">
        <v>41.61</v>
      </c>
      <c r="C50" s="14">
        <v>38.72</v>
      </c>
      <c r="D50" s="14">
        <v>42.25</v>
      </c>
      <c r="E50" s="14" t="e">
        <f t="shared" si="0"/>
        <v>#VALUE!</v>
      </c>
      <c r="F50" s="14">
        <f>0.205*J50</f>
        <v>10.6846</v>
      </c>
      <c r="G50" s="14">
        <f t="shared" si="1"/>
        <v>104.24</v>
      </c>
      <c r="H50" s="19" t="e">
        <f t="shared" si="2"/>
        <v>#DIV/0!</v>
      </c>
      <c r="I50" s="47">
        <v>2</v>
      </c>
      <c r="J50" s="2">
        <v>52.12</v>
      </c>
      <c r="M50">
        <v>50.39</v>
      </c>
    </row>
    <row r="51" spans="1:13" ht="15" thickBot="1">
      <c r="A51" s="18" t="s">
        <v>115</v>
      </c>
      <c r="B51" s="13">
        <v>39.44</v>
      </c>
      <c r="C51" s="14">
        <v>46.12</v>
      </c>
      <c r="D51" s="14">
        <v>46.23</v>
      </c>
      <c r="E51" s="14" t="e">
        <f t="shared" si="0"/>
        <v>#VALUE!</v>
      </c>
      <c r="F51" s="14" t="s">
        <v>116</v>
      </c>
      <c r="G51" s="14">
        <f t="shared" si="1"/>
        <v>98.84</v>
      </c>
      <c r="H51" s="19" t="e">
        <f t="shared" si="2"/>
        <v>#DIV/0!</v>
      </c>
      <c r="I51" s="47">
        <v>2</v>
      </c>
      <c r="J51" s="2">
        <v>49.42</v>
      </c>
      <c r="M51">
        <v>53.83</v>
      </c>
    </row>
    <row r="52" spans="1:13" ht="15" thickBot="1">
      <c r="A52" s="18" t="s">
        <v>117</v>
      </c>
      <c r="B52" s="13">
        <v>44.65</v>
      </c>
      <c r="C52" s="14">
        <v>54.76</v>
      </c>
      <c r="D52" s="14">
        <v>55.59</v>
      </c>
      <c r="E52" s="14" t="e">
        <f t="shared" si="0"/>
        <v>#VALUE!</v>
      </c>
      <c r="F52" s="14" t="s">
        <v>118</v>
      </c>
      <c r="G52" s="14">
        <f t="shared" si="1"/>
        <v>43.97</v>
      </c>
      <c r="H52" s="19" t="e">
        <f t="shared" si="2"/>
        <v>#DIV/0!</v>
      </c>
      <c r="I52" s="47">
        <v>1</v>
      </c>
      <c r="J52" s="2">
        <v>43.97</v>
      </c>
      <c r="M52">
        <v>52.12</v>
      </c>
    </row>
    <row r="53" spans="1:13" ht="15" thickBot="1">
      <c r="A53" s="18" t="s">
        <v>119</v>
      </c>
      <c r="B53" s="13">
        <v>54.72</v>
      </c>
      <c r="C53" s="14">
        <v>56.99</v>
      </c>
      <c r="D53" s="14">
        <v>58.37</v>
      </c>
      <c r="E53" s="14" t="e">
        <f t="shared" si="0"/>
        <v>#VALUE!</v>
      </c>
      <c r="F53" s="14">
        <f>0.22*J53</f>
        <v>30.148799999999998</v>
      </c>
      <c r="G53" s="14">
        <f t="shared" si="1"/>
        <v>137.04</v>
      </c>
      <c r="H53" s="19" t="e">
        <f t="shared" si="2"/>
        <v>#DIV/0!</v>
      </c>
      <c r="I53" s="47">
        <v>1</v>
      </c>
      <c r="J53" s="2">
        <v>137.04</v>
      </c>
      <c r="M53">
        <v>49.42</v>
      </c>
    </row>
    <row r="54" spans="1:13" ht="15" thickBot="1">
      <c r="A54" s="18" t="s">
        <v>120</v>
      </c>
      <c r="B54" s="13">
        <v>56.44</v>
      </c>
      <c r="C54" s="14">
        <v>57.1</v>
      </c>
      <c r="D54" s="14">
        <v>57.42</v>
      </c>
      <c r="E54" s="14" t="e">
        <f t="shared" si="0"/>
        <v>#VALUE!</v>
      </c>
      <c r="F54" s="14" t="s">
        <v>121</v>
      </c>
      <c r="G54" s="14">
        <f t="shared" si="1"/>
        <v>92.46</v>
      </c>
      <c r="H54" s="19" t="e">
        <f t="shared" si="2"/>
        <v>#DIV/0!</v>
      </c>
      <c r="I54" s="47">
        <v>2</v>
      </c>
      <c r="J54" s="2">
        <v>46.23</v>
      </c>
      <c r="M54">
        <v>43.97</v>
      </c>
    </row>
    <row r="55" spans="1:13" ht="15" thickBot="1">
      <c r="A55" s="18" t="s">
        <v>122</v>
      </c>
      <c r="B55" s="13">
        <v>56.91</v>
      </c>
      <c r="C55" s="14">
        <v>49.78</v>
      </c>
      <c r="D55" s="14">
        <v>57.22</v>
      </c>
      <c r="E55" s="14" t="e">
        <f t="shared" si="0"/>
        <v>#VALUE!</v>
      </c>
      <c r="F55" s="14" t="s">
        <v>123</v>
      </c>
      <c r="G55" s="14">
        <f t="shared" si="1"/>
        <v>55.59</v>
      </c>
      <c r="H55" s="19" t="e">
        <f t="shared" si="2"/>
        <v>#DIV/0!</v>
      </c>
      <c r="I55" s="47">
        <v>1</v>
      </c>
      <c r="J55" s="2">
        <v>55.59</v>
      </c>
      <c r="M55">
        <v>42.25</v>
      </c>
    </row>
    <row r="56" spans="1:13" ht="15" thickBot="1">
      <c r="A56" s="18" t="s">
        <v>124</v>
      </c>
      <c r="B56" s="13">
        <v>47.57</v>
      </c>
      <c r="C56" s="14">
        <v>45.95</v>
      </c>
      <c r="D56" s="14">
        <v>48.99</v>
      </c>
      <c r="E56" s="14" t="e">
        <f t="shared" si="0"/>
        <v>#VALUE!</v>
      </c>
      <c r="F56" s="14">
        <f>0.22*J56</f>
        <v>12.8414</v>
      </c>
      <c r="G56" s="14">
        <f t="shared" si="1"/>
        <v>58.37</v>
      </c>
      <c r="H56" s="19" t="e">
        <f t="shared" si="2"/>
        <v>#DIV/0!</v>
      </c>
      <c r="I56" s="47">
        <v>1</v>
      </c>
      <c r="J56" s="2">
        <v>58.37</v>
      </c>
      <c r="M56">
        <v>46.23</v>
      </c>
    </row>
    <row r="57" spans="1:13" ht="15" thickBot="1">
      <c r="A57" s="18" t="s">
        <v>125</v>
      </c>
      <c r="B57" s="13">
        <v>46.28</v>
      </c>
      <c r="C57" s="14">
        <v>47</v>
      </c>
      <c r="D57" s="14">
        <v>48.55</v>
      </c>
      <c r="E57" s="14" t="e">
        <f t="shared" si="0"/>
        <v>#VALUE!</v>
      </c>
      <c r="F57" s="14" t="s">
        <v>57</v>
      </c>
      <c r="G57" s="14">
        <f t="shared" si="1"/>
        <v>57.42</v>
      </c>
      <c r="H57" s="19" t="e">
        <f t="shared" si="2"/>
        <v>#DIV/0!</v>
      </c>
      <c r="I57" s="47">
        <v>1</v>
      </c>
      <c r="J57" s="2">
        <v>57.42</v>
      </c>
      <c r="M57">
        <v>55.59</v>
      </c>
    </row>
    <row r="58" spans="1:13" ht="15" thickBot="1">
      <c r="A58" s="18" t="s">
        <v>126</v>
      </c>
      <c r="B58" s="13">
        <v>46.72</v>
      </c>
      <c r="C58" s="14">
        <v>41.6</v>
      </c>
      <c r="D58" s="14">
        <v>47.59</v>
      </c>
      <c r="E58" s="14" t="e">
        <f t="shared" si="0"/>
        <v>#VALUE!</v>
      </c>
      <c r="F58" s="14" t="s">
        <v>127</v>
      </c>
      <c r="G58" s="14">
        <f t="shared" si="1"/>
        <v>57.22</v>
      </c>
      <c r="H58" s="19" t="e">
        <f t="shared" si="2"/>
        <v>#DIV/0!</v>
      </c>
      <c r="I58" s="47">
        <v>1</v>
      </c>
      <c r="J58" s="2">
        <v>57.22</v>
      </c>
      <c r="M58">
        <v>58.37</v>
      </c>
    </row>
    <row r="59" spans="1:13" ht="15" thickBot="1">
      <c r="A59" s="18" t="s">
        <v>128</v>
      </c>
      <c r="B59" s="13">
        <v>41.31</v>
      </c>
      <c r="C59" s="14">
        <v>41.97</v>
      </c>
      <c r="D59" s="14">
        <v>44.73</v>
      </c>
      <c r="E59" s="14" t="e">
        <f t="shared" si="0"/>
        <v>#VALUE!</v>
      </c>
      <c r="F59" s="14">
        <f>0.22*J59</f>
        <v>10.777800000000001</v>
      </c>
      <c r="G59" s="14">
        <f t="shared" si="1"/>
        <v>48.99</v>
      </c>
      <c r="H59" s="19" t="e">
        <f t="shared" si="2"/>
        <v>#DIV/0!</v>
      </c>
      <c r="I59" s="47">
        <v>1</v>
      </c>
      <c r="J59" s="2">
        <v>48.99</v>
      </c>
      <c r="M59">
        <v>57.42</v>
      </c>
    </row>
    <row r="60" spans="1:13" ht="15" thickBot="1">
      <c r="A60" s="18" t="s">
        <v>129</v>
      </c>
      <c r="B60" s="13">
        <v>41.95</v>
      </c>
      <c r="C60" s="14">
        <v>44.63</v>
      </c>
      <c r="D60" s="14">
        <v>45.88</v>
      </c>
      <c r="E60" s="14" t="e">
        <f t="shared" si="0"/>
        <v>#VALUE!</v>
      </c>
      <c r="F60" s="14" t="s">
        <v>130</v>
      </c>
      <c r="G60" s="14">
        <f t="shared" si="1"/>
        <v>48.55</v>
      </c>
      <c r="H60" s="19" t="e">
        <f t="shared" si="2"/>
        <v>#DIV/0!</v>
      </c>
      <c r="I60" s="47">
        <v>1</v>
      </c>
      <c r="J60" s="2">
        <v>48.55</v>
      </c>
      <c r="M60">
        <v>57.22</v>
      </c>
    </row>
    <row r="61" spans="1:13" ht="15" thickBot="1">
      <c r="A61" s="18" t="s">
        <v>131</v>
      </c>
      <c r="B61" s="13">
        <v>44.53</v>
      </c>
      <c r="C61" s="14">
        <v>41.79</v>
      </c>
      <c r="D61" s="14">
        <v>45.15</v>
      </c>
      <c r="E61" s="14" t="e">
        <f t="shared" si="0"/>
        <v>#VALUE!</v>
      </c>
      <c r="F61" s="14" t="s">
        <v>132</v>
      </c>
      <c r="G61" s="14">
        <f t="shared" si="1"/>
        <v>47.59</v>
      </c>
      <c r="H61" s="19" t="e">
        <f t="shared" si="2"/>
        <v>#DIV/0!</v>
      </c>
      <c r="I61" s="47">
        <v>1</v>
      </c>
      <c r="J61" s="2">
        <v>47.59</v>
      </c>
      <c r="M61">
        <v>48.99</v>
      </c>
    </row>
    <row r="62" spans="1:13" ht="15" thickBot="1">
      <c r="A62" s="18" t="s">
        <v>133</v>
      </c>
      <c r="B62" s="13">
        <v>41.86</v>
      </c>
      <c r="C62" s="14">
        <v>42.54</v>
      </c>
      <c r="D62" s="14">
        <v>45.02</v>
      </c>
      <c r="E62" s="14" t="e">
        <f t="shared" si="0"/>
        <v>#VALUE!</v>
      </c>
      <c r="F62" s="14">
        <f>0.22*J62</f>
        <v>9.8406000000000002</v>
      </c>
      <c r="G62" s="14">
        <f t="shared" si="1"/>
        <v>44.73</v>
      </c>
      <c r="H62" s="19" t="e">
        <f t="shared" si="2"/>
        <v>#DIV/0!</v>
      </c>
      <c r="I62" s="47">
        <v>1</v>
      </c>
      <c r="J62" s="2">
        <v>44.73</v>
      </c>
      <c r="M62">
        <v>48.55</v>
      </c>
    </row>
    <row r="63" spans="1:13" ht="15" thickBot="1">
      <c r="A63" s="18" t="s">
        <v>135</v>
      </c>
      <c r="B63" s="13">
        <v>42.31</v>
      </c>
      <c r="C63" s="14">
        <v>42.49</v>
      </c>
      <c r="D63" s="14">
        <v>44.3</v>
      </c>
      <c r="E63" s="14" t="e">
        <f t="shared" si="0"/>
        <v>#VALUE!</v>
      </c>
      <c r="F63" s="14" t="s">
        <v>81</v>
      </c>
      <c r="G63" s="14">
        <f t="shared" si="1"/>
        <v>45.88</v>
      </c>
      <c r="H63" s="19" t="e">
        <f t="shared" si="2"/>
        <v>#DIV/0!</v>
      </c>
      <c r="I63" s="47">
        <v>1</v>
      </c>
      <c r="J63" s="2">
        <v>45.88</v>
      </c>
      <c r="M63">
        <v>47.59</v>
      </c>
    </row>
    <row r="64" spans="1:13" ht="15" thickBot="1">
      <c r="A64" s="18" t="s">
        <v>136</v>
      </c>
      <c r="B64" s="13">
        <v>42.96</v>
      </c>
      <c r="C64" s="14">
        <v>42.47</v>
      </c>
      <c r="D64" s="14">
        <v>44.06</v>
      </c>
      <c r="E64" s="14" t="e">
        <f t="shared" si="0"/>
        <v>#VALUE!</v>
      </c>
      <c r="F64" s="14" t="s">
        <v>49</v>
      </c>
      <c r="G64" s="14">
        <f t="shared" si="1"/>
        <v>45.15</v>
      </c>
      <c r="H64" s="19" t="e">
        <f t="shared" si="2"/>
        <v>#DIV/0!</v>
      </c>
      <c r="I64" s="47">
        <v>1</v>
      </c>
      <c r="J64" s="2">
        <v>45.15</v>
      </c>
      <c r="M64">
        <v>44.73</v>
      </c>
    </row>
    <row r="65" spans="1:13" ht="15" thickBot="1">
      <c r="A65" s="18" t="s">
        <v>137</v>
      </c>
      <c r="B65" s="13">
        <v>42.26</v>
      </c>
      <c r="C65" s="14">
        <v>38.56</v>
      </c>
      <c r="D65" s="14">
        <v>42.41</v>
      </c>
      <c r="E65" s="14" t="e">
        <f t="shared" si="0"/>
        <v>#VALUE!</v>
      </c>
      <c r="F65" s="14">
        <f>0.23*J65</f>
        <v>10.354600000000001</v>
      </c>
      <c r="G65" s="14">
        <f t="shared" si="1"/>
        <v>45.02</v>
      </c>
      <c r="H65" s="19" t="e">
        <f t="shared" si="2"/>
        <v>#DIV/0!</v>
      </c>
      <c r="I65" s="47">
        <v>1</v>
      </c>
      <c r="J65" s="2">
        <v>45.02</v>
      </c>
      <c r="M65">
        <v>45.88</v>
      </c>
    </row>
    <row r="66" spans="1:13" ht="15" thickBot="1">
      <c r="A66" s="18" t="s">
        <v>138</v>
      </c>
      <c r="B66" s="13">
        <v>38.53</v>
      </c>
      <c r="C66" s="14">
        <v>41.2</v>
      </c>
      <c r="D66" s="14">
        <v>41.23</v>
      </c>
      <c r="E66" s="14" t="e">
        <f t="shared" si="0"/>
        <v>#VALUE!</v>
      </c>
      <c r="F66" s="14" t="s">
        <v>121</v>
      </c>
      <c r="G66" s="14">
        <f t="shared" si="1"/>
        <v>44.3</v>
      </c>
      <c r="H66" s="19" t="e">
        <f t="shared" si="2"/>
        <v>#DIV/0!</v>
      </c>
      <c r="I66" s="47">
        <v>1</v>
      </c>
      <c r="J66" s="2">
        <v>44.3</v>
      </c>
      <c r="M66">
        <v>45.15</v>
      </c>
    </row>
    <row r="67" spans="1:13" ht="15" thickBot="1">
      <c r="A67" s="18" t="s">
        <v>139</v>
      </c>
      <c r="B67" s="13">
        <v>41</v>
      </c>
      <c r="C67" s="14">
        <v>37.270000000000003</v>
      </c>
      <c r="D67" s="14">
        <v>41.13</v>
      </c>
      <c r="E67" s="14" t="e">
        <f t="shared" si="0"/>
        <v>#VALUE!</v>
      </c>
      <c r="F67" s="14" t="s">
        <v>134</v>
      </c>
      <c r="G67" s="14">
        <f t="shared" si="1"/>
        <v>44.06</v>
      </c>
      <c r="H67" s="19" t="e">
        <f t="shared" si="2"/>
        <v>#DIV/0!</v>
      </c>
      <c r="I67" s="47">
        <v>1</v>
      </c>
      <c r="J67" s="2">
        <v>44.06</v>
      </c>
      <c r="M67">
        <v>45.02</v>
      </c>
    </row>
    <row r="68" spans="1:13" ht="15" thickBot="1">
      <c r="A68" s="18" t="s">
        <v>140</v>
      </c>
      <c r="B68" s="13">
        <v>37.18</v>
      </c>
      <c r="C68" s="14">
        <v>36.22</v>
      </c>
      <c r="D68" s="14">
        <v>38.5</v>
      </c>
      <c r="E68" s="14" t="e">
        <f t="shared" ref="E68:E73" si="3">(E67+G68)*C68</f>
        <v>#VALUE!</v>
      </c>
      <c r="F68" s="14">
        <f>0.23*J68</f>
        <v>9.7542999999999989</v>
      </c>
      <c r="G68" s="14">
        <f t="shared" si="1"/>
        <v>42.41</v>
      </c>
      <c r="H68" s="19" t="e">
        <f t="shared" si="2"/>
        <v>#DIV/0!</v>
      </c>
      <c r="I68" s="47">
        <v>1</v>
      </c>
      <c r="J68" s="2">
        <v>42.41</v>
      </c>
      <c r="M68">
        <v>44.3</v>
      </c>
    </row>
    <row r="69" spans="1:13" ht="15" thickBot="1">
      <c r="A69" s="18" t="s">
        <v>141</v>
      </c>
      <c r="B69" s="13">
        <v>36.01</v>
      </c>
      <c r="C69" s="14">
        <v>38.29</v>
      </c>
      <c r="D69" s="14">
        <v>38.99</v>
      </c>
      <c r="E69" s="14" t="e">
        <f t="shared" si="3"/>
        <v>#VALUE!</v>
      </c>
      <c r="F69" s="14" t="s">
        <v>142</v>
      </c>
      <c r="G69" s="14">
        <f t="shared" si="1"/>
        <v>41.23</v>
      </c>
      <c r="H69" s="19" t="e">
        <f t="shared" si="2"/>
        <v>#DIV/0!</v>
      </c>
      <c r="I69" s="47">
        <v>1</v>
      </c>
      <c r="J69" s="2">
        <v>41.23</v>
      </c>
      <c r="M69">
        <v>44.06</v>
      </c>
    </row>
    <row r="70" spans="1:13" ht="15" thickBot="1">
      <c r="A70" s="18" t="s">
        <v>143</v>
      </c>
      <c r="B70" s="13">
        <v>38.19</v>
      </c>
      <c r="C70" s="14">
        <v>36.270000000000003</v>
      </c>
      <c r="D70" s="14">
        <v>39.159999999999997</v>
      </c>
      <c r="E70" s="14" t="e">
        <f t="shared" si="3"/>
        <v>#VALUE!</v>
      </c>
      <c r="F70" s="14" t="s">
        <v>144</v>
      </c>
      <c r="G70" s="14">
        <f t="shared" si="1"/>
        <v>0</v>
      </c>
      <c r="H70" s="19" t="e">
        <f t="shared" si="2"/>
        <v>#DIV/0!</v>
      </c>
      <c r="I70" s="47">
        <v>1</v>
      </c>
      <c r="M70">
        <v>42.41</v>
      </c>
    </row>
    <row r="71" spans="1:13" ht="15" thickBot="1">
      <c r="A71" s="18" t="s">
        <v>145</v>
      </c>
      <c r="B71" s="13">
        <v>35.909999999999997</v>
      </c>
      <c r="C71" s="14">
        <v>35.93</v>
      </c>
      <c r="D71" s="14">
        <v>36.369999999999997</v>
      </c>
      <c r="E71" s="14" t="e">
        <f t="shared" si="3"/>
        <v>#VALUE!</v>
      </c>
      <c r="F71" s="14">
        <f>0.23*J71</f>
        <v>0</v>
      </c>
      <c r="G71" s="14">
        <f t="shared" si="1"/>
        <v>0</v>
      </c>
      <c r="H71" s="19" t="e">
        <f t="shared" si="2"/>
        <v>#DIV/0!</v>
      </c>
      <c r="I71" s="47">
        <v>1</v>
      </c>
      <c r="M71">
        <v>41.23</v>
      </c>
    </row>
    <row r="72" spans="1:13" ht="15" thickBot="1">
      <c r="A72" s="20" t="s">
        <v>146</v>
      </c>
      <c r="B72" s="21">
        <v>35.909999999999997</v>
      </c>
      <c r="C72" s="22">
        <v>34.47</v>
      </c>
      <c r="D72" s="22">
        <v>36.119999999999997</v>
      </c>
      <c r="E72" s="14" t="e">
        <f t="shared" si="3"/>
        <v>#VALUE!</v>
      </c>
      <c r="F72" s="22" t="s">
        <v>147</v>
      </c>
      <c r="G72" s="14">
        <f t="shared" si="1"/>
        <v>0</v>
      </c>
      <c r="H72" s="19" t="e">
        <f t="shared" si="2"/>
        <v>#DIV/0!</v>
      </c>
      <c r="I72" s="47">
        <v>1</v>
      </c>
    </row>
    <row r="73" spans="1:13">
      <c r="E73" s="14" t="e">
        <f t="shared" si="3"/>
        <v>#VALUE!</v>
      </c>
      <c r="G73" s="14">
        <f t="shared" si="1"/>
        <v>0</v>
      </c>
      <c r="H73" s="19" t="e">
        <f t="shared" si="2"/>
        <v>#DIV/0!</v>
      </c>
      <c r="I73" s="47">
        <v>2</v>
      </c>
    </row>
    <row r="74" spans="1:13">
      <c r="I74" s="47" t="s">
        <v>206</v>
      </c>
    </row>
    <row r="78" spans="1:13" ht="15" thickBot="1"/>
    <row r="79" spans="1:13">
      <c r="A79" s="25">
        <v>3.1793</v>
      </c>
      <c r="B79" s="26">
        <v>3.1802999999999999</v>
      </c>
      <c r="C79" s="26">
        <v>-0.1341</v>
      </c>
      <c r="D79" s="27">
        <v>-4.0460000000000003E-2</v>
      </c>
      <c r="E79" s="26">
        <v>3.1394000000000002</v>
      </c>
      <c r="F79" s="26">
        <v>3.2587999999999999</v>
      </c>
      <c r="G79" s="48"/>
      <c r="H79" s="28"/>
    </row>
    <row r="80" spans="1:13">
      <c r="A80" s="29">
        <v>43132</v>
      </c>
      <c r="B80" s="23">
        <v>3.2421000000000002</v>
      </c>
      <c r="C80" s="23">
        <v>3.2427999999999999</v>
      </c>
      <c r="D80" s="23">
        <v>6.25E-2</v>
      </c>
      <c r="E80" s="24">
        <v>1.9651999999999999E-2</v>
      </c>
      <c r="F80" s="23">
        <v>3.169</v>
      </c>
      <c r="G80" s="49"/>
      <c r="H80" s="30">
        <v>3.3022999999999998</v>
      </c>
    </row>
    <row r="81" spans="1:8">
      <c r="A81" s="29">
        <v>43160</v>
      </c>
      <c r="B81" s="23">
        <v>3.2993999999999999</v>
      </c>
      <c r="C81" s="23">
        <v>3.3300999999999998</v>
      </c>
      <c r="D81" s="23">
        <v>5.7299999999999997E-2</v>
      </c>
      <c r="E81" s="24">
        <v>1.7670000000000002E-2</v>
      </c>
      <c r="F81" s="23">
        <v>3.2105000000000001</v>
      </c>
      <c r="G81" s="49"/>
      <c r="H81" s="30">
        <v>3.3313999999999999</v>
      </c>
    </row>
    <row r="82" spans="1:8">
      <c r="A82" s="29">
        <v>43191</v>
      </c>
      <c r="B82" s="23">
        <v>3.5028999999999999</v>
      </c>
      <c r="C82" s="23">
        <v>3.5034999999999998</v>
      </c>
      <c r="D82" s="23">
        <v>0.2034</v>
      </c>
      <c r="E82" s="24">
        <v>6.1634000000000001E-2</v>
      </c>
      <c r="F82" s="23">
        <v>3.3127</v>
      </c>
      <c r="G82" s="49"/>
      <c r="H82" s="30">
        <v>3.5034999999999998</v>
      </c>
    </row>
    <row r="83" spans="1:8">
      <c r="A83" s="29">
        <v>43221</v>
      </c>
      <c r="B83" s="23" t="s">
        <v>149</v>
      </c>
      <c r="C83" s="23" t="s">
        <v>150</v>
      </c>
      <c r="D83" s="23" t="s">
        <v>151</v>
      </c>
      <c r="E83" s="23" t="s">
        <v>152</v>
      </c>
      <c r="F83" s="23" t="s">
        <v>153</v>
      </c>
      <c r="G83" s="49"/>
      <c r="H83" s="30" t="s">
        <v>154</v>
      </c>
    </row>
    <row r="84" spans="1:8">
      <c r="A84" s="29">
        <v>43252</v>
      </c>
      <c r="B84" s="23">
        <v>3.8757000000000001</v>
      </c>
      <c r="C84" s="23">
        <v>3.8773</v>
      </c>
      <c r="D84" s="23">
        <v>0.1406</v>
      </c>
      <c r="E84" s="24">
        <v>3.7627000000000001E-2</v>
      </c>
      <c r="F84" s="23">
        <v>3.7065000000000001</v>
      </c>
      <c r="G84" s="49"/>
      <c r="H84" s="30">
        <v>3.9258000000000002</v>
      </c>
    </row>
    <row r="85" spans="1:8">
      <c r="A85" s="29">
        <v>43282</v>
      </c>
      <c r="B85" s="23" t="s">
        <v>155</v>
      </c>
      <c r="C85" s="23" t="s">
        <v>156</v>
      </c>
      <c r="D85" s="23" t="s">
        <v>157</v>
      </c>
      <c r="E85" s="23" t="s">
        <v>158</v>
      </c>
      <c r="F85" s="23" t="s">
        <v>159</v>
      </c>
      <c r="G85" s="49"/>
      <c r="H85" s="30" t="s">
        <v>160</v>
      </c>
    </row>
    <row r="86" spans="1:8">
      <c r="A86" s="29">
        <v>43313</v>
      </c>
      <c r="B86" s="23" t="s">
        <v>161</v>
      </c>
      <c r="C86" s="23" t="s">
        <v>162</v>
      </c>
      <c r="D86" s="23" t="s">
        <v>163</v>
      </c>
      <c r="E86" s="23" t="s">
        <v>164</v>
      </c>
      <c r="F86" s="23" t="s">
        <v>165</v>
      </c>
      <c r="G86" s="49"/>
      <c r="H86" s="30" t="s">
        <v>166</v>
      </c>
    </row>
    <row r="87" spans="1:8">
      <c r="A87" s="29">
        <v>43344</v>
      </c>
      <c r="B87" s="23">
        <v>4.0361000000000002</v>
      </c>
      <c r="C87" s="23">
        <v>4.0370999999999997</v>
      </c>
      <c r="D87" s="23">
        <v>-3.5299999999999998E-2</v>
      </c>
      <c r="E87" s="24">
        <v>-8.6680000000000004E-3</v>
      </c>
      <c r="F87" s="23">
        <v>3.9943</v>
      </c>
      <c r="G87" s="49"/>
      <c r="H87" s="30">
        <v>4.1957000000000004</v>
      </c>
    </row>
    <row r="88" spans="1:8">
      <c r="A88" s="29">
        <v>43374</v>
      </c>
      <c r="B88" s="23" t="s">
        <v>167</v>
      </c>
      <c r="C88" s="23" t="s">
        <v>168</v>
      </c>
      <c r="D88" s="23" t="s">
        <v>169</v>
      </c>
      <c r="E88" s="23" t="s">
        <v>170</v>
      </c>
      <c r="F88" s="23" t="s">
        <v>171</v>
      </c>
      <c r="G88" s="49"/>
      <c r="H88" s="30" t="s">
        <v>172</v>
      </c>
    </row>
    <row r="89" spans="1:8">
      <c r="A89" s="29">
        <v>43405</v>
      </c>
      <c r="B89" s="23" t="s">
        <v>173</v>
      </c>
      <c r="C89" s="23" t="s">
        <v>174</v>
      </c>
      <c r="D89" s="23" t="s">
        <v>175</v>
      </c>
      <c r="E89" s="23" t="s">
        <v>176</v>
      </c>
      <c r="F89" s="23" t="s">
        <v>177</v>
      </c>
      <c r="G89" s="49"/>
      <c r="H89" s="30" t="s">
        <v>178</v>
      </c>
    </row>
    <row r="90" spans="1:8" ht="15" thickBot="1">
      <c r="A90" s="31">
        <v>43435</v>
      </c>
      <c r="B90" s="32" t="s">
        <v>179</v>
      </c>
      <c r="C90" s="33"/>
      <c r="D90" s="33"/>
      <c r="E90" s="33"/>
      <c r="F90" s="33"/>
      <c r="G90" s="33"/>
      <c r="H90" s="34"/>
    </row>
    <row r="94" spans="1:8">
      <c r="H94">
        <v>3.1802999999999999</v>
      </c>
    </row>
    <row r="95" spans="1:8">
      <c r="H95">
        <v>3.2421000000000002</v>
      </c>
    </row>
    <row r="96" spans="1:8">
      <c r="H96">
        <v>3.2993999999999999</v>
      </c>
    </row>
    <row r="97" spans="1:8">
      <c r="H97">
        <v>3.5028999999999999</v>
      </c>
    </row>
    <row r="98" spans="1:8">
      <c r="H98" t="s">
        <v>149</v>
      </c>
    </row>
    <row r="99" spans="1:8">
      <c r="H99">
        <v>3.8757000000000001</v>
      </c>
    </row>
    <row r="100" spans="1:8">
      <c r="H100" t="s">
        <v>155</v>
      </c>
    </row>
    <row r="101" spans="1:8">
      <c r="H101" t="s">
        <v>161</v>
      </c>
    </row>
    <row r="102" spans="1:8">
      <c r="H102">
        <v>4.0361000000000002</v>
      </c>
    </row>
    <row r="103" spans="1:8">
      <c r="H103" t="s">
        <v>167</v>
      </c>
    </row>
    <row r="104" spans="1:8">
      <c r="H104" t="s">
        <v>173</v>
      </c>
    </row>
    <row r="105" spans="1:8">
      <c r="H105" t="s">
        <v>179</v>
      </c>
    </row>
    <row r="108" spans="1:8" ht="15" thickBot="1"/>
    <row r="109" spans="1:8">
      <c r="A109" s="36"/>
      <c r="B109" s="37"/>
      <c r="C109" s="37"/>
      <c r="D109" s="37"/>
      <c r="E109" s="37"/>
      <c r="F109" s="37"/>
      <c r="G109" s="37"/>
      <c r="H109" s="28"/>
    </row>
    <row r="110" spans="1:8">
      <c r="A110" s="38" t="s">
        <v>180</v>
      </c>
      <c r="B110" s="35" t="s">
        <v>181</v>
      </c>
      <c r="C110" s="35" t="s">
        <v>182</v>
      </c>
      <c r="D110" s="35" t="s">
        <v>182</v>
      </c>
      <c r="E110" s="35" t="s">
        <v>183</v>
      </c>
      <c r="F110" s="35" t="s">
        <v>184</v>
      </c>
      <c r="G110" s="50"/>
      <c r="H110" s="39"/>
    </row>
    <row r="111" spans="1:8">
      <c r="A111" s="29">
        <v>43466</v>
      </c>
      <c r="B111" s="23">
        <v>3.657</v>
      </c>
      <c r="C111" s="23">
        <v>3.6587999999999998</v>
      </c>
      <c r="D111" s="23">
        <v>-0.216</v>
      </c>
      <c r="E111" s="24">
        <v>-5.5745000000000003E-2</v>
      </c>
      <c r="F111" s="23">
        <v>3.6389999999999998</v>
      </c>
      <c r="G111" s="49"/>
      <c r="H111" s="30">
        <v>3.8096000000000001</v>
      </c>
    </row>
    <row r="112" spans="1:8">
      <c r="A112" s="29">
        <v>43497</v>
      </c>
      <c r="B112" s="23" t="s">
        <v>185</v>
      </c>
      <c r="C112" s="23" t="s">
        <v>186</v>
      </c>
      <c r="D112" s="23" t="s">
        <v>187</v>
      </c>
      <c r="E112" s="23" t="s">
        <v>188</v>
      </c>
      <c r="F112" s="23" t="s">
        <v>189</v>
      </c>
      <c r="G112" s="49"/>
      <c r="H112" s="30" t="s">
        <v>190</v>
      </c>
    </row>
    <row r="113" spans="1:8">
      <c r="A113" s="29">
        <v>43525</v>
      </c>
      <c r="B113" s="23" t="s">
        <v>191</v>
      </c>
      <c r="C113" s="23" t="s">
        <v>192</v>
      </c>
      <c r="D113" s="23" t="s">
        <v>193</v>
      </c>
      <c r="E113" s="23" t="s">
        <v>194</v>
      </c>
      <c r="F113" s="23" t="s">
        <v>195</v>
      </c>
      <c r="G113" s="49"/>
      <c r="H113" s="30" t="s">
        <v>196</v>
      </c>
    </row>
    <row r="114" spans="1:8">
      <c r="A114" s="29">
        <v>43556</v>
      </c>
      <c r="B114" s="23" t="s">
        <v>197</v>
      </c>
      <c r="C114" s="23" t="s">
        <v>198</v>
      </c>
      <c r="D114" s="23" t="s">
        <v>199</v>
      </c>
      <c r="E114" s="23" t="s">
        <v>200</v>
      </c>
      <c r="F114" s="23" t="s">
        <v>201</v>
      </c>
      <c r="G114" s="49"/>
      <c r="H114" s="30" t="s">
        <v>202</v>
      </c>
    </row>
    <row r="115" spans="1:8">
      <c r="A115" s="29">
        <v>43586</v>
      </c>
      <c r="B115" s="23">
        <v>3.9226000000000001</v>
      </c>
      <c r="C115" s="23">
        <v>3.9243999999999999</v>
      </c>
      <c r="D115" s="23">
        <v>-5.4600000000000003E-2</v>
      </c>
      <c r="E115" s="24">
        <v>-1.3722E-2</v>
      </c>
      <c r="F115" s="23">
        <v>3.9121000000000001</v>
      </c>
      <c r="G115" s="49"/>
      <c r="H115" s="30">
        <v>4.1189999999999998</v>
      </c>
    </row>
    <row r="116" spans="1:8">
      <c r="A116" s="29">
        <v>43617</v>
      </c>
      <c r="B116" s="23">
        <v>3.839</v>
      </c>
      <c r="C116" s="23">
        <v>3.8410000000000002</v>
      </c>
      <c r="D116" s="23">
        <v>8.0000000000000002E-3</v>
      </c>
      <c r="E116" s="24">
        <v>2.0869999999999999E-3</v>
      </c>
      <c r="F116" s="23">
        <v>3.8096999999999999</v>
      </c>
      <c r="G116" s="49"/>
      <c r="H116" s="30">
        <v>3.9142000000000001</v>
      </c>
    </row>
    <row r="117" spans="1:8">
      <c r="A117" s="29">
        <v>43647</v>
      </c>
      <c r="B117" s="23">
        <v>3.8165</v>
      </c>
      <c r="C117" s="23">
        <v>3.8172999999999999</v>
      </c>
      <c r="D117" s="23">
        <v>-2.3699999999999999E-2</v>
      </c>
      <c r="E117" s="24">
        <v>-6.1700000000000001E-3</v>
      </c>
      <c r="F117" s="23">
        <v>3.7242000000000002</v>
      </c>
      <c r="G117" s="49"/>
      <c r="H117" s="30">
        <v>3.8755999999999999</v>
      </c>
    </row>
    <row r="118" spans="1:8" ht="15" thickBot="1">
      <c r="A118" s="31">
        <v>43678</v>
      </c>
      <c r="B118" s="32" t="s">
        <v>203</v>
      </c>
      <c r="C118" s="33"/>
      <c r="D118" s="33"/>
      <c r="E118" s="33"/>
      <c r="F118" s="33"/>
      <c r="G118" s="33"/>
      <c r="H118" s="34"/>
    </row>
    <row r="122" spans="1:8">
      <c r="H122" s="35"/>
    </row>
    <row r="123" spans="1:8">
      <c r="H123" s="40">
        <v>3.657</v>
      </c>
    </row>
    <row r="124" spans="1:8">
      <c r="H124" s="40" t="s">
        <v>185</v>
      </c>
    </row>
    <row r="125" spans="1:8">
      <c r="H125" s="40" t="s">
        <v>191</v>
      </c>
    </row>
    <row r="126" spans="1:8">
      <c r="H126" s="40" t="s">
        <v>197</v>
      </c>
    </row>
    <row r="127" spans="1:8">
      <c r="H127" s="40">
        <v>3.9226000000000001</v>
      </c>
    </row>
    <row r="128" spans="1:8">
      <c r="H128" s="40">
        <v>3.839</v>
      </c>
    </row>
    <row r="129" spans="8:8">
      <c r="H129" s="40">
        <v>3.8165</v>
      </c>
    </row>
    <row r="130" spans="8:8" ht="15" thickBot="1">
      <c r="H130" s="41" t="s">
        <v>203</v>
      </c>
    </row>
  </sheetData>
  <hyperlinks>
    <hyperlink ref="A80" r:id="rId1" display="http://br.advfn.com/moeda/dolar/2018/02" xr:uid="{6CF9B11C-883A-4F91-B72F-46CC2A8124F7}"/>
    <hyperlink ref="A81" r:id="rId2" display="http://br.advfn.com/moeda/dolar/2018/03" xr:uid="{62606870-45D7-4FEF-BE46-8C1A42ED08BC}"/>
    <hyperlink ref="A82" r:id="rId3" display="http://br.advfn.com/moeda/dolar/2018/04" xr:uid="{760F4833-6CA7-4539-BB28-3E22C35E7270}"/>
    <hyperlink ref="A83" r:id="rId4" display="http://br.advfn.com/moeda/dolar/2018/05" xr:uid="{E46BF17F-2CC3-437D-B80B-5B1485358BC6}"/>
    <hyperlink ref="A84" r:id="rId5" display="http://br.advfn.com/moeda/dolar/2018/06" xr:uid="{5BD9E719-6DA8-44AB-BC9F-D71D83AAB770}"/>
    <hyperlink ref="A85" r:id="rId6" display="http://br.advfn.com/moeda/dolar/2018/07" xr:uid="{51AA8010-40F8-498B-B55C-7860E506919F}"/>
    <hyperlink ref="A86" r:id="rId7" display="http://br.advfn.com/moeda/dolar/2018/08" xr:uid="{0F4E50FB-17D2-4E7D-A493-721FC0845473}"/>
    <hyperlink ref="A87" r:id="rId8" display="http://br.advfn.com/moeda/dolar/2018/09" xr:uid="{3235A489-D69D-45B9-9B4B-D7FC358CEAD8}"/>
    <hyperlink ref="A88" r:id="rId9" display="http://br.advfn.com/moeda/dolar/2018/10" xr:uid="{85B9B5BE-B070-4813-8C14-DD3249609293}"/>
    <hyperlink ref="A89" r:id="rId10" display="http://br.advfn.com/moeda/dolar/2018/11" xr:uid="{6F042C40-CCE2-4E70-9535-9BEFB43C89BE}"/>
    <hyperlink ref="A90" r:id="rId11" display="http://br.advfn.com/moeda/dolar/2018/12" xr:uid="{5661DDFF-F57C-4F52-915E-8EFE772A3C4D}"/>
    <hyperlink ref="A111" r:id="rId12" display="http://br.advfn.com/moeda/dolar/2019/01" xr:uid="{BCB6C7C1-C9E4-4887-8B82-10ED896DCE1A}"/>
    <hyperlink ref="A112" r:id="rId13" display="http://br.advfn.com/moeda/dolar/2019/02" xr:uid="{488B73F8-7CB2-4C60-B9CE-DC4A6EADB486}"/>
    <hyperlink ref="A113" r:id="rId14" display="http://br.advfn.com/moeda/dolar/2019/03" xr:uid="{72FF71AC-C3A3-4987-A819-FA250D2ACE16}"/>
    <hyperlink ref="A114" r:id="rId15" display="http://br.advfn.com/moeda/dolar/2019/04" xr:uid="{480AC8A9-4A4A-4DE4-ADBB-B2B224B0842E}"/>
    <hyperlink ref="A115" r:id="rId16" display="http://br.advfn.com/moeda/dolar/2019/05" xr:uid="{856B5FC2-8B66-4911-AAC1-76C86970E0C7}"/>
    <hyperlink ref="A116" r:id="rId17" display="http://br.advfn.com/moeda/dolar/2019/06" xr:uid="{CC06D1BE-8797-488C-B5A1-9B7966884ADA}"/>
    <hyperlink ref="A117" r:id="rId18" display="http://br.advfn.com/moeda/dolar/2019/07" xr:uid="{FFCD5A84-4AB7-4357-BAF0-F422632196E3}"/>
    <hyperlink ref="A118" r:id="rId19" display="http://br.advfn.com/moeda/dolar/2019/08" xr:uid="{61B732E9-999E-45C6-B20A-4D39709F0696}"/>
  </hyperlinks>
  <pageMargins left="0.511811024" right="0.511811024" top="0.78740157499999996" bottom="0.78740157499999996" header="0.31496062000000002" footer="0.31496062000000002"/>
  <pageSetup paperSize="9" orientation="portrait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41DCE1B490C40B435EF237F9642B0" ma:contentTypeVersion="8" ma:contentTypeDescription="Crie um novo documento." ma:contentTypeScope="" ma:versionID="f8f5990d3120bb2606ecc62e783cb687">
  <xsd:schema xmlns:xsd="http://www.w3.org/2001/XMLSchema" xmlns:xs="http://www.w3.org/2001/XMLSchema" xmlns:p="http://schemas.microsoft.com/office/2006/metadata/properties" xmlns:ns3="ca7855f8-7d15-49fe-9607-787e2a46c3df" targetNamespace="http://schemas.microsoft.com/office/2006/metadata/properties" ma:root="true" ma:fieldsID="8f2a0425b49ec58e6b12078e97963d3d" ns3:_="">
    <xsd:import namespace="ca7855f8-7d15-49fe-9607-787e2a46c3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855f8-7d15-49fe-9607-787e2a46c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40D0F9-9B50-4156-B592-D3988B2C5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855f8-7d15-49fe-9607-787e2a46c3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62B793-811F-4BD7-9545-88E32E0E9C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CD6486-D4E9-4F4C-8D2B-C0F42EB845C1}">
  <ds:schemaRefs>
    <ds:schemaRef ds:uri="http://schemas.microsoft.com/office/2006/documentManagement/types"/>
    <ds:schemaRef ds:uri="http://purl.org/dc/terms/"/>
    <ds:schemaRef ds:uri="http://purl.org/dc/elements/1.1/"/>
    <ds:schemaRef ds:uri="ca7855f8-7d15-49fe-9607-787e2a46c3df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INVESTIMENTO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2023-01-17T23:22:16Z</dcterms:created>
  <dcterms:modified xsi:type="dcterms:W3CDTF">2023-01-19T01:41:45Z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0x010100C8841DCE1B490C40B435EF237F9642B0</vt:lpwstr>
  </property>
</Properties>
</file>