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54105696-6C35-4429-83E6-54016ED79B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2011-2016 (Parte 2)" sheetId="1" r:id="rId1"/>
    <sheet name="2017-2022 (Parte 1)" sheetId="2" r:id="rId2"/>
    <sheet name="Tot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10" i="2"/>
  <c r="P9" i="2"/>
  <c r="P8" i="2"/>
  <c r="P11" i="2"/>
  <c r="B3" i="3"/>
  <c r="B2" i="3"/>
  <c r="O2" i="2"/>
  <c r="O4" i="2"/>
  <c r="I4" i="3"/>
  <c r="H2" i="3"/>
  <c r="O4" i="1"/>
  <c r="D2" i="3"/>
  <c r="D3" i="3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I2" i="2"/>
  <c r="J2" i="2" s="1"/>
  <c r="I3" i="2"/>
  <c r="J3" i="2" s="1"/>
  <c r="I4" i="2"/>
  <c r="J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O3" i="2"/>
  <c r="I71" i="2"/>
  <c r="I72" i="2"/>
  <c r="I73" i="2"/>
  <c r="P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P3" i="1"/>
  <c r="I3" i="1"/>
  <c r="O2" i="1"/>
  <c r="I2" i="1"/>
  <c r="J2" i="1" s="1"/>
  <c r="P11" i="1" l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K74" i="2" s="1"/>
  <c r="H74" i="2" s="1"/>
  <c r="P2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" i="1"/>
  <c r="K2" i="1"/>
  <c r="J4" i="1" l="1"/>
  <c r="K3" i="1"/>
  <c r="J5" i="1" l="1"/>
  <c r="K4" i="1"/>
  <c r="J6" i="1" l="1"/>
  <c r="K5" i="1"/>
  <c r="J7" i="1" l="1"/>
  <c r="K6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2" i="1"/>
  <c r="J14" i="1" l="1"/>
  <c r="K13" i="1"/>
  <c r="J15" i="1" l="1"/>
  <c r="K14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K74" i="1" l="1"/>
</calcChain>
</file>

<file path=xl/sharedStrings.xml><?xml version="1.0" encoding="utf-8"?>
<sst xmlns="http://schemas.openxmlformats.org/spreadsheetml/2006/main" count="204" uniqueCount="133">
  <si>
    <t>Data (mm/dd/aa)</t>
  </si>
  <si>
    <t>Último</t>
  </si>
  <si>
    <t>Abertura</t>
  </si>
  <si>
    <t>Máxima</t>
  </si>
  <si>
    <t>Mínima</t>
  </si>
  <si>
    <t>Vol.</t>
  </si>
  <si>
    <t>Var%</t>
  </si>
  <si>
    <t>Aporte</t>
  </si>
  <si>
    <t>Compra</t>
  </si>
  <si>
    <t>Qtd Total</t>
  </si>
  <si>
    <t>Patrimônio (R$)</t>
  </si>
  <si>
    <t>Mês</t>
  </si>
  <si>
    <t>a.a</t>
  </si>
  <si>
    <t>a.m</t>
  </si>
  <si>
    <t>2,27B</t>
  </si>
  <si>
    <t>TIR</t>
  </si>
  <si>
    <t>1,92B</t>
  </si>
  <si>
    <t>TMA</t>
  </si>
  <si>
    <t>*Escolhida</t>
  </si>
  <si>
    <t>2,38B</t>
  </si>
  <si>
    <t>VPL</t>
  </si>
  <si>
    <t>2,34B</t>
  </si>
  <si>
    <t>2,13B</t>
  </si>
  <si>
    <t>*O valor é liquidado na última avaliação, em 01/01/2017</t>
  </si>
  <si>
    <t>1,91B</t>
  </si>
  <si>
    <t>1,86B</t>
  </si>
  <si>
    <t>Preço da primeira compra:</t>
  </si>
  <si>
    <t>3,11B</t>
  </si>
  <si>
    <t>Preço da última compra:</t>
  </si>
  <si>
    <t>2,87B</t>
  </si>
  <si>
    <t>Preço de liquidação:</t>
  </si>
  <si>
    <t>3,19B</t>
  </si>
  <si>
    <t>Razão Primeira/Liquidação:</t>
  </si>
  <si>
    <t>2,73B</t>
  </si>
  <si>
    <t>2,51B</t>
  </si>
  <si>
    <t>2,21B</t>
  </si>
  <si>
    <t>2,93B</t>
  </si>
  <si>
    <t>2,26B</t>
  </si>
  <si>
    <t>1,32B</t>
  </si>
  <si>
    <t>1,55B</t>
  </si>
  <si>
    <t>1,20B</t>
  </si>
  <si>
    <t>1,27B</t>
  </si>
  <si>
    <t>1,63B</t>
  </si>
  <si>
    <t>1,34B</t>
  </si>
  <si>
    <t>1,22B</t>
  </si>
  <si>
    <t>1,69B</t>
  </si>
  <si>
    <t>1,37B</t>
  </si>
  <si>
    <t>1,17B</t>
  </si>
  <si>
    <t>1,54B</t>
  </si>
  <si>
    <t>1,18B</t>
  </si>
  <si>
    <t>1,35B</t>
  </si>
  <si>
    <t>876,17M</t>
  </si>
  <si>
    <t>870,10M</t>
  </si>
  <si>
    <t>1,08B</t>
  </si>
  <si>
    <t>1,11B</t>
  </si>
  <si>
    <t>1,66B</t>
  </si>
  <si>
    <t>1,51B</t>
  </si>
  <si>
    <t>2,77B</t>
  </si>
  <si>
    <t>1,57B</t>
  </si>
  <si>
    <t>1,53B</t>
  </si>
  <si>
    <t>1,99B</t>
  </si>
  <si>
    <t>1,24B</t>
  </si>
  <si>
    <t>1,36B</t>
  </si>
  <si>
    <t>2,22B</t>
  </si>
  <si>
    <t>1,38B</t>
  </si>
  <si>
    <t>1,74B</t>
  </si>
  <si>
    <t>2,06B</t>
  </si>
  <si>
    <t>1,42B</t>
  </si>
  <si>
    <t>1,04B</t>
  </si>
  <si>
    <t>1,10B</t>
  </si>
  <si>
    <t>2,04B</t>
  </si>
  <si>
    <t>1,94B</t>
  </si>
  <si>
    <t>1,75B</t>
  </si>
  <si>
    <t>1,80B</t>
  </si>
  <si>
    <t>2,60B</t>
  </si>
  <si>
    <t>2,48B</t>
  </si>
  <si>
    <t>1,88B</t>
  </si>
  <si>
    <t>1,81B</t>
  </si>
  <si>
    <t>1,49B</t>
  </si>
  <si>
    <t>1,00B</t>
  </si>
  <si>
    <t>2,20B</t>
  </si>
  <si>
    <t>1,47B</t>
  </si>
  <si>
    <t>1,41B</t>
  </si>
  <si>
    <t>Data (dd/mm/aa)</t>
  </si>
  <si>
    <t>Fluxo de Caixa</t>
  </si>
  <si>
    <t>Total</t>
  </si>
  <si>
    <t>Patrimônio</t>
  </si>
  <si>
    <t>1,43B</t>
  </si>
  <si>
    <t>1,21B</t>
  </si>
  <si>
    <t>1,52B</t>
  </si>
  <si>
    <t>*O valor é liquidado na última avaliação, em 01/01/2023</t>
  </si>
  <si>
    <t>1,58B</t>
  </si>
  <si>
    <t>1,19B</t>
  </si>
  <si>
    <t>1,67B</t>
  </si>
  <si>
    <t>1,16B</t>
  </si>
  <si>
    <t>1,93B</t>
  </si>
  <si>
    <t>2,76B</t>
  </si>
  <si>
    <t>2,61B</t>
  </si>
  <si>
    <t>1,72B</t>
  </si>
  <si>
    <t>1,95B</t>
  </si>
  <si>
    <t>1,89B</t>
  </si>
  <si>
    <t>3,66B</t>
  </si>
  <si>
    <t>2,79B</t>
  </si>
  <si>
    <t>3,10B</t>
  </si>
  <si>
    <t>2,68B</t>
  </si>
  <si>
    <t>1,62B</t>
  </si>
  <si>
    <t>2,02B</t>
  </si>
  <si>
    <t>1,96B</t>
  </si>
  <si>
    <t>1,46B</t>
  </si>
  <si>
    <t>1,60B</t>
  </si>
  <si>
    <t>1,44B</t>
  </si>
  <si>
    <t>1,70B</t>
  </si>
  <si>
    <t>1,85B</t>
  </si>
  <si>
    <t>3,28B</t>
  </si>
  <si>
    <t>2,49B</t>
  </si>
  <si>
    <t>1,65B</t>
  </si>
  <si>
    <t>1,76B</t>
  </si>
  <si>
    <t>2,55B</t>
  </si>
  <si>
    <t>2,32B</t>
  </si>
  <si>
    <t>2,33B</t>
  </si>
  <si>
    <t>1,82B</t>
  </si>
  <si>
    <t>1,56B</t>
  </si>
  <si>
    <t>1,50B</t>
  </si>
  <si>
    <t>1,26B</t>
  </si>
  <si>
    <t>1,25B</t>
  </si>
  <si>
    <t>1,29B</t>
  </si>
  <si>
    <t>1,77B</t>
  </si>
  <si>
    <t>84,93M</t>
  </si>
  <si>
    <t>Qtd Ações Total</t>
  </si>
  <si>
    <t>Valor da Ação</t>
  </si>
  <si>
    <t>*Calculada pela HP 12C. Cf0 = 0; Cfj = -1500; Nj = 144; Cfj = 808.056,56; f + FV (IRR).</t>
  </si>
  <si>
    <t>*Calculada pela HP 12C. Cf0 = 0; Cfj = -1500; Nj = 144; Cfj = 808.056,56; i = 0,40741238; f + PV (NPV).</t>
  </si>
  <si>
    <t>*Nota: As avaliações são feitas independentemente. Isso é, a quantidade de ações de uma parte não influencia na outra. Isso não é verdade para ações que pagam dividendos.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</si>
</sst>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4" formatCode="&quot;R$&quot;\ #,##0.00"/>
    <numFmt numFmtId="165" formatCode="0.0000%"/>
    <numFmt numFmtId="166" formatCode="0.0000000000%"/>
    <numFmt numFmtId="167" formatCode="0.00000%"/>
    <numFmt numFmtId="168" formatCode="0.0000000%"/>
    <numFmt numFmtId="169" formatCode="0.00000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9" fontId="0" fillId="0" borderId="0" xfId="0" applyNumberFormat="1"/>
    <xf numFmtId="165" fontId="0" fillId="0" borderId="0" xfId="0" applyNumberFormat="1"/>
    <xf numFmtId="8" fontId="0" fillId="0" borderId="0" xfId="0" applyNumberFormat="1"/>
    <xf numFmtId="0" fontId="0" fillId="3" borderId="0" xfId="0" applyFill="1"/>
    <xf numFmtId="167" fontId="2" fillId="0" borderId="0" xfId="0" quotePrefix="1" applyNumberFormat="1" applyFon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2" xfId="0" applyFont="1" applyFill="1" applyBorder="1"/>
    <xf numFmtId="0" fontId="1" fillId="0" borderId="2" xfId="0" applyFont="1" applyBorder="1"/>
    <xf numFmtId="0" fontId="3" fillId="4" borderId="3" xfId="0" applyFont="1" applyFill="1" applyBorder="1"/>
    <xf numFmtId="0" fontId="4" fillId="0" borderId="0" xfId="0" applyFont="1"/>
    <xf numFmtId="169" fontId="0" fillId="0" borderId="0" xfId="0" applyNumberFormat="1"/>
    <xf numFmtId="169" fontId="2" fillId="0" borderId="0" xfId="0" quotePrefix="1" applyNumberFormat="1" applyFont="1"/>
    <xf numFmtId="0" fontId="0" fillId="0" borderId="4" xfId="0" applyBorder="1"/>
    <xf numFmtId="166" fontId="0" fillId="0" borderId="4" xfId="0" applyNumberFormat="1" applyBorder="1"/>
  </cellXfs>
  <cellStyles count="1">
    <cellStyle name="Normal" xfId="0" builtinId="0"/>
  </cellStyles>
  <dxfs count="17"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R$&quot;\ #,##0.00"/>
    </dxf>
    <dxf>
      <numFmt numFmtId="164" formatCode="&quot;R$&quot;\ #,##0.00"/>
    </dxf>
    <dxf>
      <numFmt numFmtId="14" formatCode="0.00%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R$&quot;\ #,##0.00"/>
    </dxf>
    <dxf>
      <numFmt numFmtId="14" formatCode="0.00%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E5EA5-E569-4AB9-A7DC-37740ED39A8C}" name="Tabela3" displayName="Tabela3" ref="A1:L74" totalsRowShown="0" headerRowDxfId="16">
  <autoFilter ref="A1:L74" xr:uid="{F5CE5EA5-E569-4AB9-A7DC-37740ED39A8C}"/>
  <tableColumns count="12">
    <tableColumn id="1" xr3:uid="{1782EBFC-906C-4FEF-A44A-D1484CC35881}" name="Data (mm/dd/aa)" dataDxfId="15"/>
    <tableColumn id="2" xr3:uid="{5DCA904F-0F68-4DF0-9E8C-F93F435B93EF}" name="Último"/>
    <tableColumn id="3" xr3:uid="{BE0B6021-F33F-4F11-B0F0-F7691555BE1B}" name="Abertura"/>
    <tableColumn id="4" xr3:uid="{473E5553-2E02-49E4-835A-227F5EB7534C}" name="Máxima"/>
    <tableColumn id="5" xr3:uid="{8D681E20-3EF9-464E-A112-764E59AD7DA2}" name="Mínima"/>
    <tableColumn id="6" xr3:uid="{17DD6F0A-E514-449F-82F4-D4E80937629A}" name="Vol."/>
    <tableColumn id="7" xr3:uid="{E0AF82B4-1FC6-4594-895E-F74D837BF022}" name="Var%" dataDxfId="14"/>
    <tableColumn id="8" xr3:uid="{5C4ACDA4-43DA-42AA-ABB2-50CCFCF4E4F3}" name="Aporte"/>
    <tableColumn id="9" xr3:uid="{817F7EB7-52AB-4100-8103-98302E8CEA4E}" name="Compra">
      <calculatedColumnFormula>-ROUND(H2/B2, 0)</calculatedColumnFormula>
    </tableColumn>
    <tableColumn id="10" xr3:uid="{639F58B9-E97C-4DEC-8D1C-FB10E25EFE97}" name="Qtd Total">
      <calculatedColumnFormula>J1+I2</calculatedColumnFormula>
    </tableColumn>
    <tableColumn id="11" xr3:uid="{33960E8A-74F8-4744-BDA2-C48101EAF24E}" name="Patrimônio (R$)" dataDxfId="13">
      <calculatedColumnFormula>B2*J2</calculatedColumnFormula>
    </tableColumn>
    <tableColumn id="12" xr3:uid="{23CE6B90-829D-458A-8BE5-F7A7205B47D7}" name="Mês">
      <calculatedColumnFormula>L1+1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0B5BB6-3019-4BC6-94FA-B4F6C6A4370B}" name="Tabela4" displayName="Tabela4" ref="O1:P4" totalsRowShown="0" headerRowDxfId="12">
  <autoFilter ref="O1:P4" xr:uid="{8F0B5BB6-3019-4BC6-94FA-B4F6C6A4370B}"/>
  <tableColumns count="2">
    <tableColumn id="1" xr3:uid="{49202AD3-9A50-4BDA-AEB6-11CFDB6FE6B0}" name="a.a"/>
    <tableColumn id="2" xr3:uid="{ABD27223-D027-4955-8E0F-5F64F298F654}" name="a.m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1642BA-6730-46E3-AC37-465E7991E2E9}" name="Tabela5" displayName="Tabela5" ref="A1:L74" totalsRowShown="0" headerRowDxfId="11">
  <autoFilter ref="A1:L74" xr:uid="{061642BA-6730-46E3-AC37-465E7991E2E9}"/>
  <tableColumns count="12">
    <tableColumn id="1" xr3:uid="{155116B5-7174-4535-8942-806F69E3405B}" name="Data (dd/mm/aa)" dataDxfId="10"/>
    <tableColumn id="2" xr3:uid="{55C0B5E2-7B9C-4776-BF96-BBE0A470271D}" name="Último"/>
    <tableColumn id="3" xr3:uid="{88BDB1C6-6A11-4F03-A02D-7DC088C6BB04}" name="Abertura"/>
    <tableColumn id="4" xr3:uid="{E77A72EA-7AEB-4726-B953-BD17296B2AE6}" name="Máxima"/>
    <tableColumn id="5" xr3:uid="{AA4EE308-75A6-4592-B19B-2EA5ECE9F9AF}" name="Mínima"/>
    <tableColumn id="6" xr3:uid="{6B80C1CD-F2A2-443A-954C-A6A574B6554E}" name="Vol."/>
    <tableColumn id="7" xr3:uid="{377B9CFE-E2F0-459F-86FE-3B8E1B43AABB}" name="Var%" dataDxfId="9"/>
    <tableColumn id="8" xr3:uid="{1AE32EF4-43D8-486D-B660-A8FF2750BD7B}" name="Fluxo de Caixa" dataDxfId="8"/>
    <tableColumn id="9" xr3:uid="{E770B64E-B4AE-40D1-98B0-83514803A405}" name="Compra"/>
    <tableColumn id="10" xr3:uid="{2F1A7825-3EBF-4F24-BA84-72A1E81F7B22}" name="Total">
      <calculatedColumnFormula>I2+J1</calculatedColumnFormula>
    </tableColumn>
    <tableColumn id="11" xr3:uid="{4BFB4929-F8B5-4CBC-955F-CC2E61E0F56C}" name="Patrimônio" dataDxfId="7">
      <calculatedColumnFormula>J2*B2</calculatedColumnFormula>
    </tableColumn>
    <tableColumn id="12" xr3:uid="{E45FFAFC-B2BD-4F17-8619-0BFBDE91BCD9}" name="Mês">
      <calculatedColumnFormula>L1+1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2D72BB-9820-4136-A734-D45BC8AE64A6}" name="Tabela6" displayName="Tabela6" ref="O1:P4" totalsRowShown="0" headerRowDxfId="6">
  <autoFilter ref="O1:P4" xr:uid="{072D72BB-9820-4136-A734-D45BC8AE64A6}"/>
  <tableColumns count="2">
    <tableColumn id="1" xr3:uid="{FB2A7638-4AE9-4251-A8AC-7E556B8EDCAF}" name="a.m" dataDxfId="5"/>
    <tableColumn id="2" xr3:uid="{CDCC376B-71CA-4CC9-8B3E-3C1469FCDDD2}" name="a.a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7190E6-4B88-42C4-B399-040A0DF241C1}" name="Tabela7" displayName="Tabela7" ref="H1:I4" totalsRowShown="0" headerRowDxfId="3">
  <autoFilter ref="H1:I4" xr:uid="{A57190E6-4B88-42C4-B399-040A0DF241C1}"/>
  <tableColumns count="2">
    <tableColumn id="1" xr3:uid="{EEAA1457-C45C-4239-9074-B805170C2BE6}" name="a.a"/>
    <tableColumn id="2" xr3:uid="{D57B797D-65AB-4125-B923-30A5853A27CB}" name="a.m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28D00A-AA9A-4D34-8E35-868FD71C2FC9}" name="Tabela8" displayName="Tabela8" ref="B1:D3" totalsRowShown="0" headerRowDxfId="2">
  <autoFilter ref="B1:D3" xr:uid="{3D28D00A-AA9A-4D34-8E35-868FD71C2FC9}"/>
  <tableColumns count="3">
    <tableColumn id="1" xr3:uid="{03FEA213-F9E3-4349-8C3D-90FD293B13DE}" name="Qtd Ações Total">
      <calculatedColumnFormula>1190+B1</calculatedColumnFormula>
    </tableColumn>
    <tableColumn id="2" xr3:uid="{0DEEA219-653B-43E5-906D-D3350F9C6533}" name="Valor da Ação" dataDxfId="1"/>
    <tableColumn id="3" xr3:uid="{4BE1FF49-15BA-444B-BC43-2671D112174E}" name="Patrimônio" dataDxfId="0">
      <calculatedColumnFormula>C2*B2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workbookViewId="0">
      <selection activeCell="N11" sqref="N8:P11"/>
    </sheetView>
  </sheetViews>
  <sheetFormatPr defaultRowHeight="15"/>
  <cols>
    <col min="1" max="1" width="18.85546875" customWidth="1"/>
    <col min="2" max="2" width="10.7109375" customWidth="1"/>
    <col min="3" max="3" width="12.5703125" customWidth="1"/>
    <col min="4" max="4" width="13.42578125" customWidth="1"/>
    <col min="5" max="5" width="11" customWidth="1"/>
    <col min="8" max="8" width="14.42578125" customWidth="1"/>
    <col min="9" max="9" width="13.28515625" customWidth="1"/>
    <col min="10" max="10" width="16" customWidth="1"/>
    <col min="11" max="11" width="17.85546875" customWidth="1"/>
    <col min="14" max="14" width="16" customWidth="1"/>
    <col min="15" max="15" width="14.5703125" customWidth="1"/>
    <col min="16" max="16" width="13" customWidth="1"/>
  </cols>
  <sheetData>
    <row r="1" spans="1:17">
      <c r="A1" s="2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12</v>
      </c>
      <c r="P1" s="1" t="s">
        <v>13</v>
      </c>
    </row>
    <row r="2" spans="1:17">
      <c r="A2" s="2">
        <v>40544</v>
      </c>
      <c r="B2">
        <v>8.48</v>
      </c>
      <c r="C2">
        <v>9.07</v>
      </c>
      <c r="D2">
        <v>9.58</v>
      </c>
      <c r="E2">
        <v>8.35</v>
      </c>
      <c r="F2" t="s">
        <v>14</v>
      </c>
      <c r="G2" s="3">
        <v>-5.7799999999999997E-2</v>
      </c>
      <c r="H2" s="4">
        <v>-1500</v>
      </c>
      <c r="I2">
        <f>-ROUND(H2/B2, 0)</f>
        <v>177</v>
      </c>
      <c r="J2">
        <f>I2</f>
        <v>177</v>
      </c>
      <c r="K2" s="4">
        <f t="shared" ref="K2:K65" si="0">B2*J2</f>
        <v>1500.96</v>
      </c>
      <c r="L2">
        <v>1</v>
      </c>
      <c r="N2" s="5" t="s">
        <v>15</v>
      </c>
      <c r="O2" s="3">
        <f>(1 + P2)^(12)-1</f>
        <v>0.33110304436885585</v>
      </c>
      <c r="P2" s="11">
        <f>IRR(H2:H74,0.02)</f>
        <v>2.4120295984292328E-2</v>
      </c>
    </row>
    <row r="3" spans="1:17">
      <c r="A3" s="2">
        <v>40545</v>
      </c>
      <c r="B3">
        <v>8.66</v>
      </c>
      <c r="C3">
        <v>8.5299999999999994</v>
      </c>
      <c r="D3">
        <v>9.57</v>
      </c>
      <c r="E3">
        <v>8.48</v>
      </c>
      <c r="F3" t="s">
        <v>16</v>
      </c>
      <c r="G3" s="3">
        <v>2.12E-2</v>
      </c>
      <c r="H3" s="4">
        <v>-1500</v>
      </c>
      <c r="I3">
        <f t="shared" ref="I3:I66" si="1">-ROUND(H3/B3, 0)</f>
        <v>173</v>
      </c>
      <c r="J3">
        <f>J2+I3</f>
        <v>350</v>
      </c>
      <c r="K3" s="4">
        <f t="shared" si="0"/>
        <v>3031</v>
      </c>
      <c r="L3">
        <f>L2+1</f>
        <v>2</v>
      </c>
      <c r="N3" s="6" t="s">
        <v>17</v>
      </c>
      <c r="O3" s="7">
        <v>0.05</v>
      </c>
      <c r="P3" s="8">
        <f>(1+O3)^(1/12)-1</f>
        <v>4.0741237836483535E-3</v>
      </c>
      <c r="Q3" t="s">
        <v>18</v>
      </c>
    </row>
    <row r="4" spans="1:17">
      <c r="A4" s="2">
        <v>40546</v>
      </c>
      <c r="B4">
        <v>9.01</v>
      </c>
      <c r="C4">
        <v>8.68</v>
      </c>
      <c r="D4">
        <v>9.08</v>
      </c>
      <c r="E4">
        <v>8.0299999999999994</v>
      </c>
      <c r="F4" t="s">
        <v>19</v>
      </c>
      <c r="G4" s="3">
        <v>4.0399999999999998E-2</v>
      </c>
      <c r="H4" s="4">
        <v>-1500</v>
      </c>
      <c r="I4">
        <f t="shared" si="1"/>
        <v>166</v>
      </c>
      <c r="J4">
        <f t="shared" ref="J4:J67" si="2">J3+I4</f>
        <v>516</v>
      </c>
      <c r="K4" s="4">
        <f t="shared" si="0"/>
        <v>4649.16</v>
      </c>
      <c r="L4">
        <f t="shared" ref="L4:L67" si="3">L3+1</f>
        <v>3</v>
      </c>
      <c r="N4" s="5" t="s">
        <v>20</v>
      </c>
      <c r="O4" s="9">
        <f>NPV(P3,H2:H74)</f>
        <v>122516.11371804541</v>
      </c>
    </row>
    <row r="5" spans="1:17">
      <c r="A5" s="2">
        <v>40547</v>
      </c>
      <c r="B5">
        <v>9.7899999999999991</v>
      </c>
      <c r="C5">
        <v>9.08</v>
      </c>
      <c r="D5">
        <v>9.89</v>
      </c>
      <c r="E5">
        <v>8.77</v>
      </c>
      <c r="F5" t="s">
        <v>21</v>
      </c>
      <c r="G5" s="3">
        <v>8.6599999999999996E-2</v>
      </c>
      <c r="H5" s="4">
        <v>-1500</v>
      </c>
      <c r="I5">
        <f t="shared" si="1"/>
        <v>153</v>
      </c>
      <c r="J5">
        <f t="shared" si="2"/>
        <v>669</v>
      </c>
      <c r="K5" s="4">
        <f t="shared" si="0"/>
        <v>6549.5099999999993</v>
      </c>
      <c r="L5">
        <f t="shared" si="3"/>
        <v>4</v>
      </c>
    </row>
    <row r="6" spans="1:17">
      <c r="A6" s="2">
        <v>40548</v>
      </c>
      <c r="B6">
        <v>9.83</v>
      </c>
      <c r="C6">
        <v>9.83</v>
      </c>
      <c r="D6">
        <v>10.32</v>
      </c>
      <c r="E6">
        <v>9.5399999999999991</v>
      </c>
      <c r="F6" t="s">
        <v>22</v>
      </c>
      <c r="G6" s="3">
        <v>4.1000000000000003E-3</v>
      </c>
      <c r="H6" s="4">
        <v>-1500</v>
      </c>
      <c r="I6">
        <f t="shared" si="1"/>
        <v>153</v>
      </c>
      <c r="J6">
        <f t="shared" si="2"/>
        <v>822</v>
      </c>
      <c r="K6" s="4">
        <f t="shared" si="0"/>
        <v>8080.26</v>
      </c>
      <c r="L6">
        <f t="shared" si="3"/>
        <v>5</v>
      </c>
      <c r="N6" s="1" t="s">
        <v>23</v>
      </c>
      <c r="O6" s="7"/>
      <c r="P6" s="8"/>
    </row>
    <row r="7" spans="1:17">
      <c r="A7" s="2">
        <v>40549</v>
      </c>
      <c r="B7">
        <v>10.220000000000001</v>
      </c>
      <c r="C7">
        <v>9.8000000000000007</v>
      </c>
      <c r="D7">
        <v>10.31</v>
      </c>
      <c r="E7">
        <v>9.08</v>
      </c>
      <c r="F7" t="s">
        <v>24</v>
      </c>
      <c r="G7" s="3">
        <v>3.9699999999999999E-2</v>
      </c>
      <c r="H7" s="4">
        <v>-1500</v>
      </c>
      <c r="I7">
        <f t="shared" si="1"/>
        <v>147</v>
      </c>
      <c r="J7">
        <f t="shared" si="2"/>
        <v>969</v>
      </c>
      <c r="K7" s="4">
        <f t="shared" si="0"/>
        <v>9903.18</v>
      </c>
      <c r="L7">
        <f t="shared" si="3"/>
        <v>6</v>
      </c>
    </row>
    <row r="8" spans="1:17">
      <c r="A8" s="2">
        <v>40550</v>
      </c>
      <c r="B8">
        <v>11.13</v>
      </c>
      <c r="C8">
        <v>10.28</v>
      </c>
      <c r="D8">
        <v>11.36</v>
      </c>
      <c r="E8">
        <v>10.18</v>
      </c>
      <c r="F8" t="s">
        <v>25</v>
      </c>
      <c r="G8" s="3">
        <v>8.8999999999999996E-2</v>
      </c>
      <c r="H8" s="4">
        <v>-1500</v>
      </c>
      <c r="I8">
        <f t="shared" si="1"/>
        <v>135</v>
      </c>
      <c r="J8">
        <f t="shared" si="2"/>
        <v>1104</v>
      </c>
      <c r="K8" s="4">
        <f t="shared" si="0"/>
        <v>12287.52</v>
      </c>
      <c r="L8">
        <f t="shared" si="3"/>
        <v>7</v>
      </c>
      <c r="N8" s="22" t="s">
        <v>26</v>
      </c>
      <c r="O8" s="27"/>
      <c r="P8" s="20">
        <f>B2</f>
        <v>8.48</v>
      </c>
    </row>
    <row r="9" spans="1:17">
      <c r="A9" s="2">
        <v>40551</v>
      </c>
      <c r="B9">
        <v>10.76</v>
      </c>
      <c r="C9">
        <v>11.25</v>
      </c>
      <c r="D9">
        <v>11.37</v>
      </c>
      <c r="E9">
        <v>8.86</v>
      </c>
      <c r="F9" t="s">
        <v>27</v>
      </c>
      <c r="G9" s="3">
        <v>-3.32E-2</v>
      </c>
      <c r="H9" s="4">
        <v>-1500</v>
      </c>
      <c r="I9">
        <f t="shared" si="1"/>
        <v>139</v>
      </c>
      <c r="J9">
        <f t="shared" si="2"/>
        <v>1243</v>
      </c>
      <c r="K9" s="4">
        <f t="shared" si="0"/>
        <v>13374.68</v>
      </c>
      <c r="L9">
        <f t="shared" si="3"/>
        <v>8</v>
      </c>
      <c r="N9" s="22" t="s">
        <v>28</v>
      </c>
      <c r="O9" s="27"/>
      <c r="P9" s="20">
        <f>B73</f>
        <v>37.49</v>
      </c>
    </row>
    <row r="10" spans="1:17">
      <c r="A10" s="2">
        <v>40552</v>
      </c>
      <c r="B10">
        <v>10.81</v>
      </c>
      <c r="C10">
        <v>10.76</v>
      </c>
      <c r="D10">
        <v>12.2</v>
      </c>
      <c r="E10">
        <v>10.220000000000001</v>
      </c>
      <c r="F10" t="s">
        <v>29</v>
      </c>
      <c r="G10" s="3">
        <v>4.5999999999999999E-3</v>
      </c>
      <c r="H10" s="4">
        <v>-1500</v>
      </c>
      <c r="I10">
        <f t="shared" si="1"/>
        <v>139</v>
      </c>
      <c r="J10">
        <f t="shared" si="2"/>
        <v>1382</v>
      </c>
      <c r="K10" s="4">
        <f t="shared" si="0"/>
        <v>14939.42</v>
      </c>
      <c r="L10">
        <f t="shared" si="3"/>
        <v>9</v>
      </c>
      <c r="N10" s="22" t="s">
        <v>30</v>
      </c>
      <c r="O10" s="28"/>
      <c r="P10" s="20">
        <f>B74</f>
        <v>41.17</v>
      </c>
    </row>
    <row r="11" spans="1:17">
      <c r="A11" s="2">
        <v>40553</v>
      </c>
      <c r="B11">
        <v>10.68</v>
      </c>
      <c r="C11">
        <v>10.85</v>
      </c>
      <c r="D11">
        <v>12.34</v>
      </c>
      <c r="E11">
        <v>9.83</v>
      </c>
      <c r="F11" t="s">
        <v>31</v>
      </c>
      <c r="G11" s="3">
        <v>-1.2E-2</v>
      </c>
      <c r="H11" s="4">
        <v>-1500</v>
      </c>
      <c r="I11">
        <f t="shared" si="1"/>
        <v>140</v>
      </c>
      <c r="J11">
        <f t="shared" si="2"/>
        <v>1522</v>
      </c>
      <c r="K11" s="4">
        <f t="shared" si="0"/>
        <v>16254.96</v>
      </c>
      <c r="L11">
        <f t="shared" si="3"/>
        <v>10</v>
      </c>
      <c r="N11" s="22" t="s">
        <v>32</v>
      </c>
      <c r="O11" s="27"/>
      <c r="P11" s="12">
        <f>P10/P8</f>
        <v>4.8549528301886795</v>
      </c>
    </row>
    <row r="12" spans="1:17">
      <c r="A12" s="2">
        <v>40554</v>
      </c>
      <c r="B12">
        <v>9.61</v>
      </c>
      <c r="C12">
        <v>10.41</v>
      </c>
      <c r="D12">
        <v>11.12</v>
      </c>
      <c r="E12">
        <v>9.08</v>
      </c>
      <c r="F12" t="s">
        <v>33</v>
      </c>
      <c r="G12" s="3">
        <v>-0.1002</v>
      </c>
      <c r="H12" s="4">
        <v>-1500</v>
      </c>
      <c r="I12">
        <f t="shared" si="1"/>
        <v>156</v>
      </c>
      <c r="J12">
        <f t="shared" si="2"/>
        <v>1678</v>
      </c>
      <c r="K12" s="4">
        <f t="shared" si="0"/>
        <v>16125.58</v>
      </c>
      <c r="L12">
        <f t="shared" si="3"/>
        <v>11</v>
      </c>
    </row>
    <row r="13" spans="1:17">
      <c r="A13" s="2">
        <v>40555</v>
      </c>
      <c r="B13">
        <v>8.65</v>
      </c>
      <c r="C13">
        <v>9.59</v>
      </c>
      <c r="D13">
        <v>9.98</v>
      </c>
      <c r="E13">
        <v>8.35</v>
      </c>
      <c r="F13" t="s">
        <v>34</v>
      </c>
      <c r="G13" s="3">
        <v>-9.9900000000000003E-2</v>
      </c>
      <c r="H13" s="4">
        <v>-1500</v>
      </c>
      <c r="I13">
        <f t="shared" si="1"/>
        <v>173</v>
      </c>
      <c r="J13">
        <f t="shared" si="2"/>
        <v>1851</v>
      </c>
      <c r="K13" s="4">
        <f t="shared" si="0"/>
        <v>16011.150000000001</v>
      </c>
      <c r="L13">
        <f t="shared" si="3"/>
        <v>12</v>
      </c>
    </row>
    <row r="14" spans="1:17">
      <c r="A14" s="2">
        <v>40909</v>
      </c>
      <c r="B14">
        <v>9.7200000000000006</v>
      </c>
      <c r="C14">
        <v>8.7899999999999991</v>
      </c>
      <c r="D14">
        <v>9.82</v>
      </c>
      <c r="E14">
        <v>8.68</v>
      </c>
      <c r="F14" t="s">
        <v>35</v>
      </c>
      <c r="G14" s="3">
        <v>0.1237</v>
      </c>
      <c r="H14" s="4">
        <v>-1500</v>
      </c>
      <c r="I14">
        <f t="shared" si="1"/>
        <v>154</v>
      </c>
      <c r="J14">
        <f t="shared" si="2"/>
        <v>2005</v>
      </c>
      <c r="K14" s="4">
        <f t="shared" si="0"/>
        <v>19488.600000000002</v>
      </c>
      <c r="L14">
        <f t="shared" si="3"/>
        <v>13</v>
      </c>
    </row>
    <row r="15" spans="1:17">
      <c r="A15" s="2">
        <v>40910</v>
      </c>
      <c r="B15">
        <v>8.98</v>
      </c>
      <c r="C15">
        <v>8.69</v>
      </c>
      <c r="D15">
        <v>9.68</v>
      </c>
      <c r="E15">
        <v>8.6</v>
      </c>
      <c r="F15" t="s">
        <v>36</v>
      </c>
      <c r="G15" s="3">
        <v>-7.6100000000000001E-2</v>
      </c>
      <c r="H15" s="4">
        <v>-1500</v>
      </c>
      <c r="I15">
        <f t="shared" si="1"/>
        <v>167</v>
      </c>
      <c r="J15">
        <f t="shared" si="2"/>
        <v>2172</v>
      </c>
      <c r="K15" s="4">
        <f t="shared" si="0"/>
        <v>19504.560000000001</v>
      </c>
      <c r="L15">
        <f t="shared" si="3"/>
        <v>14</v>
      </c>
    </row>
    <row r="16" spans="1:17">
      <c r="A16" s="2">
        <v>40911</v>
      </c>
      <c r="B16">
        <v>10.130000000000001</v>
      </c>
      <c r="C16">
        <v>8.99</v>
      </c>
      <c r="D16">
        <v>10.49</v>
      </c>
      <c r="E16">
        <v>8.83</v>
      </c>
      <c r="F16" t="s">
        <v>37</v>
      </c>
      <c r="G16" s="3">
        <v>0.12809999999999999</v>
      </c>
      <c r="H16" s="4">
        <v>-1500</v>
      </c>
      <c r="I16">
        <f t="shared" si="1"/>
        <v>148</v>
      </c>
      <c r="J16">
        <f t="shared" si="2"/>
        <v>2320</v>
      </c>
      <c r="K16" s="4">
        <f t="shared" si="0"/>
        <v>23501.600000000002</v>
      </c>
      <c r="L16">
        <f t="shared" si="3"/>
        <v>15</v>
      </c>
    </row>
    <row r="17" spans="1:15">
      <c r="A17" s="2">
        <v>40912</v>
      </c>
      <c r="B17">
        <v>11.6</v>
      </c>
      <c r="C17">
        <v>9.9</v>
      </c>
      <c r="D17">
        <v>11.69</v>
      </c>
      <c r="E17">
        <v>9.18</v>
      </c>
      <c r="F17" t="s">
        <v>35</v>
      </c>
      <c r="G17" s="3">
        <v>0.14510000000000001</v>
      </c>
      <c r="H17" s="4">
        <v>-1500</v>
      </c>
      <c r="I17">
        <f t="shared" si="1"/>
        <v>129</v>
      </c>
      <c r="J17">
        <f t="shared" si="2"/>
        <v>2449</v>
      </c>
      <c r="K17" s="4">
        <f t="shared" si="0"/>
        <v>28408.399999999998</v>
      </c>
      <c r="L17">
        <f t="shared" si="3"/>
        <v>16</v>
      </c>
      <c r="O17" s="24"/>
    </row>
    <row r="18" spans="1:15">
      <c r="A18" s="2">
        <v>40913</v>
      </c>
      <c r="B18">
        <v>10.65</v>
      </c>
      <c r="C18">
        <v>11.47</v>
      </c>
      <c r="D18">
        <v>11.65</v>
      </c>
      <c r="E18">
        <v>10.36</v>
      </c>
      <c r="F18" t="s">
        <v>25</v>
      </c>
      <c r="G18" s="3">
        <v>-8.1900000000000001E-2</v>
      </c>
      <c r="H18" s="4">
        <v>-1500</v>
      </c>
      <c r="I18">
        <f t="shared" si="1"/>
        <v>141</v>
      </c>
      <c r="J18">
        <f t="shared" si="2"/>
        <v>2590</v>
      </c>
      <c r="K18" s="4">
        <f t="shared" si="0"/>
        <v>27583.5</v>
      </c>
      <c r="L18">
        <f t="shared" si="3"/>
        <v>17</v>
      </c>
    </row>
    <row r="19" spans="1:15">
      <c r="A19" s="2">
        <v>40914</v>
      </c>
      <c r="B19">
        <v>11.42</v>
      </c>
      <c r="C19">
        <v>10.42</v>
      </c>
      <c r="D19">
        <v>11.42</v>
      </c>
      <c r="E19">
        <v>10.32</v>
      </c>
      <c r="F19" t="s">
        <v>38</v>
      </c>
      <c r="G19" s="3">
        <v>7.2300000000000003E-2</v>
      </c>
      <c r="H19" s="4">
        <v>-1500</v>
      </c>
      <c r="I19">
        <f t="shared" si="1"/>
        <v>131</v>
      </c>
      <c r="J19">
        <f t="shared" si="2"/>
        <v>2721</v>
      </c>
      <c r="K19" s="4">
        <f t="shared" si="0"/>
        <v>31073.82</v>
      </c>
      <c r="L19">
        <f t="shared" si="3"/>
        <v>18</v>
      </c>
    </row>
    <row r="20" spans="1:15">
      <c r="A20" s="2">
        <v>40915</v>
      </c>
      <c r="B20">
        <v>11.66</v>
      </c>
      <c r="C20">
        <v>11.46</v>
      </c>
      <c r="D20">
        <v>12.04</v>
      </c>
      <c r="E20">
        <v>10.63</v>
      </c>
      <c r="F20" t="s">
        <v>39</v>
      </c>
      <c r="G20" s="3">
        <v>2.1000000000000001E-2</v>
      </c>
      <c r="H20" s="4">
        <v>-1500</v>
      </c>
      <c r="I20">
        <f t="shared" si="1"/>
        <v>129</v>
      </c>
      <c r="J20">
        <f t="shared" si="2"/>
        <v>2850</v>
      </c>
      <c r="K20" s="4">
        <f t="shared" si="0"/>
        <v>33231</v>
      </c>
      <c r="L20">
        <f t="shared" si="3"/>
        <v>19</v>
      </c>
    </row>
    <row r="21" spans="1:15">
      <c r="A21" s="2">
        <v>40916</v>
      </c>
      <c r="B21">
        <v>12.41</v>
      </c>
      <c r="C21">
        <v>11.71</v>
      </c>
      <c r="D21">
        <v>12.5</v>
      </c>
      <c r="E21">
        <v>11.43</v>
      </c>
      <c r="F21" t="s">
        <v>40</v>
      </c>
      <c r="G21" s="3">
        <v>6.4600000000000005E-2</v>
      </c>
      <c r="H21" s="4">
        <v>-1500</v>
      </c>
      <c r="I21">
        <f t="shared" si="1"/>
        <v>121</v>
      </c>
      <c r="J21">
        <f t="shared" si="2"/>
        <v>2971</v>
      </c>
      <c r="K21" s="4">
        <f t="shared" si="0"/>
        <v>36870.11</v>
      </c>
      <c r="L21">
        <f t="shared" si="3"/>
        <v>20</v>
      </c>
    </row>
    <row r="22" spans="1:15">
      <c r="A22" s="2">
        <v>40917</v>
      </c>
      <c r="B22">
        <v>12.72</v>
      </c>
      <c r="C22">
        <v>12.41</v>
      </c>
      <c r="D22">
        <v>13.21</v>
      </c>
      <c r="E22">
        <v>12.23</v>
      </c>
      <c r="F22" t="s">
        <v>41</v>
      </c>
      <c r="G22" s="3">
        <v>2.4400000000000002E-2</v>
      </c>
      <c r="H22" s="4">
        <v>-1500</v>
      </c>
      <c r="I22">
        <f t="shared" si="1"/>
        <v>118</v>
      </c>
      <c r="J22">
        <f t="shared" si="2"/>
        <v>3089</v>
      </c>
      <c r="K22" s="4">
        <f t="shared" si="0"/>
        <v>39292.080000000002</v>
      </c>
      <c r="L22">
        <f t="shared" si="3"/>
        <v>21</v>
      </c>
    </row>
    <row r="23" spans="1:15">
      <c r="A23" s="2">
        <v>40918</v>
      </c>
      <c r="B23">
        <v>11.64</v>
      </c>
      <c r="C23">
        <v>12.77</v>
      </c>
      <c r="D23">
        <v>13.1</v>
      </c>
      <c r="E23">
        <v>11.15</v>
      </c>
      <c r="F23" t="s">
        <v>42</v>
      </c>
      <c r="G23" s="3">
        <v>-8.43E-2</v>
      </c>
      <c r="H23" s="4">
        <v>-1500</v>
      </c>
      <c r="I23">
        <f t="shared" si="1"/>
        <v>129</v>
      </c>
      <c r="J23">
        <f t="shared" si="2"/>
        <v>3218</v>
      </c>
      <c r="K23" s="4">
        <f t="shared" si="0"/>
        <v>37457.520000000004</v>
      </c>
      <c r="L23">
        <f t="shared" si="3"/>
        <v>22</v>
      </c>
    </row>
    <row r="24" spans="1:15">
      <c r="A24" s="2">
        <v>40919</v>
      </c>
      <c r="B24">
        <v>12.6</v>
      </c>
      <c r="C24">
        <v>11.71</v>
      </c>
      <c r="D24">
        <v>12.63</v>
      </c>
      <c r="E24">
        <v>10.91</v>
      </c>
      <c r="F24" t="s">
        <v>43</v>
      </c>
      <c r="G24" s="3">
        <v>8.2299999999999998E-2</v>
      </c>
      <c r="H24" s="4">
        <v>-1500</v>
      </c>
      <c r="I24">
        <f t="shared" si="1"/>
        <v>119</v>
      </c>
      <c r="J24">
        <f t="shared" si="2"/>
        <v>3337</v>
      </c>
      <c r="K24" s="4">
        <f t="shared" si="0"/>
        <v>42046.2</v>
      </c>
      <c r="L24">
        <f t="shared" si="3"/>
        <v>23</v>
      </c>
    </row>
    <row r="25" spans="1:15">
      <c r="A25" s="2">
        <v>40920</v>
      </c>
      <c r="B25">
        <v>12.54</v>
      </c>
      <c r="C25">
        <v>12.63</v>
      </c>
      <c r="D25">
        <v>13.16</v>
      </c>
      <c r="E25">
        <v>12.14</v>
      </c>
      <c r="F25" t="s">
        <v>44</v>
      </c>
      <c r="G25" s="3">
        <v>-4.7000000000000002E-3</v>
      </c>
      <c r="H25" s="4">
        <v>-1500</v>
      </c>
      <c r="I25">
        <f t="shared" si="1"/>
        <v>120</v>
      </c>
      <c r="J25">
        <f t="shared" si="2"/>
        <v>3457</v>
      </c>
      <c r="K25" s="4">
        <f t="shared" si="0"/>
        <v>43350.78</v>
      </c>
      <c r="L25">
        <f t="shared" si="3"/>
        <v>24</v>
      </c>
    </row>
    <row r="26" spans="1:15">
      <c r="A26" s="2">
        <v>41275</v>
      </c>
      <c r="B26">
        <v>13.27</v>
      </c>
      <c r="C26">
        <v>12.8</v>
      </c>
      <c r="D26">
        <v>14.24</v>
      </c>
      <c r="E26">
        <v>12.66</v>
      </c>
      <c r="F26" t="s">
        <v>45</v>
      </c>
      <c r="G26" s="3">
        <v>5.8299999999999998E-2</v>
      </c>
      <c r="H26" s="4">
        <v>-1500</v>
      </c>
      <c r="I26">
        <f t="shared" si="1"/>
        <v>113</v>
      </c>
      <c r="J26">
        <f t="shared" si="2"/>
        <v>3570</v>
      </c>
      <c r="K26" s="4">
        <f t="shared" si="0"/>
        <v>47373.9</v>
      </c>
      <c r="L26">
        <f t="shared" si="3"/>
        <v>25</v>
      </c>
    </row>
    <row r="27" spans="1:15">
      <c r="A27" s="2">
        <v>41276</v>
      </c>
      <c r="B27">
        <v>13.21</v>
      </c>
      <c r="C27">
        <v>13.45</v>
      </c>
      <c r="D27">
        <v>13.72</v>
      </c>
      <c r="E27">
        <v>12.76</v>
      </c>
      <c r="F27" t="s">
        <v>46</v>
      </c>
      <c r="G27" s="3">
        <v>-4.5999999999999999E-3</v>
      </c>
      <c r="H27" s="4">
        <v>-1500</v>
      </c>
      <c r="I27">
        <f t="shared" si="1"/>
        <v>114</v>
      </c>
      <c r="J27">
        <f t="shared" si="2"/>
        <v>3684</v>
      </c>
      <c r="K27" s="4">
        <f t="shared" si="0"/>
        <v>48665.640000000007</v>
      </c>
      <c r="L27">
        <f t="shared" si="3"/>
        <v>26</v>
      </c>
    </row>
    <row r="28" spans="1:15">
      <c r="A28" s="2">
        <v>41277</v>
      </c>
      <c r="B28">
        <v>13.32</v>
      </c>
      <c r="C28">
        <v>13.16</v>
      </c>
      <c r="D28">
        <v>13.87</v>
      </c>
      <c r="E28">
        <v>12.6</v>
      </c>
      <c r="F28" t="s">
        <v>47</v>
      </c>
      <c r="G28" s="3">
        <v>8.3999999999999995E-3</v>
      </c>
      <c r="H28" s="4">
        <v>-1500</v>
      </c>
      <c r="I28">
        <f t="shared" si="1"/>
        <v>113</v>
      </c>
      <c r="J28">
        <f t="shared" si="2"/>
        <v>3797</v>
      </c>
      <c r="K28" s="4">
        <f t="shared" si="0"/>
        <v>50576.04</v>
      </c>
      <c r="L28">
        <f t="shared" si="3"/>
        <v>27</v>
      </c>
    </row>
    <row r="29" spans="1:15">
      <c r="A29" s="2">
        <v>41278</v>
      </c>
      <c r="B29">
        <v>12.69</v>
      </c>
      <c r="C29">
        <v>13.35</v>
      </c>
      <c r="D29">
        <v>13.79</v>
      </c>
      <c r="E29">
        <v>12.43</v>
      </c>
      <c r="F29" t="s">
        <v>48</v>
      </c>
      <c r="G29" s="3">
        <v>-4.7600000000000003E-2</v>
      </c>
      <c r="H29" s="4">
        <v>-1500</v>
      </c>
      <c r="I29">
        <f t="shared" si="1"/>
        <v>118</v>
      </c>
      <c r="J29">
        <f t="shared" si="2"/>
        <v>3915</v>
      </c>
      <c r="K29" s="4">
        <f t="shared" si="0"/>
        <v>49681.35</v>
      </c>
      <c r="L29">
        <f t="shared" si="3"/>
        <v>28</v>
      </c>
    </row>
    <row r="30" spans="1:15">
      <c r="A30" s="2">
        <v>41279</v>
      </c>
      <c r="B30">
        <v>13.46</v>
      </c>
      <c r="C30">
        <v>12.69</v>
      </c>
      <c r="D30">
        <v>13.6</v>
      </c>
      <c r="E30">
        <v>12.29</v>
      </c>
      <c r="F30" t="s">
        <v>49</v>
      </c>
      <c r="G30" s="3">
        <v>6.0600000000000001E-2</v>
      </c>
      <c r="H30" s="4">
        <v>-1500</v>
      </c>
      <c r="I30">
        <f t="shared" si="1"/>
        <v>111</v>
      </c>
      <c r="J30">
        <f t="shared" si="2"/>
        <v>4026</v>
      </c>
      <c r="K30" s="4">
        <f t="shared" si="0"/>
        <v>54189.960000000006</v>
      </c>
      <c r="L30">
        <f t="shared" si="3"/>
        <v>29</v>
      </c>
    </row>
    <row r="31" spans="1:15">
      <c r="A31" s="2">
        <v>41280</v>
      </c>
      <c r="B31">
        <v>13.88</v>
      </c>
      <c r="C31">
        <v>13.45</v>
      </c>
      <c r="D31">
        <v>14.17</v>
      </c>
      <c r="E31">
        <v>13.15</v>
      </c>
      <c r="F31" t="s">
        <v>47</v>
      </c>
      <c r="G31" s="3">
        <v>3.15E-2</v>
      </c>
      <c r="H31" s="4">
        <v>-1500</v>
      </c>
      <c r="I31">
        <f t="shared" si="1"/>
        <v>108</v>
      </c>
      <c r="J31">
        <f t="shared" si="2"/>
        <v>4134</v>
      </c>
      <c r="K31" s="4">
        <f t="shared" si="0"/>
        <v>57379.920000000006</v>
      </c>
      <c r="L31">
        <f t="shared" si="3"/>
        <v>30</v>
      </c>
    </row>
    <row r="32" spans="1:15">
      <c r="A32" s="2">
        <v>41281</v>
      </c>
      <c r="B32">
        <v>15.06</v>
      </c>
      <c r="C32">
        <v>13.95</v>
      </c>
      <c r="D32">
        <v>15.68</v>
      </c>
      <c r="E32">
        <v>13.86</v>
      </c>
      <c r="F32" t="s">
        <v>50</v>
      </c>
      <c r="G32" s="3">
        <v>8.4699999999999998E-2</v>
      </c>
      <c r="H32" s="4">
        <v>-1500</v>
      </c>
      <c r="I32">
        <f t="shared" si="1"/>
        <v>100</v>
      </c>
      <c r="J32">
        <f t="shared" si="2"/>
        <v>4234</v>
      </c>
      <c r="K32" s="4">
        <f t="shared" si="0"/>
        <v>63764.04</v>
      </c>
      <c r="L32">
        <f t="shared" si="3"/>
        <v>31</v>
      </c>
    </row>
    <row r="33" spans="1:12">
      <c r="A33" s="2">
        <v>41282</v>
      </c>
      <c r="B33">
        <v>14.05</v>
      </c>
      <c r="C33">
        <v>15.15</v>
      </c>
      <c r="D33">
        <v>15.31</v>
      </c>
      <c r="E33">
        <v>13.97</v>
      </c>
      <c r="F33" t="s">
        <v>51</v>
      </c>
      <c r="G33" s="3">
        <v>-6.7199999999999996E-2</v>
      </c>
      <c r="H33" s="4">
        <v>-1500</v>
      </c>
      <c r="I33">
        <f t="shared" si="1"/>
        <v>107</v>
      </c>
      <c r="J33">
        <f t="shared" si="2"/>
        <v>4341</v>
      </c>
      <c r="K33" s="4">
        <f t="shared" si="0"/>
        <v>60991.05</v>
      </c>
      <c r="L33">
        <f t="shared" si="3"/>
        <v>32</v>
      </c>
    </row>
    <row r="34" spans="1:12">
      <c r="A34" s="2">
        <v>41283</v>
      </c>
      <c r="B34">
        <v>15.63</v>
      </c>
      <c r="C34">
        <v>14.24</v>
      </c>
      <c r="D34">
        <v>16.03</v>
      </c>
      <c r="E34">
        <v>14.21</v>
      </c>
      <c r="F34" t="s">
        <v>52</v>
      </c>
      <c r="G34" s="3">
        <v>0.11269999999999999</v>
      </c>
      <c r="H34" s="4">
        <v>-1500</v>
      </c>
      <c r="I34">
        <f t="shared" si="1"/>
        <v>96</v>
      </c>
      <c r="J34">
        <f t="shared" si="2"/>
        <v>4437</v>
      </c>
      <c r="K34" s="4">
        <f t="shared" si="0"/>
        <v>69350.31</v>
      </c>
      <c r="L34">
        <f t="shared" si="3"/>
        <v>33</v>
      </c>
    </row>
    <row r="35" spans="1:12">
      <c r="A35" s="2">
        <v>41284</v>
      </c>
      <c r="B35">
        <v>18.2</v>
      </c>
      <c r="C35">
        <v>15.71</v>
      </c>
      <c r="D35">
        <v>18.420000000000002</v>
      </c>
      <c r="E35">
        <v>14.83</v>
      </c>
      <c r="F35" t="s">
        <v>39</v>
      </c>
      <c r="G35" s="3">
        <v>0.16439999999999999</v>
      </c>
      <c r="H35" s="4">
        <v>-1500</v>
      </c>
      <c r="I35">
        <f t="shared" si="1"/>
        <v>82</v>
      </c>
      <c r="J35">
        <f t="shared" si="2"/>
        <v>4519</v>
      </c>
      <c r="K35" s="4">
        <f t="shared" si="0"/>
        <v>82245.8</v>
      </c>
      <c r="L35">
        <f t="shared" si="3"/>
        <v>34</v>
      </c>
    </row>
    <row r="36" spans="1:12">
      <c r="A36" s="2">
        <v>41285</v>
      </c>
      <c r="B36">
        <v>19.68</v>
      </c>
      <c r="C36">
        <v>18.28</v>
      </c>
      <c r="D36">
        <v>19.7</v>
      </c>
      <c r="E36">
        <v>17.09</v>
      </c>
      <c r="F36" t="s">
        <v>53</v>
      </c>
      <c r="G36" s="3">
        <v>8.1299999999999997E-2</v>
      </c>
      <c r="H36" s="4">
        <v>-1500</v>
      </c>
      <c r="I36">
        <f t="shared" si="1"/>
        <v>76</v>
      </c>
      <c r="J36">
        <f t="shared" si="2"/>
        <v>4595</v>
      </c>
      <c r="K36" s="4">
        <f t="shared" si="0"/>
        <v>90429.6</v>
      </c>
      <c r="L36">
        <f t="shared" si="3"/>
        <v>35</v>
      </c>
    </row>
    <row r="37" spans="1:12">
      <c r="A37" s="2">
        <v>41286</v>
      </c>
      <c r="B37">
        <v>19.940000000000001</v>
      </c>
      <c r="C37">
        <v>19.95</v>
      </c>
      <c r="D37">
        <v>20.28</v>
      </c>
      <c r="E37">
        <v>18.98</v>
      </c>
      <c r="F37" t="s">
        <v>54</v>
      </c>
      <c r="G37" s="3">
        <v>1.3100000000000001E-2</v>
      </c>
      <c r="H37" s="4">
        <v>-1500</v>
      </c>
      <c r="I37">
        <f t="shared" si="1"/>
        <v>75</v>
      </c>
      <c r="J37">
        <f t="shared" si="2"/>
        <v>4670</v>
      </c>
      <c r="K37" s="4">
        <f t="shared" si="0"/>
        <v>93119.8</v>
      </c>
      <c r="L37">
        <f t="shared" si="3"/>
        <v>36</v>
      </c>
    </row>
    <row r="38" spans="1:12">
      <c r="A38" s="2">
        <v>41640</v>
      </c>
      <c r="B38">
        <v>17.93</v>
      </c>
      <c r="C38">
        <v>19.940000000000001</v>
      </c>
      <c r="D38">
        <v>20.399999999999999</v>
      </c>
      <c r="E38">
        <v>17.89</v>
      </c>
      <c r="F38" t="s">
        <v>42</v>
      </c>
      <c r="G38" s="3">
        <v>-0.10059999999999999</v>
      </c>
      <c r="H38" s="4">
        <v>-1500</v>
      </c>
      <c r="I38">
        <f t="shared" si="1"/>
        <v>84</v>
      </c>
      <c r="J38">
        <f t="shared" si="2"/>
        <v>4754</v>
      </c>
      <c r="K38" s="4">
        <f t="shared" si="0"/>
        <v>85239.22</v>
      </c>
      <c r="L38">
        <f t="shared" si="3"/>
        <v>37</v>
      </c>
    </row>
    <row r="39" spans="1:12">
      <c r="A39" s="2">
        <v>41641</v>
      </c>
      <c r="B39">
        <v>18.100000000000001</v>
      </c>
      <c r="C39">
        <v>17.95</v>
      </c>
      <c r="D39">
        <v>18.29</v>
      </c>
      <c r="E39">
        <v>16.89</v>
      </c>
      <c r="F39" t="s">
        <v>55</v>
      </c>
      <c r="G39" s="3">
        <v>9.4999999999999998E-3</v>
      </c>
      <c r="H39" s="4">
        <v>-1500</v>
      </c>
      <c r="I39">
        <f t="shared" si="1"/>
        <v>83</v>
      </c>
      <c r="J39">
        <f t="shared" si="2"/>
        <v>4837</v>
      </c>
      <c r="K39" s="4">
        <f t="shared" si="0"/>
        <v>87549.700000000012</v>
      </c>
      <c r="L39">
        <f t="shared" si="3"/>
        <v>38</v>
      </c>
    </row>
    <row r="40" spans="1:12">
      <c r="A40" s="2">
        <v>41642</v>
      </c>
      <c r="B40">
        <v>16.82</v>
      </c>
      <c r="C40">
        <v>17.940000000000001</v>
      </c>
      <c r="D40">
        <v>19.16</v>
      </c>
      <c r="E40">
        <v>16.54</v>
      </c>
      <c r="F40" t="s">
        <v>56</v>
      </c>
      <c r="G40" s="3">
        <v>-7.1099999999999997E-2</v>
      </c>
      <c r="H40" s="4">
        <v>-1500</v>
      </c>
      <c r="I40">
        <f t="shared" si="1"/>
        <v>89</v>
      </c>
      <c r="J40">
        <f t="shared" si="2"/>
        <v>4926</v>
      </c>
      <c r="K40" s="4">
        <f t="shared" si="0"/>
        <v>82855.320000000007</v>
      </c>
      <c r="L40">
        <f t="shared" si="3"/>
        <v>39</v>
      </c>
    </row>
    <row r="41" spans="1:12">
      <c r="A41" s="2">
        <v>41643</v>
      </c>
      <c r="B41">
        <v>15.21</v>
      </c>
      <c r="C41">
        <v>16.899999999999999</v>
      </c>
      <c r="D41">
        <v>17.41</v>
      </c>
      <c r="E41">
        <v>14.4</v>
      </c>
      <c r="F41" t="s">
        <v>57</v>
      </c>
      <c r="G41" s="3">
        <v>-9.5799999999999996E-2</v>
      </c>
      <c r="H41" s="4">
        <v>-1500</v>
      </c>
      <c r="I41">
        <f t="shared" si="1"/>
        <v>99</v>
      </c>
      <c r="J41">
        <f t="shared" si="2"/>
        <v>5025</v>
      </c>
      <c r="K41" s="4">
        <f t="shared" si="0"/>
        <v>76430.25</v>
      </c>
      <c r="L41">
        <f t="shared" si="3"/>
        <v>40</v>
      </c>
    </row>
    <row r="42" spans="1:12">
      <c r="A42" s="2">
        <v>41644</v>
      </c>
      <c r="B42">
        <v>15.63</v>
      </c>
      <c r="C42">
        <v>15.21</v>
      </c>
      <c r="D42">
        <v>15.74</v>
      </c>
      <c r="E42">
        <v>14.22</v>
      </c>
      <c r="F42" t="s">
        <v>58</v>
      </c>
      <c r="G42" s="3">
        <v>2.7699999999999999E-2</v>
      </c>
      <c r="H42" s="4">
        <v>-1500</v>
      </c>
      <c r="I42">
        <f t="shared" si="1"/>
        <v>96</v>
      </c>
      <c r="J42">
        <f t="shared" si="2"/>
        <v>5121</v>
      </c>
      <c r="K42" s="4">
        <f t="shared" si="0"/>
        <v>80041.23000000001</v>
      </c>
      <c r="L42">
        <f t="shared" si="3"/>
        <v>41</v>
      </c>
    </row>
    <row r="43" spans="1:12">
      <c r="A43" s="2">
        <v>41645</v>
      </c>
      <c r="B43">
        <v>16.239999999999998</v>
      </c>
      <c r="C43">
        <v>15.63</v>
      </c>
      <c r="D43">
        <v>17.04</v>
      </c>
      <c r="E43">
        <v>15.19</v>
      </c>
      <c r="F43" t="s">
        <v>59</v>
      </c>
      <c r="G43" s="3">
        <v>3.9100000000000003E-2</v>
      </c>
      <c r="H43" s="4">
        <v>-1500</v>
      </c>
      <c r="I43">
        <f t="shared" si="1"/>
        <v>92</v>
      </c>
      <c r="J43">
        <f t="shared" si="2"/>
        <v>5213</v>
      </c>
      <c r="K43" s="4">
        <f t="shared" si="0"/>
        <v>84659.12</v>
      </c>
      <c r="L43">
        <f t="shared" si="3"/>
        <v>42</v>
      </c>
    </row>
    <row r="44" spans="1:12">
      <c r="A44" s="2">
        <v>41646</v>
      </c>
      <c r="B44">
        <v>15.65</v>
      </c>
      <c r="C44">
        <v>16.29</v>
      </c>
      <c r="D44">
        <v>18.239999999999998</v>
      </c>
      <c r="E44">
        <v>15.59</v>
      </c>
      <c r="F44" t="s">
        <v>60</v>
      </c>
      <c r="G44" s="3">
        <v>-3.6299999999999999E-2</v>
      </c>
      <c r="H44" s="4">
        <v>-1500</v>
      </c>
      <c r="I44">
        <f t="shared" si="1"/>
        <v>96</v>
      </c>
      <c r="J44">
        <f t="shared" si="2"/>
        <v>5309</v>
      </c>
      <c r="K44" s="4">
        <f t="shared" si="0"/>
        <v>83085.850000000006</v>
      </c>
      <c r="L44">
        <f t="shared" si="3"/>
        <v>43</v>
      </c>
    </row>
    <row r="45" spans="1:12">
      <c r="A45" s="2">
        <v>41647</v>
      </c>
      <c r="B45">
        <v>16.95</v>
      </c>
      <c r="C45">
        <v>15.68</v>
      </c>
      <c r="D45">
        <v>17.329999999999998</v>
      </c>
      <c r="E45">
        <v>15.23</v>
      </c>
      <c r="F45" t="s">
        <v>61</v>
      </c>
      <c r="G45" s="3">
        <v>8.3199999999999996E-2</v>
      </c>
      <c r="H45" s="4">
        <v>-1500</v>
      </c>
      <c r="I45">
        <f t="shared" si="1"/>
        <v>88</v>
      </c>
      <c r="J45">
        <f t="shared" si="2"/>
        <v>5397</v>
      </c>
      <c r="K45" s="4">
        <f t="shared" si="0"/>
        <v>91479.15</v>
      </c>
      <c r="L45">
        <f t="shared" si="3"/>
        <v>44</v>
      </c>
    </row>
    <row r="46" spans="1:12">
      <c r="A46" s="2">
        <v>41648</v>
      </c>
      <c r="B46">
        <v>16.12</v>
      </c>
      <c r="C46">
        <v>17</v>
      </c>
      <c r="D46">
        <v>17.47</v>
      </c>
      <c r="E46">
        <v>15.88</v>
      </c>
      <c r="F46" t="s">
        <v>62</v>
      </c>
      <c r="G46" s="3">
        <v>-4.9000000000000002E-2</v>
      </c>
      <c r="H46" s="4">
        <v>-1500</v>
      </c>
      <c r="I46">
        <f t="shared" si="1"/>
        <v>93</v>
      </c>
      <c r="J46">
        <f t="shared" si="2"/>
        <v>5490</v>
      </c>
      <c r="K46" s="4">
        <f t="shared" si="0"/>
        <v>88498.8</v>
      </c>
      <c r="L46">
        <f t="shared" si="3"/>
        <v>45</v>
      </c>
    </row>
    <row r="47" spans="1:12">
      <c r="A47" s="2">
        <v>41649</v>
      </c>
      <c r="B47">
        <v>15.27</v>
      </c>
      <c r="C47">
        <v>16.100000000000001</v>
      </c>
      <c r="D47">
        <v>16.260000000000002</v>
      </c>
      <c r="E47">
        <v>14.2</v>
      </c>
      <c r="F47" t="s">
        <v>63</v>
      </c>
      <c r="G47" s="3">
        <v>-5.2699999999999997E-2</v>
      </c>
      <c r="H47" s="4">
        <v>-1500</v>
      </c>
      <c r="I47">
        <f t="shared" si="1"/>
        <v>98</v>
      </c>
      <c r="J47">
        <f t="shared" si="2"/>
        <v>5588</v>
      </c>
      <c r="K47" s="4">
        <f t="shared" si="0"/>
        <v>85328.76</v>
      </c>
      <c r="L47">
        <f t="shared" si="3"/>
        <v>46</v>
      </c>
    </row>
    <row r="48" spans="1:12">
      <c r="A48" s="2">
        <v>41650</v>
      </c>
      <c r="B48">
        <v>16.93</v>
      </c>
      <c r="C48">
        <v>15.31</v>
      </c>
      <c r="D48">
        <v>17.059999999999999</v>
      </c>
      <c r="E48">
        <v>14.61</v>
      </c>
      <c r="F48" t="s">
        <v>64</v>
      </c>
      <c r="G48" s="3">
        <v>0.1086</v>
      </c>
      <c r="H48" s="4">
        <v>-1500</v>
      </c>
      <c r="I48">
        <f t="shared" si="1"/>
        <v>89</v>
      </c>
      <c r="J48">
        <f t="shared" si="2"/>
        <v>5677</v>
      </c>
      <c r="K48" s="4">
        <f t="shared" si="0"/>
        <v>96111.61</v>
      </c>
      <c r="L48">
        <f t="shared" si="3"/>
        <v>47</v>
      </c>
    </row>
    <row r="49" spans="1:12">
      <c r="A49" s="2">
        <v>41651</v>
      </c>
      <c r="B49">
        <v>15.52</v>
      </c>
      <c r="C49">
        <v>16.91</v>
      </c>
      <c r="D49">
        <v>17.03</v>
      </c>
      <c r="E49">
        <v>14.65</v>
      </c>
      <c r="F49" t="s">
        <v>65</v>
      </c>
      <c r="G49" s="3">
        <v>-8.3500000000000005E-2</v>
      </c>
      <c r="H49" s="4">
        <v>-1500</v>
      </c>
      <c r="I49">
        <f t="shared" si="1"/>
        <v>97</v>
      </c>
      <c r="J49">
        <f t="shared" si="2"/>
        <v>5774</v>
      </c>
      <c r="K49" s="4">
        <f t="shared" si="0"/>
        <v>89612.479999999996</v>
      </c>
      <c r="L49">
        <f t="shared" si="3"/>
        <v>48</v>
      </c>
    </row>
    <row r="50" spans="1:12">
      <c r="A50" s="2">
        <v>42005</v>
      </c>
      <c r="B50">
        <v>17.73</v>
      </c>
      <c r="C50">
        <v>15.63</v>
      </c>
      <c r="D50">
        <v>17.98</v>
      </c>
      <c r="E50">
        <v>14.26</v>
      </c>
      <c r="F50" t="s">
        <v>66</v>
      </c>
      <c r="G50" s="3">
        <v>0.1424</v>
      </c>
      <c r="H50" s="4">
        <v>-1500</v>
      </c>
      <c r="I50">
        <f t="shared" si="1"/>
        <v>85</v>
      </c>
      <c r="J50">
        <f t="shared" si="2"/>
        <v>5859</v>
      </c>
      <c r="K50" s="4">
        <f t="shared" si="0"/>
        <v>103880.07</v>
      </c>
      <c r="L50">
        <f t="shared" si="3"/>
        <v>49</v>
      </c>
    </row>
    <row r="51" spans="1:12">
      <c r="A51" s="2">
        <v>42006</v>
      </c>
      <c r="B51">
        <v>19.010000000000002</v>
      </c>
      <c r="C51">
        <v>17.5</v>
      </c>
      <c r="D51">
        <v>19.47</v>
      </c>
      <c r="E51">
        <v>17.5</v>
      </c>
      <c r="F51" t="s">
        <v>67</v>
      </c>
      <c r="G51" s="3">
        <v>7.2300000000000003E-2</v>
      </c>
      <c r="H51" s="4">
        <v>-1500</v>
      </c>
      <c r="I51">
        <f t="shared" si="1"/>
        <v>79</v>
      </c>
      <c r="J51">
        <f t="shared" si="2"/>
        <v>5938</v>
      </c>
      <c r="K51" s="4">
        <f t="shared" si="0"/>
        <v>112881.38</v>
      </c>
      <c r="L51">
        <f t="shared" si="3"/>
        <v>50</v>
      </c>
    </row>
    <row r="52" spans="1:12">
      <c r="A52" s="2">
        <v>42007</v>
      </c>
      <c r="B52">
        <v>18.600000000000001</v>
      </c>
      <c r="C52">
        <v>19.04</v>
      </c>
      <c r="D52">
        <v>19.420000000000002</v>
      </c>
      <c r="E52">
        <v>18.28</v>
      </c>
      <c r="F52" t="s">
        <v>54</v>
      </c>
      <c r="G52" s="3">
        <v>-2.12E-2</v>
      </c>
      <c r="H52" s="4">
        <v>-1500</v>
      </c>
      <c r="I52">
        <f t="shared" si="1"/>
        <v>81</v>
      </c>
      <c r="J52">
        <f t="shared" si="2"/>
        <v>6019</v>
      </c>
      <c r="K52" s="4">
        <f t="shared" si="0"/>
        <v>111953.40000000001</v>
      </c>
      <c r="L52">
        <f t="shared" si="3"/>
        <v>51</v>
      </c>
    </row>
    <row r="53" spans="1:12">
      <c r="A53" s="2">
        <v>42008</v>
      </c>
      <c r="B53">
        <v>21.09</v>
      </c>
      <c r="C53">
        <v>18.600000000000001</v>
      </c>
      <c r="D53">
        <v>22.63</v>
      </c>
      <c r="E53">
        <v>18.420000000000002</v>
      </c>
      <c r="F53" t="s">
        <v>45</v>
      </c>
      <c r="G53" s="3">
        <v>0.13350000000000001</v>
      </c>
      <c r="H53" s="4">
        <v>-1500</v>
      </c>
      <c r="I53">
        <f t="shared" si="1"/>
        <v>71</v>
      </c>
      <c r="J53">
        <f t="shared" si="2"/>
        <v>6090</v>
      </c>
      <c r="K53" s="4">
        <f t="shared" si="0"/>
        <v>128438.1</v>
      </c>
      <c r="L53">
        <f t="shared" si="3"/>
        <v>52</v>
      </c>
    </row>
    <row r="54" spans="1:12">
      <c r="A54" s="2">
        <v>42009</v>
      </c>
      <c r="B54">
        <v>21.46</v>
      </c>
      <c r="C54">
        <v>21.19</v>
      </c>
      <c r="D54">
        <v>21.95</v>
      </c>
      <c r="E54">
        <v>20.73</v>
      </c>
      <c r="F54" t="s">
        <v>68</v>
      </c>
      <c r="G54" s="3">
        <v>1.77E-2</v>
      </c>
      <c r="H54" s="4">
        <v>-1500</v>
      </c>
      <c r="I54">
        <f t="shared" si="1"/>
        <v>70</v>
      </c>
      <c r="J54">
        <f t="shared" si="2"/>
        <v>6160</v>
      </c>
      <c r="K54" s="4">
        <f t="shared" si="0"/>
        <v>132193.60000000001</v>
      </c>
      <c r="L54">
        <f t="shared" si="3"/>
        <v>53</v>
      </c>
    </row>
    <row r="55" spans="1:12">
      <c r="A55" s="2">
        <v>42010</v>
      </c>
      <c r="B55">
        <v>21.7</v>
      </c>
      <c r="C55">
        <v>21.52</v>
      </c>
      <c r="D55">
        <v>22.35</v>
      </c>
      <c r="E55">
        <v>20.96</v>
      </c>
      <c r="F55" t="s">
        <v>69</v>
      </c>
      <c r="G55" s="3">
        <v>1.1299999999999999E-2</v>
      </c>
      <c r="H55" s="4">
        <v>-1500</v>
      </c>
      <c r="I55">
        <f t="shared" si="1"/>
        <v>69</v>
      </c>
      <c r="J55">
        <f t="shared" si="2"/>
        <v>6229</v>
      </c>
      <c r="K55" s="4">
        <f t="shared" si="0"/>
        <v>135169.29999999999</v>
      </c>
      <c r="L55">
        <f t="shared" si="3"/>
        <v>54</v>
      </c>
    </row>
    <row r="56" spans="1:12">
      <c r="A56" s="2">
        <v>42011</v>
      </c>
      <c r="B56">
        <v>26.81</v>
      </c>
      <c r="C56">
        <v>21.97</v>
      </c>
      <c r="D56">
        <v>29.03</v>
      </c>
      <c r="E56">
        <v>21.28</v>
      </c>
      <c r="F56" t="s">
        <v>70</v>
      </c>
      <c r="G56" s="3">
        <v>0.2351</v>
      </c>
      <c r="H56" s="4">
        <v>-1500</v>
      </c>
      <c r="I56">
        <f t="shared" si="1"/>
        <v>56</v>
      </c>
      <c r="J56">
        <f t="shared" si="2"/>
        <v>6285</v>
      </c>
      <c r="K56" s="4">
        <f t="shared" si="0"/>
        <v>168500.85</v>
      </c>
      <c r="L56">
        <f t="shared" si="3"/>
        <v>55</v>
      </c>
    </row>
    <row r="57" spans="1:12">
      <c r="A57" s="2">
        <v>42012</v>
      </c>
      <c r="B57">
        <v>25.64</v>
      </c>
      <c r="C57">
        <v>26.87</v>
      </c>
      <c r="D57">
        <v>27.14</v>
      </c>
      <c r="E57">
        <v>22.55</v>
      </c>
      <c r="F57" t="s">
        <v>55</v>
      </c>
      <c r="G57" s="3">
        <v>-4.3400000000000001E-2</v>
      </c>
      <c r="H57" s="4">
        <v>-1500</v>
      </c>
      <c r="I57">
        <f t="shared" si="1"/>
        <v>59</v>
      </c>
      <c r="J57">
        <f t="shared" si="2"/>
        <v>6344</v>
      </c>
      <c r="K57" s="4">
        <f t="shared" si="0"/>
        <v>162660.16</v>
      </c>
      <c r="L57">
        <f t="shared" si="3"/>
        <v>56</v>
      </c>
    </row>
    <row r="58" spans="1:12">
      <c r="A58" s="2">
        <v>42013</v>
      </c>
      <c r="B58">
        <v>25.59</v>
      </c>
      <c r="C58">
        <v>24.96</v>
      </c>
      <c r="D58">
        <v>27.49</v>
      </c>
      <c r="E58">
        <v>24.52</v>
      </c>
      <c r="F58" t="s">
        <v>48</v>
      </c>
      <c r="G58" s="3">
        <v>-1.9E-3</v>
      </c>
      <c r="H58" s="4">
        <v>-1500</v>
      </c>
      <c r="I58">
        <f t="shared" si="1"/>
        <v>59</v>
      </c>
      <c r="J58">
        <f t="shared" si="2"/>
        <v>6403</v>
      </c>
      <c r="K58" s="4">
        <f t="shared" si="0"/>
        <v>163852.76999999999</v>
      </c>
      <c r="L58">
        <f t="shared" si="3"/>
        <v>57</v>
      </c>
    </row>
    <row r="59" spans="1:12">
      <c r="A59" s="2">
        <v>42014</v>
      </c>
      <c r="B59">
        <v>31.3</v>
      </c>
      <c r="C59">
        <v>25.55</v>
      </c>
      <c r="D59">
        <v>31.54</v>
      </c>
      <c r="E59">
        <v>25.3</v>
      </c>
      <c r="F59" t="s">
        <v>71</v>
      </c>
      <c r="G59" s="3">
        <v>0.22270000000000001</v>
      </c>
      <c r="H59" s="4">
        <v>-1500</v>
      </c>
      <c r="I59">
        <f t="shared" si="1"/>
        <v>48</v>
      </c>
      <c r="J59">
        <f t="shared" si="2"/>
        <v>6451</v>
      </c>
      <c r="K59" s="4">
        <f t="shared" si="0"/>
        <v>201916.30000000002</v>
      </c>
      <c r="L59">
        <f t="shared" si="3"/>
        <v>58</v>
      </c>
    </row>
    <row r="60" spans="1:12">
      <c r="A60" s="2">
        <v>42015</v>
      </c>
      <c r="B60">
        <v>33.24</v>
      </c>
      <c r="C60">
        <v>31.36</v>
      </c>
      <c r="D60">
        <v>34.14</v>
      </c>
      <c r="E60">
        <v>31.02</v>
      </c>
      <c r="F60" t="s">
        <v>72</v>
      </c>
      <c r="G60" s="3">
        <v>6.2199999999999998E-2</v>
      </c>
      <c r="H60" s="4">
        <v>-1500</v>
      </c>
      <c r="I60">
        <f t="shared" si="1"/>
        <v>45</v>
      </c>
      <c r="J60">
        <f t="shared" si="2"/>
        <v>6496</v>
      </c>
      <c r="K60" s="4">
        <f t="shared" si="0"/>
        <v>215927.04000000001</v>
      </c>
      <c r="L60">
        <f t="shared" si="3"/>
        <v>59</v>
      </c>
    </row>
    <row r="61" spans="1:12">
      <c r="A61" s="2">
        <v>42016</v>
      </c>
      <c r="B61">
        <v>33.79</v>
      </c>
      <c r="C61">
        <v>33.69</v>
      </c>
      <c r="D61">
        <v>34.82</v>
      </c>
      <c r="E61">
        <v>31.76</v>
      </c>
      <c r="F61" t="s">
        <v>73</v>
      </c>
      <c r="G61" s="3">
        <v>1.67E-2</v>
      </c>
      <c r="H61" s="4">
        <v>-1500</v>
      </c>
      <c r="I61">
        <f t="shared" si="1"/>
        <v>44</v>
      </c>
      <c r="J61">
        <f t="shared" si="2"/>
        <v>6540</v>
      </c>
      <c r="K61" s="4">
        <f t="shared" si="0"/>
        <v>220986.6</v>
      </c>
      <c r="L61">
        <f t="shared" si="3"/>
        <v>60</v>
      </c>
    </row>
    <row r="62" spans="1:12">
      <c r="A62" s="2">
        <v>42370</v>
      </c>
      <c r="B62">
        <v>29.35</v>
      </c>
      <c r="C62">
        <v>32.81</v>
      </c>
      <c r="D62">
        <v>32.89</v>
      </c>
      <c r="E62">
        <v>27.36</v>
      </c>
      <c r="F62" t="s">
        <v>74</v>
      </c>
      <c r="G62" s="3">
        <v>-0.13150000000000001</v>
      </c>
      <c r="H62" s="4">
        <v>-1500</v>
      </c>
      <c r="I62">
        <f t="shared" si="1"/>
        <v>51</v>
      </c>
      <c r="J62">
        <f t="shared" si="2"/>
        <v>6591</v>
      </c>
      <c r="K62" s="4">
        <f t="shared" si="0"/>
        <v>193445.85</v>
      </c>
      <c r="L62">
        <f t="shared" si="3"/>
        <v>61</v>
      </c>
    </row>
    <row r="63" spans="1:12">
      <c r="A63" s="2">
        <v>42371</v>
      </c>
      <c r="B63">
        <v>27.63</v>
      </c>
      <c r="C63">
        <v>28.91</v>
      </c>
      <c r="D63">
        <v>29.09</v>
      </c>
      <c r="E63">
        <v>23.7</v>
      </c>
      <c r="F63" t="s">
        <v>75</v>
      </c>
      <c r="G63" s="3">
        <v>-5.8700000000000002E-2</v>
      </c>
      <c r="H63" s="4">
        <v>-1500</v>
      </c>
      <c r="I63">
        <f t="shared" si="1"/>
        <v>54</v>
      </c>
      <c r="J63">
        <f t="shared" si="2"/>
        <v>6645</v>
      </c>
      <c r="K63" s="4">
        <f t="shared" si="0"/>
        <v>183601.35</v>
      </c>
      <c r="L63">
        <f t="shared" si="3"/>
        <v>62</v>
      </c>
    </row>
    <row r="64" spans="1:12">
      <c r="A64" s="2">
        <v>42372</v>
      </c>
      <c r="B64">
        <v>29.68</v>
      </c>
      <c r="C64">
        <v>27.81</v>
      </c>
      <c r="D64">
        <v>30.16</v>
      </c>
      <c r="E64">
        <v>26.93</v>
      </c>
      <c r="F64" t="s">
        <v>76</v>
      </c>
      <c r="G64" s="3">
        <v>7.4399999999999994E-2</v>
      </c>
      <c r="H64" s="4">
        <v>-1500</v>
      </c>
      <c r="I64">
        <f t="shared" si="1"/>
        <v>51</v>
      </c>
      <c r="J64">
        <f t="shared" si="2"/>
        <v>6696</v>
      </c>
      <c r="K64" s="4">
        <f t="shared" si="0"/>
        <v>198737.28</v>
      </c>
      <c r="L64">
        <f t="shared" si="3"/>
        <v>63</v>
      </c>
    </row>
    <row r="65" spans="1:12">
      <c r="A65" s="2">
        <v>42373</v>
      </c>
      <c r="B65">
        <v>32.979999999999997</v>
      </c>
      <c r="C65">
        <v>29.52</v>
      </c>
      <c r="D65">
        <v>33.5</v>
      </c>
      <c r="E65">
        <v>29.26</v>
      </c>
      <c r="F65" t="s">
        <v>58</v>
      </c>
      <c r="G65" s="3">
        <v>0.1111</v>
      </c>
      <c r="H65" s="4">
        <v>-1500</v>
      </c>
      <c r="I65">
        <f t="shared" si="1"/>
        <v>45</v>
      </c>
      <c r="J65">
        <f t="shared" si="2"/>
        <v>6741</v>
      </c>
      <c r="K65" s="4">
        <f t="shared" si="0"/>
        <v>222318.18</v>
      </c>
      <c r="L65">
        <f t="shared" si="3"/>
        <v>64</v>
      </c>
    </row>
    <row r="66" spans="1:12">
      <c r="A66" s="2">
        <v>42374</v>
      </c>
      <c r="B66">
        <v>36.14</v>
      </c>
      <c r="C66">
        <v>33.200000000000003</v>
      </c>
      <c r="D66">
        <v>36.21</v>
      </c>
      <c r="E66">
        <v>32.799999999999997</v>
      </c>
      <c r="F66" t="s">
        <v>77</v>
      </c>
      <c r="G66" s="3">
        <v>9.5799999999999996E-2</v>
      </c>
      <c r="H66" s="4">
        <v>-1500</v>
      </c>
      <c r="I66">
        <f t="shared" si="1"/>
        <v>42</v>
      </c>
      <c r="J66">
        <f t="shared" si="2"/>
        <v>6783</v>
      </c>
      <c r="K66" s="4">
        <f t="shared" ref="K66:K74" si="4">B66*J66</f>
        <v>245137.62</v>
      </c>
      <c r="L66">
        <f t="shared" si="3"/>
        <v>65</v>
      </c>
    </row>
    <row r="67" spans="1:12">
      <c r="A67" s="2">
        <v>42375</v>
      </c>
      <c r="B67">
        <v>35.78</v>
      </c>
      <c r="C67">
        <v>36.04</v>
      </c>
      <c r="D67">
        <v>36.58</v>
      </c>
      <c r="E67">
        <v>34.11</v>
      </c>
      <c r="F67" t="s">
        <v>78</v>
      </c>
      <c r="G67" s="3">
        <v>-9.9000000000000008E-3</v>
      </c>
      <c r="H67" s="4">
        <v>-1500</v>
      </c>
      <c r="I67">
        <f t="shared" ref="I67:I73" si="5">-ROUND(H67/B67, 0)</f>
        <v>42</v>
      </c>
      <c r="J67">
        <f t="shared" si="2"/>
        <v>6825</v>
      </c>
      <c r="K67" s="4">
        <f t="shared" si="4"/>
        <v>244198.5</v>
      </c>
      <c r="L67">
        <f t="shared" si="3"/>
        <v>66</v>
      </c>
    </row>
    <row r="68" spans="1:12">
      <c r="A68" s="2">
        <v>42376</v>
      </c>
      <c r="B68">
        <v>37.94</v>
      </c>
      <c r="C68">
        <v>35.869999999999997</v>
      </c>
      <c r="D68">
        <v>38.299999999999997</v>
      </c>
      <c r="E68">
        <v>35.83</v>
      </c>
      <c r="F68" t="s">
        <v>46</v>
      </c>
      <c r="G68" s="3">
        <v>6.0400000000000002E-2</v>
      </c>
      <c r="H68" s="4">
        <v>-1500</v>
      </c>
      <c r="I68">
        <f t="shared" si="5"/>
        <v>40</v>
      </c>
      <c r="J68">
        <f t="shared" ref="J68:J74" si="6">J67+I68</f>
        <v>6865</v>
      </c>
      <c r="K68" s="4">
        <f t="shared" si="4"/>
        <v>260458.09999999998</v>
      </c>
      <c r="L68">
        <f t="shared" ref="L68:L74" si="7">L67+1</f>
        <v>67</v>
      </c>
    </row>
    <row r="69" spans="1:12">
      <c r="A69" s="2">
        <v>42377</v>
      </c>
      <c r="B69">
        <v>38.46</v>
      </c>
      <c r="C69">
        <v>37.99</v>
      </c>
      <c r="D69">
        <v>38.75</v>
      </c>
      <c r="E69">
        <v>37.520000000000003</v>
      </c>
      <c r="F69" t="s">
        <v>79</v>
      </c>
      <c r="G69" s="3">
        <v>1.3599999999999999E-2</v>
      </c>
      <c r="H69" s="4">
        <v>-1500</v>
      </c>
      <c r="I69">
        <f t="shared" si="5"/>
        <v>39</v>
      </c>
      <c r="J69">
        <f t="shared" si="6"/>
        <v>6904</v>
      </c>
      <c r="K69" s="4">
        <f t="shared" si="4"/>
        <v>265527.84000000003</v>
      </c>
      <c r="L69">
        <f t="shared" si="7"/>
        <v>68</v>
      </c>
    </row>
    <row r="70" spans="1:12">
      <c r="A70" s="2">
        <v>42378</v>
      </c>
      <c r="B70">
        <v>41.87</v>
      </c>
      <c r="C70">
        <v>38.54</v>
      </c>
      <c r="D70">
        <v>42</v>
      </c>
      <c r="E70">
        <v>37.799999999999997</v>
      </c>
      <c r="F70" t="s">
        <v>50</v>
      </c>
      <c r="G70" s="3">
        <v>8.8599999999999998E-2</v>
      </c>
      <c r="H70" s="4">
        <v>-1500</v>
      </c>
      <c r="I70">
        <f t="shared" si="5"/>
        <v>36</v>
      </c>
      <c r="J70">
        <f t="shared" si="6"/>
        <v>6940</v>
      </c>
      <c r="K70" s="4">
        <f t="shared" si="4"/>
        <v>290577.8</v>
      </c>
      <c r="L70">
        <f t="shared" si="7"/>
        <v>69</v>
      </c>
    </row>
    <row r="71" spans="1:12">
      <c r="A71" s="2">
        <v>42379</v>
      </c>
      <c r="B71">
        <v>39.49</v>
      </c>
      <c r="C71">
        <v>41.8</v>
      </c>
      <c r="D71">
        <v>42.36</v>
      </c>
      <c r="E71">
        <v>38.729999999999997</v>
      </c>
      <c r="F71" t="s">
        <v>48</v>
      </c>
      <c r="G71" s="3">
        <v>-5.67E-2</v>
      </c>
      <c r="H71" s="4">
        <v>-1500</v>
      </c>
      <c r="I71">
        <f t="shared" si="5"/>
        <v>38</v>
      </c>
      <c r="J71">
        <f t="shared" si="6"/>
        <v>6978</v>
      </c>
      <c r="K71" s="4">
        <f t="shared" si="4"/>
        <v>275561.22000000003</v>
      </c>
      <c r="L71">
        <f t="shared" si="7"/>
        <v>70</v>
      </c>
    </row>
    <row r="72" spans="1:12">
      <c r="A72" s="2">
        <v>42380</v>
      </c>
      <c r="B72">
        <v>37.53</v>
      </c>
      <c r="C72">
        <v>39.950000000000003</v>
      </c>
      <c r="D72">
        <v>40.04</v>
      </c>
      <c r="E72">
        <v>35.51</v>
      </c>
      <c r="F72" t="s">
        <v>80</v>
      </c>
      <c r="G72" s="3">
        <v>-4.9700000000000001E-2</v>
      </c>
      <c r="H72" s="4">
        <v>-1500</v>
      </c>
      <c r="I72">
        <f t="shared" si="5"/>
        <v>40</v>
      </c>
      <c r="J72">
        <f t="shared" si="6"/>
        <v>7018</v>
      </c>
      <c r="K72" s="4">
        <f t="shared" si="4"/>
        <v>263385.53999999998</v>
      </c>
      <c r="L72">
        <f t="shared" si="7"/>
        <v>71</v>
      </c>
    </row>
    <row r="73" spans="1:12">
      <c r="A73" s="2">
        <v>42381</v>
      </c>
      <c r="B73">
        <v>37.49</v>
      </c>
      <c r="C73">
        <v>37.619999999999997</v>
      </c>
      <c r="D73">
        <v>39.119999999999997</v>
      </c>
      <c r="E73">
        <v>36.83</v>
      </c>
      <c r="F73" t="s">
        <v>81</v>
      </c>
      <c r="G73" s="3">
        <v>-8.9999999999999998E-4</v>
      </c>
      <c r="H73" s="4">
        <v>-1500</v>
      </c>
      <c r="I73">
        <f t="shared" si="5"/>
        <v>40</v>
      </c>
      <c r="J73">
        <f t="shared" si="6"/>
        <v>7058</v>
      </c>
      <c r="K73" s="4">
        <f t="shared" si="4"/>
        <v>264604.42000000004</v>
      </c>
      <c r="L73">
        <f t="shared" si="7"/>
        <v>72</v>
      </c>
    </row>
    <row r="74" spans="1:12">
      <c r="A74" s="2">
        <v>42736</v>
      </c>
      <c r="B74">
        <v>41.17</v>
      </c>
      <c r="C74">
        <v>37.9</v>
      </c>
      <c r="D74">
        <v>42.19</v>
      </c>
      <c r="E74">
        <v>37.380000000000003</v>
      </c>
      <c r="F74" t="s">
        <v>82</v>
      </c>
      <c r="G74" s="3">
        <v>9.8199999999999996E-2</v>
      </c>
      <c r="H74" s="4">
        <v>290577.86</v>
      </c>
      <c r="J74">
        <f t="shared" si="6"/>
        <v>7058</v>
      </c>
      <c r="K74" s="4">
        <f t="shared" si="4"/>
        <v>290577.86</v>
      </c>
      <c r="L74">
        <f t="shared" si="7"/>
        <v>73</v>
      </c>
    </row>
    <row r="75" spans="1:1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214F-201F-4FF0-83B4-7C205796ECFD}">
  <dimension ref="A1:Q74"/>
  <sheetViews>
    <sheetView topLeftCell="A2" workbookViewId="0">
      <selection activeCell="N8" sqref="N8:P11"/>
    </sheetView>
  </sheetViews>
  <sheetFormatPr defaultRowHeight="15"/>
  <cols>
    <col min="1" max="1" width="18.42578125" customWidth="1"/>
    <col min="2" max="2" width="9.5703125" bestFit="1" customWidth="1"/>
    <col min="3" max="3" width="11.42578125" bestFit="1" customWidth="1"/>
    <col min="4" max="4" width="10.7109375" bestFit="1" customWidth="1"/>
    <col min="5" max="5" width="10.28515625" bestFit="1" customWidth="1"/>
    <col min="8" max="8" width="16.28515625" bestFit="1" customWidth="1"/>
    <col min="9" max="9" width="10.42578125" bestFit="1" customWidth="1"/>
    <col min="11" max="11" width="15.28515625" customWidth="1"/>
    <col min="15" max="15" width="16.7109375" customWidth="1"/>
    <col min="16" max="16" width="15.28515625" customWidth="1"/>
  </cols>
  <sheetData>
    <row r="1" spans="1:17">
      <c r="A1" s="1" t="s">
        <v>83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85</v>
      </c>
      <c r="K1" s="1" t="s">
        <v>86</v>
      </c>
      <c r="L1" s="1" t="s">
        <v>11</v>
      </c>
      <c r="O1" s="1" t="s">
        <v>13</v>
      </c>
      <c r="P1" s="1" t="s">
        <v>12</v>
      </c>
    </row>
    <row r="2" spans="1:17">
      <c r="A2" s="2">
        <v>42736</v>
      </c>
      <c r="B2">
        <v>41.17</v>
      </c>
      <c r="C2">
        <v>37.9</v>
      </c>
      <c r="D2">
        <v>42.19</v>
      </c>
      <c r="E2">
        <v>37.380000000000003</v>
      </c>
      <c r="F2" t="s">
        <v>82</v>
      </c>
      <c r="G2" s="3">
        <v>9.8199999999999996E-2</v>
      </c>
      <c r="H2" s="4">
        <v>-1500</v>
      </c>
      <c r="I2">
        <f>ROUND(1500/B2, 0)</f>
        <v>36</v>
      </c>
      <c r="J2">
        <f>I2</f>
        <v>36</v>
      </c>
      <c r="K2" s="4">
        <f>J2*B2</f>
        <v>1482.1200000000001</v>
      </c>
      <c r="L2">
        <f>1</f>
        <v>1</v>
      </c>
      <c r="N2" s="21" t="s">
        <v>15</v>
      </c>
      <c r="O2" s="16">
        <f>IRR(H2:H74, 0.02)</f>
        <v>2.0722297024589054E-3</v>
      </c>
      <c r="P2" s="17">
        <f>(O2 + 1) ^ (12) - 1</f>
        <v>2.5152136215399468E-2</v>
      </c>
    </row>
    <row r="3" spans="1:17">
      <c r="A3" s="2">
        <v>42767</v>
      </c>
      <c r="B3">
        <v>42.25</v>
      </c>
      <c r="C3">
        <v>41.46</v>
      </c>
      <c r="D3">
        <v>43.04</v>
      </c>
      <c r="E3">
        <v>40.15</v>
      </c>
      <c r="F3" t="s">
        <v>87</v>
      </c>
      <c r="G3" s="3">
        <v>2.6200000000000001E-2</v>
      </c>
      <c r="H3" s="4">
        <v>-1500</v>
      </c>
      <c r="I3">
        <f>ROUND(1500/B3, 0)</f>
        <v>36</v>
      </c>
      <c r="J3">
        <f>I3+J2</f>
        <v>72</v>
      </c>
      <c r="K3" s="4">
        <f>J3*B3</f>
        <v>3042</v>
      </c>
      <c r="L3">
        <f>L2+1</f>
        <v>2</v>
      </c>
      <c r="N3" s="22" t="s">
        <v>17</v>
      </c>
      <c r="O3" s="18">
        <f>(1+P3)^(1/12)-1</f>
        <v>4.0741237836483535E-3</v>
      </c>
      <c r="P3" s="19">
        <v>0.05</v>
      </c>
      <c r="Q3" t="s">
        <v>18</v>
      </c>
    </row>
    <row r="4" spans="1:17">
      <c r="A4" s="2">
        <v>42795</v>
      </c>
      <c r="B4">
        <v>44.33</v>
      </c>
      <c r="C4">
        <v>42.65</v>
      </c>
      <c r="D4">
        <v>44.52</v>
      </c>
      <c r="E4">
        <v>41.67</v>
      </c>
      <c r="F4" t="s">
        <v>88</v>
      </c>
      <c r="G4" s="3">
        <v>4.9099999999999998E-2</v>
      </c>
      <c r="H4" s="4">
        <v>-1500</v>
      </c>
      <c r="I4">
        <f>ROUND(1500/B4, 0)</f>
        <v>34</v>
      </c>
      <c r="J4">
        <f t="shared" ref="J4:J67" si="0">I4+J3</f>
        <v>106</v>
      </c>
      <c r="K4" s="4">
        <f>J4*B4</f>
        <v>4698.9799999999996</v>
      </c>
      <c r="L4">
        <f t="shared" ref="L4:L67" si="1">L3+1</f>
        <v>3</v>
      </c>
      <c r="N4" s="21" t="s">
        <v>20</v>
      </c>
      <c r="O4" s="20">
        <f>NPV(O3,H2:H74,)</f>
        <v>-6793.7353380734548</v>
      </c>
      <c r="P4" s="12"/>
    </row>
    <row r="5" spans="1:17">
      <c r="A5" s="2">
        <v>42826</v>
      </c>
      <c r="B5">
        <v>46.25</v>
      </c>
      <c r="C5">
        <v>44.4</v>
      </c>
      <c r="D5">
        <v>47.48</v>
      </c>
      <c r="E5">
        <v>44.22</v>
      </c>
      <c r="F5" t="s">
        <v>81</v>
      </c>
      <c r="G5" s="3">
        <v>4.3400000000000001E-2</v>
      </c>
      <c r="H5" s="4">
        <v>-1500</v>
      </c>
      <c r="I5">
        <f>ROUND(1500/B5, 0)</f>
        <v>32</v>
      </c>
      <c r="J5">
        <f t="shared" si="0"/>
        <v>138</v>
      </c>
      <c r="K5" s="4">
        <f>J5*B5</f>
        <v>6382.5</v>
      </c>
      <c r="L5">
        <f t="shared" si="1"/>
        <v>4</v>
      </c>
    </row>
    <row r="6" spans="1:17">
      <c r="A6" s="2">
        <v>42856</v>
      </c>
      <c r="B6">
        <v>49.73</v>
      </c>
      <c r="C6">
        <v>46.39</v>
      </c>
      <c r="D6">
        <v>50.06</v>
      </c>
      <c r="E6">
        <v>46.39</v>
      </c>
      <c r="F6" t="s">
        <v>89</v>
      </c>
      <c r="G6" s="3">
        <v>7.5300000000000006E-2</v>
      </c>
      <c r="H6" s="4">
        <v>-1500</v>
      </c>
      <c r="I6">
        <f>ROUND(1500/B6, 0)</f>
        <v>30</v>
      </c>
      <c r="J6">
        <f t="shared" si="0"/>
        <v>168</v>
      </c>
      <c r="K6" s="4">
        <f>J6*B6</f>
        <v>8354.64</v>
      </c>
      <c r="L6">
        <f t="shared" si="1"/>
        <v>5</v>
      </c>
      <c r="N6" s="1" t="s">
        <v>90</v>
      </c>
    </row>
    <row r="7" spans="1:17">
      <c r="A7" s="2">
        <v>42887</v>
      </c>
      <c r="B7">
        <v>48.4</v>
      </c>
      <c r="C7">
        <v>49.93</v>
      </c>
      <c r="D7">
        <v>50.85</v>
      </c>
      <c r="E7">
        <v>46.35</v>
      </c>
      <c r="F7" t="s">
        <v>16</v>
      </c>
      <c r="G7" s="3">
        <v>-2.6800000000000001E-2</v>
      </c>
      <c r="H7" s="4">
        <v>-1500</v>
      </c>
      <c r="I7">
        <f>ROUND(1500/B7, 0)</f>
        <v>31</v>
      </c>
      <c r="J7">
        <f t="shared" si="0"/>
        <v>199</v>
      </c>
      <c r="K7" s="4">
        <f>J7*B7</f>
        <v>9631.6</v>
      </c>
      <c r="L7">
        <f t="shared" si="1"/>
        <v>6</v>
      </c>
      <c r="N7" s="1"/>
    </row>
    <row r="8" spans="1:17">
      <c r="A8" s="2">
        <v>42917</v>
      </c>
      <c r="B8">
        <v>49.39</v>
      </c>
      <c r="C8">
        <v>48.64</v>
      </c>
      <c r="D8">
        <v>54.17</v>
      </c>
      <c r="E8">
        <v>47.55</v>
      </c>
      <c r="F8" t="s">
        <v>91</v>
      </c>
      <c r="G8" s="3">
        <v>2.0400000000000001E-2</v>
      </c>
      <c r="H8" s="4">
        <v>-1500</v>
      </c>
      <c r="I8">
        <f>ROUND(1500/B8, 0)</f>
        <v>30</v>
      </c>
      <c r="J8">
        <f t="shared" si="0"/>
        <v>229</v>
      </c>
      <c r="K8" s="4">
        <f>J8*B8</f>
        <v>11310.31</v>
      </c>
      <c r="L8">
        <f t="shared" si="1"/>
        <v>7</v>
      </c>
      <c r="N8" s="22" t="s">
        <v>26</v>
      </c>
      <c r="O8" s="27"/>
      <c r="P8" s="20">
        <f>B2</f>
        <v>41.17</v>
      </c>
    </row>
    <row r="9" spans="1:17">
      <c r="A9" s="2">
        <v>42948</v>
      </c>
      <c r="B9">
        <v>49.03</v>
      </c>
      <c r="C9">
        <v>49.81</v>
      </c>
      <c r="D9">
        <v>50.32</v>
      </c>
      <c r="E9">
        <v>46.82</v>
      </c>
      <c r="F9" t="s">
        <v>39</v>
      </c>
      <c r="G9" s="3">
        <v>-7.3000000000000001E-3</v>
      </c>
      <c r="H9" s="4">
        <v>-1500</v>
      </c>
      <c r="I9">
        <f>ROUND(1500/B9, 0)</f>
        <v>31</v>
      </c>
      <c r="J9">
        <f t="shared" si="0"/>
        <v>260</v>
      </c>
      <c r="K9" s="4">
        <f>J9*B9</f>
        <v>12747.800000000001</v>
      </c>
      <c r="L9">
        <f t="shared" si="1"/>
        <v>8</v>
      </c>
      <c r="N9" s="22" t="s">
        <v>28</v>
      </c>
      <c r="O9" s="27"/>
      <c r="P9" s="20">
        <f>B73</f>
        <v>84</v>
      </c>
    </row>
    <row r="10" spans="1:17">
      <c r="A10" s="2">
        <v>42979</v>
      </c>
      <c r="B10">
        <v>48.07</v>
      </c>
      <c r="C10">
        <v>49.21</v>
      </c>
      <c r="D10">
        <v>50</v>
      </c>
      <c r="E10">
        <v>46.59</v>
      </c>
      <c r="F10" t="s">
        <v>92</v>
      </c>
      <c r="G10" s="3">
        <v>-1.9599999999999999E-2</v>
      </c>
      <c r="H10" s="4">
        <v>-1500</v>
      </c>
      <c r="I10">
        <f>ROUND(1500/B10, 0)</f>
        <v>31</v>
      </c>
      <c r="J10">
        <f t="shared" si="0"/>
        <v>291</v>
      </c>
      <c r="K10" s="4">
        <f>J10*B10</f>
        <v>13988.37</v>
      </c>
      <c r="L10">
        <f t="shared" si="1"/>
        <v>9</v>
      </c>
      <c r="N10" s="22" t="s">
        <v>30</v>
      </c>
      <c r="O10" s="28"/>
      <c r="P10" s="20">
        <f>B74</f>
        <v>97.97</v>
      </c>
    </row>
    <row r="11" spans="1:17">
      <c r="A11" s="2">
        <v>43009</v>
      </c>
      <c r="B11">
        <v>55.26</v>
      </c>
      <c r="C11">
        <v>48.2</v>
      </c>
      <c r="D11">
        <v>56.14</v>
      </c>
      <c r="E11">
        <v>47.52</v>
      </c>
      <c r="F11" t="s">
        <v>93</v>
      </c>
      <c r="G11" s="3">
        <v>0.1497</v>
      </c>
      <c r="H11" s="4">
        <v>-1500</v>
      </c>
      <c r="I11">
        <f>ROUND(1500/B11, 0)</f>
        <v>27</v>
      </c>
      <c r="J11">
        <f t="shared" si="0"/>
        <v>318</v>
      </c>
      <c r="K11" s="4">
        <f>J11*B11</f>
        <v>17572.68</v>
      </c>
      <c r="L11">
        <f t="shared" si="1"/>
        <v>10</v>
      </c>
      <c r="N11" s="22" t="s">
        <v>32</v>
      </c>
      <c r="O11" s="27"/>
      <c r="P11" s="12">
        <f>P10/P8</f>
        <v>2.3796453728443039</v>
      </c>
    </row>
    <row r="12" spans="1:17">
      <c r="A12" s="2">
        <v>43040</v>
      </c>
      <c r="B12">
        <v>58.84</v>
      </c>
      <c r="C12">
        <v>55.27</v>
      </c>
      <c r="D12">
        <v>60.67</v>
      </c>
      <c r="E12">
        <v>54.34</v>
      </c>
      <c r="F12" t="s">
        <v>48</v>
      </c>
      <c r="G12" s="3">
        <v>6.4699999999999994E-2</v>
      </c>
      <c r="H12" s="4">
        <v>-1500</v>
      </c>
      <c r="I12">
        <f>ROUND(1500/B12, 0)</f>
        <v>25</v>
      </c>
      <c r="J12">
        <f t="shared" si="0"/>
        <v>343</v>
      </c>
      <c r="K12" s="4">
        <f>J12*B12</f>
        <v>20182.120000000003</v>
      </c>
      <c r="L12">
        <f t="shared" si="1"/>
        <v>11</v>
      </c>
    </row>
    <row r="13" spans="1:17">
      <c r="A13" s="2">
        <v>43070</v>
      </c>
      <c r="B13">
        <v>58.47</v>
      </c>
      <c r="C13">
        <v>58.6</v>
      </c>
      <c r="D13">
        <v>59.74</v>
      </c>
      <c r="E13">
        <v>56.24</v>
      </c>
      <c r="F13" t="s">
        <v>94</v>
      </c>
      <c r="G13" s="3">
        <v>-6.1999999999999998E-3</v>
      </c>
      <c r="H13" s="4">
        <v>-1500</v>
      </c>
      <c r="I13">
        <f>ROUND(1500/B13, 0)</f>
        <v>26</v>
      </c>
      <c r="J13">
        <f t="shared" si="0"/>
        <v>369</v>
      </c>
      <c r="K13" s="4">
        <f>J13*B13</f>
        <v>21575.43</v>
      </c>
      <c r="L13">
        <f t="shared" si="1"/>
        <v>12</v>
      </c>
    </row>
    <row r="14" spans="1:17">
      <c r="A14" s="2">
        <v>43101</v>
      </c>
      <c r="B14">
        <v>72.540000000000006</v>
      </c>
      <c r="C14">
        <v>58.6</v>
      </c>
      <c r="D14">
        <v>73.63</v>
      </c>
      <c r="E14">
        <v>58.53</v>
      </c>
      <c r="F14" t="s">
        <v>95</v>
      </c>
      <c r="G14" s="3">
        <v>0.24060000000000001</v>
      </c>
      <c r="H14" s="4">
        <v>-1500</v>
      </c>
      <c r="I14">
        <f>ROUND(1500/B14, 0)</f>
        <v>21</v>
      </c>
      <c r="J14">
        <f t="shared" si="0"/>
        <v>390</v>
      </c>
      <c r="K14" s="4">
        <f>J14*B14</f>
        <v>28290.600000000002</v>
      </c>
      <c r="L14">
        <f t="shared" si="1"/>
        <v>13</v>
      </c>
    </row>
    <row r="15" spans="1:17">
      <c r="A15" s="2">
        <v>43132</v>
      </c>
      <c r="B15">
        <v>75.62</v>
      </c>
      <c r="C15">
        <v>72.25</v>
      </c>
      <c r="D15">
        <v>76.430000000000007</v>
      </c>
      <c r="E15">
        <v>63.3</v>
      </c>
      <c r="F15" t="s">
        <v>96</v>
      </c>
      <c r="G15" s="3">
        <v>4.24E-2</v>
      </c>
      <c r="H15" s="4">
        <v>-1500</v>
      </c>
      <c r="I15">
        <f>ROUND(1500/B15, 0)</f>
        <v>20</v>
      </c>
      <c r="J15">
        <f t="shared" si="0"/>
        <v>410</v>
      </c>
      <c r="K15" s="4">
        <f>J15*B15</f>
        <v>31004.2</v>
      </c>
      <c r="L15">
        <f t="shared" si="1"/>
        <v>14</v>
      </c>
    </row>
    <row r="16" spans="1:17">
      <c r="A16" s="2">
        <v>43160</v>
      </c>
      <c r="B16">
        <v>72.37</v>
      </c>
      <c r="C16">
        <v>75.680000000000007</v>
      </c>
      <c r="D16">
        <v>80.88</v>
      </c>
      <c r="E16">
        <v>68.260000000000005</v>
      </c>
      <c r="F16" t="s">
        <v>97</v>
      </c>
      <c r="G16" s="3">
        <v>-4.2999999999999997E-2</v>
      </c>
      <c r="H16" s="4">
        <v>-1500</v>
      </c>
      <c r="I16">
        <f>ROUND(1500/B16, 0)</f>
        <v>21</v>
      </c>
      <c r="J16">
        <f t="shared" si="0"/>
        <v>431</v>
      </c>
      <c r="K16" s="4">
        <f>J16*B16</f>
        <v>31191.47</v>
      </c>
      <c r="L16">
        <f t="shared" si="1"/>
        <v>15</v>
      </c>
    </row>
    <row r="17" spans="1:12">
      <c r="A17" s="2">
        <v>43191</v>
      </c>
      <c r="B17">
        <v>78.31</v>
      </c>
      <c r="C17">
        <v>70.88</v>
      </c>
      <c r="D17">
        <v>81.900000000000006</v>
      </c>
      <c r="E17">
        <v>67.64</v>
      </c>
      <c r="F17" t="s">
        <v>74</v>
      </c>
      <c r="G17" s="3">
        <v>8.2100000000000006E-2</v>
      </c>
      <c r="H17" s="4">
        <v>-1500</v>
      </c>
      <c r="I17">
        <f>ROUND(1500/B17, 0)</f>
        <v>19</v>
      </c>
      <c r="J17">
        <f t="shared" si="0"/>
        <v>450</v>
      </c>
      <c r="K17" s="4">
        <f>J17*B17</f>
        <v>35239.5</v>
      </c>
      <c r="L17">
        <f t="shared" si="1"/>
        <v>16</v>
      </c>
    </row>
    <row r="18" spans="1:12">
      <c r="A18" s="2">
        <v>43221</v>
      </c>
      <c r="B18">
        <v>81.48</v>
      </c>
      <c r="C18">
        <v>78.16</v>
      </c>
      <c r="D18">
        <v>81.75</v>
      </c>
      <c r="E18">
        <v>77.3</v>
      </c>
      <c r="F18" t="s">
        <v>87</v>
      </c>
      <c r="G18" s="3">
        <v>4.0500000000000001E-2</v>
      </c>
      <c r="H18" s="4">
        <v>-1500</v>
      </c>
      <c r="I18">
        <f>ROUND(1500/B18, 0)</f>
        <v>18</v>
      </c>
      <c r="J18">
        <f t="shared" si="0"/>
        <v>468</v>
      </c>
      <c r="K18" s="4">
        <f>J18*B18</f>
        <v>38132.639999999999</v>
      </c>
      <c r="L18">
        <f t="shared" si="1"/>
        <v>17</v>
      </c>
    </row>
    <row r="19" spans="1:12">
      <c r="A19" s="2">
        <v>43252</v>
      </c>
      <c r="B19">
        <v>84.99</v>
      </c>
      <c r="C19">
        <v>81.849999999999994</v>
      </c>
      <c r="D19">
        <v>88.15</v>
      </c>
      <c r="E19">
        <v>81.75</v>
      </c>
      <c r="F19" t="s">
        <v>98</v>
      </c>
      <c r="G19" s="3">
        <v>4.3099999999999999E-2</v>
      </c>
      <c r="H19" s="4">
        <v>-1500</v>
      </c>
      <c r="I19">
        <f>ROUND(1500/B19, 0)</f>
        <v>18</v>
      </c>
      <c r="J19">
        <f t="shared" si="0"/>
        <v>486</v>
      </c>
      <c r="K19" s="4">
        <f>J19*B19</f>
        <v>41305.14</v>
      </c>
      <c r="L19">
        <f t="shared" si="1"/>
        <v>18</v>
      </c>
    </row>
    <row r="20" spans="1:12">
      <c r="A20" s="2">
        <v>43282</v>
      </c>
      <c r="B20">
        <v>88.87</v>
      </c>
      <c r="C20">
        <v>84.14</v>
      </c>
      <c r="D20">
        <v>94</v>
      </c>
      <c r="E20">
        <v>83.9</v>
      </c>
      <c r="F20" t="s">
        <v>99</v>
      </c>
      <c r="G20" s="3">
        <v>4.5699999999999998E-2</v>
      </c>
      <c r="H20" s="4">
        <v>-1500</v>
      </c>
      <c r="I20">
        <f>ROUND(1500/B20, 0)</f>
        <v>17</v>
      </c>
      <c r="J20">
        <f t="shared" si="0"/>
        <v>503</v>
      </c>
      <c r="K20" s="4">
        <f>J20*B20</f>
        <v>44701.61</v>
      </c>
      <c r="L20">
        <f t="shared" si="1"/>
        <v>19</v>
      </c>
    </row>
    <row r="21" spans="1:12">
      <c r="A21" s="2">
        <v>43313</v>
      </c>
      <c r="B21">
        <v>100.64</v>
      </c>
      <c r="C21">
        <v>89.2</v>
      </c>
      <c r="D21">
        <v>101.28</v>
      </c>
      <c r="E21">
        <v>88.8</v>
      </c>
      <c r="F21" t="s">
        <v>95</v>
      </c>
      <c r="G21" s="3">
        <v>0.13239999999999999</v>
      </c>
      <c r="H21" s="4">
        <v>-1500</v>
      </c>
      <c r="I21">
        <f>ROUND(1500/B21, 0)</f>
        <v>15</v>
      </c>
      <c r="J21">
        <f t="shared" si="0"/>
        <v>518</v>
      </c>
      <c r="K21" s="4">
        <f>J21*B21</f>
        <v>52131.519999999997</v>
      </c>
      <c r="L21">
        <f t="shared" si="1"/>
        <v>20</v>
      </c>
    </row>
    <row r="22" spans="1:12">
      <c r="A22" s="2">
        <v>43344</v>
      </c>
      <c r="B22">
        <v>100.15</v>
      </c>
      <c r="C22">
        <v>101.32</v>
      </c>
      <c r="D22">
        <v>102.53</v>
      </c>
      <c r="E22">
        <v>93.25</v>
      </c>
      <c r="F22" t="s">
        <v>100</v>
      </c>
      <c r="G22" s="3">
        <v>-4.7999999999999996E-3</v>
      </c>
      <c r="H22" s="4">
        <v>-1500</v>
      </c>
      <c r="I22">
        <f>ROUND(1500/B22, 0)</f>
        <v>15</v>
      </c>
      <c r="J22">
        <f t="shared" si="0"/>
        <v>533</v>
      </c>
      <c r="K22" s="4">
        <f>J22*B22</f>
        <v>53379.950000000004</v>
      </c>
      <c r="L22">
        <f t="shared" si="1"/>
        <v>21</v>
      </c>
    </row>
    <row r="23" spans="1:12">
      <c r="A23" s="2">
        <v>43374</v>
      </c>
      <c r="B23">
        <v>79.900000000000006</v>
      </c>
      <c r="C23">
        <v>101.1</v>
      </c>
      <c r="D23">
        <v>101.66</v>
      </c>
      <c r="E23">
        <v>73.819999999999993</v>
      </c>
      <c r="F23" t="s">
        <v>101</v>
      </c>
      <c r="G23" s="3">
        <v>-0.20219999999999999</v>
      </c>
      <c r="H23" s="4">
        <v>-1500</v>
      </c>
      <c r="I23">
        <f>ROUND(1500/B23, 0)</f>
        <v>19</v>
      </c>
      <c r="J23">
        <f t="shared" si="0"/>
        <v>552</v>
      </c>
      <c r="K23" s="4">
        <f>J23*B23</f>
        <v>44104.800000000003</v>
      </c>
      <c r="L23">
        <f t="shared" si="1"/>
        <v>22</v>
      </c>
    </row>
    <row r="24" spans="1:12">
      <c r="A24" s="2">
        <v>43405</v>
      </c>
      <c r="B24">
        <v>84.51</v>
      </c>
      <c r="C24">
        <v>81.180000000000007</v>
      </c>
      <c r="D24">
        <v>89.2</v>
      </c>
      <c r="E24">
        <v>71</v>
      </c>
      <c r="F24" t="s">
        <v>102</v>
      </c>
      <c r="G24" s="3">
        <v>5.7700000000000001E-2</v>
      </c>
      <c r="H24" s="4">
        <v>-1500</v>
      </c>
      <c r="I24">
        <f>ROUND(1500/B24, 0)</f>
        <v>18</v>
      </c>
      <c r="J24">
        <f t="shared" si="0"/>
        <v>570</v>
      </c>
      <c r="K24" s="4">
        <f>J24*B24</f>
        <v>48170.700000000004</v>
      </c>
      <c r="L24">
        <f t="shared" si="1"/>
        <v>23</v>
      </c>
    </row>
    <row r="25" spans="1:12">
      <c r="A25" s="2">
        <v>43435</v>
      </c>
      <c r="B25">
        <v>75.099999999999994</v>
      </c>
      <c r="C25">
        <v>88.47</v>
      </c>
      <c r="D25">
        <v>88.92</v>
      </c>
      <c r="E25">
        <v>65.349999999999994</v>
      </c>
      <c r="F25" t="s">
        <v>103</v>
      </c>
      <c r="G25" s="3">
        <v>-0.1113</v>
      </c>
      <c r="H25" s="4">
        <v>-1500</v>
      </c>
      <c r="I25">
        <f>ROUND(1500/B25, 0)</f>
        <v>20</v>
      </c>
      <c r="J25">
        <f t="shared" si="0"/>
        <v>590</v>
      </c>
      <c r="K25" s="4">
        <f>J25*B25</f>
        <v>44309</v>
      </c>
      <c r="L25">
        <f t="shared" si="1"/>
        <v>24</v>
      </c>
    </row>
    <row r="26" spans="1:12">
      <c r="A26" s="2">
        <v>43466</v>
      </c>
      <c r="B26">
        <v>85.94</v>
      </c>
      <c r="C26">
        <v>73.260000000000005</v>
      </c>
      <c r="D26">
        <v>86.82</v>
      </c>
      <c r="E26">
        <v>73.05</v>
      </c>
      <c r="F26" t="s">
        <v>104</v>
      </c>
      <c r="G26" s="3">
        <v>0.14430000000000001</v>
      </c>
      <c r="H26" s="4">
        <v>-1500</v>
      </c>
      <c r="I26">
        <f>ROUND(1500/B26, 0)</f>
        <v>17</v>
      </c>
      <c r="J26">
        <f t="shared" si="0"/>
        <v>607</v>
      </c>
      <c r="K26" s="4">
        <f>J26*B26</f>
        <v>52165.58</v>
      </c>
      <c r="L26">
        <f t="shared" si="1"/>
        <v>25</v>
      </c>
    </row>
    <row r="27" spans="1:12">
      <c r="A27" s="2">
        <v>43497</v>
      </c>
      <c r="B27">
        <v>81.99</v>
      </c>
      <c r="C27">
        <v>81.94</v>
      </c>
      <c r="D27">
        <v>83.65</v>
      </c>
      <c r="E27">
        <v>78.34</v>
      </c>
      <c r="F27" t="s">
        <v>105</v>
      </c>
      <c r="G27" s="3">
        <v>-4.5900000000000003E-2</v>
      </c>
      <c r="H27" s="4">
        <v>-1500</v>
      </c>
      <c r="I27">
        <f>ROUND(1500/B27, 0)</f>
        <v>18</v>
      </c>
      <c r="J27">
        <f t="shared" si="0"/>
        <v>625</v>
      </c>
      <c r="K27" s="4">
        <f>J27*B27</f>
        <v>51243.75</v>
      </c>
      <c r="L27">
        <f t="shared" si="1"/>
        <v>26</v>
      </c>
    </row>
    <row r="28" spans="1:12">
      <c r="A28" s="2">
        <v>43525</v>
      </c>
      <c r="B28">
        <v>89.04</v>
      </c>
      <c r="C28">
        <v>82.76</v>
      </c>
      <c r="D28">
        <v>91.19</v>
      </c>
      <c r="E28">
        <v>79.33</v>
      </c>
      <c r="F28" t="s">
        <v>106</v>
      </c>
      <c r="G28" s="3">
        <v>8.5900000000000004E-2</v>
      </c>
      <c r="H28" s="4">
        <v>-1500</v>
      </c>
      <c r="I28">
        <f>ROUND(1500/B28, 0)</f>
        <v>17</v>
      </c>
      <c r="J28">
        <f t="shared" si="0"/>
        <v>642</v>
      </c>
      <c r="K28" s="4">
        <f>J28*B28</f>
        <v>57163.680000000008</v>
      </c>
      <c r="L28">
        <f t="shared" si="1"/>
        <v>27</v>
      </c>
    </row>
    <row r="29" spans="1:12">
      <c r="A29" s="2">
        <v>43556</v>
      </c>
      <c r="B29">
        <v>96.33</v>
      </c>
      <c r="C29">
        <v>90.01</v>
      </c>
      <c r="D29">
        <v>97.82</v>
      </c>
      <c r="E29">
        <v>89.94</v>
      </c>
      <c r="F29" t="s">
        <v>42</v>
      </c>
      <c r="G29" s="3">
        <v>8.1900000000000001E-2</v>
      </c>
      <c r="H29" s="4">
        <v>-1500</v>
      </c>
      <c r="I29">
        <f>ROUND(1500/B29, 0)</f>
        <v>16</v>
      </c>
      <c r="J29">
        <f t="shared" si="0"/>
        <v>658</v>
      </c>
      <c r="K29" s="4">
        <f>J29*B29</f>
        <v>63385.14</v>
      </c>
      <c r="L29">
        <f t="shared" si="1"/>
        <v>28</v>
      </c>
    </row>
    <row r="30" spans="1:12">
      <c r="A30" s="2">
        <v>43586</v>
      </c>
      <c r="B30">
        <v>88.75</v>
      </c>
      <c r="C30">
        <v>96.65</v>
      </c>
      <c r="D30">
        <v>98.22</v>
      </c>
      <c r="E30">
        <v>88.64</v>
      </c>
      <c r="F30" t="s">
        <v>107</v>
      </c>
      <c r="G30" s="3">
        <v>-7.8600000000000003E-2</v>
      </c>
      <c r="H30" s="4">
        <v>-1500</v>
      </c>
      <c r="I30">
        <f>ROUND(1500/B30, 0)</f>
        <v>17</v>
      </c>
      <c r="J30">
        <f t="shared" si="0"/>
        <v>675</v>
      </c>
      <c r="K30" s="4">
        <f>J30*B30</f>
        <v>59906.25</v>
      </c>
      <c r="L30">
        <f t="shared" si="1"/>
        <v>29</v>
      </c>
    </row>
    <row r="31" spans="1:12">
      <c r="A31" s="2">
        <v>43617</v>
      </c>
      <c r="B31">
        <v>94.68</v>
      </c>
      <c r="C31">
        <v>88</v>
      </c>
      <c r="D31">
        <v>96.76</v>
      </c>
      <c r="E31">
        <v>83.6</v>
      </c>
      <c r="F31" t="s">
        <v>78</v>
      </c>
      <c r="G31" s="3">
        <v>6.6799999999999998E-2</v>
      </c>
      <c r="H31" s="4">
        <v>-1500</v>
      </c>
      <c r="I31">
        <f>ROUND(1500/B31, 0)</f>
        <v>16</v>
      </c>
      <c r="J31">
        <f t="shared" si="0"/>
        <v>691</v>
      </c>
      <c r="K31" s="4">
        <f>J31*B31</f>
        <v>65423.880000000005</v>
      </c>
      <c r="L31">
        <f t="shared" si="1"/>
        <v>30</v>
      </c>
    </row>
    <row r="32" spans="1:12">
      <c r="A32" s="2">
        <v>43647</v>
      </c>
      <c r="B32">
        <v>93.34</v>
      </c>
      <c r="C32">
        <v>96.15</v>
      </c>
      <c r="D32">
        <v>101.79</v>
      </c>
      <c r="E32">
        <v>92.47</v>
      </c>
      <c r="F32" t="s">
        <v>108</v>
      </c>
      <c r="G32" s="3">
        <v>-1.4200000000000001E-2</v>
      </c>
      <c r="H32" s="4">
        <v>-1500</v>
      </c>
      <c r="I32">
        <f>ROUND(1500/B32, 0)</f>
        <v>16</v>
      </c>
      <c r="J32">
        <f t="shared" si="0"/>
        <v>707</v>
      </c>
      <c r="K32" s="4">
        <f>J32*B32</f>
        <v>65991.38</v>
      </c>
      <c r="L32">
        <f t="shared" si="1"/>
        <v>31</v>
      </c>
    </row>
    <row r="33" spans="1:12">
      <c r="A33" s="2">
        <v>43678</v>
      </c>
      <c r="B33">
        <v>88.81</v>
      </c>
      <c r="C33">
        <v>93.59</v>
      </c>
      <c r="D33">
        <v>94.9</v>
      </c>
      <c r="E33">
        <v>87.18</v>
      </c>
      <c r="F33" t="s">
        <v>109</v>
      </c>
      <c r="G33" s="3">
        <v>-4.8500000000000001E-2</v>
      </c>
      <c r="H33" s="4">
        <v>-1500</v>
      </c>
      <c r="I33">
        <f>ROUND(1500/B33, 0)</f>
        <v>17</v>
      </c>
      <c r="J33">
        <f t="shared" si="0"/>
        <v>724</v>
      </c>
      <c r="K33" s="4">
        <f>J33*B33</f>
        <v>64298.44</v>
      </c>
      <c r="L33">
        <f t="shared" si="1"/>
        <v>32</v>
      </c>
    </row>
    <row r="34" spans="1:12">
      <c r="A34" s="2">
        <v>43709</v>
      </c>
      <c r="B34">
        <v>86.8</v>
      </c>
      <c r="C34">
        <v>88.5</v>
      </c>
      <c r="D34">
        <v>92.68</v>
      </c>
      <c r="E34">
        <v>85.46</v>
      </c>
      <c r="F34" t="s">
        <v>61</v>
      </c>
      <c r="G34" s="3">
        <v>-2.2700000000000001E-2</v>
      </c>
      <c r="H34" s="4">
        <v>-1500</v>
      </c>
      <c r="I34">
        <f>ROUND(1500/B34, 0)</f>
        <v>17</v>
      </c>
      <c r="J34">
        <f t="shared" si="0"/>
        <v>741</v>
      </c>
      <c r="K34" s="4">
        <f>J34*B34</f>
        <v>64318.799999999996</v>
      </c>
      <c r="L34">
        <f t="shared" si="1"/>
        <v>33</v>
      </c>
    </row>
    <row r="35" spans="1:12">
      <c r="A35" s="2">
        <v>43739</v>
      </c>
      <c r="B35">
        <v>88.83</v>
      </c>
      <c r="C35">
        <v>87.3</v>
      </c>
      <c r="D35">
        <v>89.94</v>
      </c>
      <c r="E35">
        <v>84.25</v>
      </c>
      <c r="F35" t="s">
        <v>110</v>
      </c>
      <c r="G35" s="3">
        <v>2.35E-2</v>
      </c>
      <c r="H35" s="4">
        <v>-1500</v>
      </c>
      <c r="I35">
        <f>ROUND(1500/B35, 0)</f>
        <v>17</v>
      </c>
      <c r="J35">
        <f t="shared" si="0"/>
        <v>758</v>
      </c>
      <c r="K35" s="4">
        <f>J35*B35</f>
        <v>67333.14</v>
      </c>
      <c r="L35">
        <f t="shared" si="1"/>
        <v>34</v>
      </c>
    </row>
    <row r="36" spans="1:12">
      <c r="A36" s="2">
        <v>43770</v>
      </c>
      <c r="B36">
        <v>90.04</v>
      </c>
      <c r="C36">
        <v>89.4</v>
      </c>
      <c r="D36">
        <v>91.23</v>
      </c>
      <c r="E36">
        <v>86.14</v>
      </c>
      <c r="F36" t="s">
        <v>68</v>
      </c>
      <c r="G36" s="3">
        <v>1.3599999999999999E-2</v>
      </c>
      <c r="H36" s="4">
        <v>-1500</v>
      </c>
      <c r="I36">
        <f>ROUND(1500/B36, 0)</f>
        <v>17</v>
      </c>
      <c r="J36">
        <f t="shared" si="0"/>
        <v>775</v>
      </c>
      <c r="K36" s="4">
        <f>J36*B36</f>
        <v>69781</v>
      </c>
      <c r="L36">
        <f t="shared" si="1"/>
        <v>35</v>
      </c>
    </row>
    <row r="37" spans="1:12">
      <c r="A37" s="2">
        <v>43800</v>
      </c>
      <c r="B37">
        <v>92.39</v>
      </c>
      <c r="C37">
        <v>90.22</v>
      </c>
      <c r="D37">
        <v>95.07</v>
      </c>
      <c r="E37">
        <v>86.75</v>
      </c>
      <c r="F37" t="s">
        <v>46</v>
      </c>
      <c r="G37" s="3">
        <v>2.6100000000000002E-2</v>
      </c>
      <c r="H37" s="4">
        <v>-1500</v>
      </c>
      <c r="I37">
        <f>ROUND(1500/B37, 0)</f>
        <v>16</v>
      </c>
      <c r="J37">
        <f t="shared" si="0"/>
        <v>791</v>
      </c>
      <c r="K37" s="4">
        <f>J37*B37</f>
        <v>73080.490000000005</v>
      </c>
      <c r="L37">
        <f t="shared" si="1"/>
        <v>36</v>
      </c>
    </row>
    <row r="38" spans="1:12">
      <c r="A38" s="2">
        <v>43831</v>
      </c>
      <c r="B38">
        <v>100.44</v>
      </c>
      <c r="C38">
        <v>93.75</v>
      </c>
      <c r="D38">
        <v>102.79</v>
      </c>
      <c r="E38">
        <v>90.77</v>
      </c>
      <c r="F38" t="s">
        <v>111</v>
      </c>
      <c r="G38" s="3">
        <v>8.7099999999999997E-2</v>
      </c>
      <c r="H38" s="4">
        <v>-1500</v>
      </c>
      <c r="I38">
        <f>ROUND(1500/B38, 0)</f>
        <v>15</v>
      </c>
      <c r="J38">
        <f t="shared" si="0"/>
        <v>806</v>
      </c>
      <c r="K38" s="4">
        <f>J38*B38</f>
        <v>80954.64</v>
      </c>
      <c r="L38">
        <f t="shared" si="1"/>
        <v>37</v>
      </c>
    </row>
    <row r="39" spans="1:12">
      <c r="A39" s="2">
        <v>43862</v>
      </c>
      <c r="B39">
        <v>94.19</v>
      </c>
      <c r="C39">
        <v>100.53</v>
      </c>
      <c r="D39">
        <v>109.3</v>
      </c>
      <c r="E39">
        <v>90.56</v>
      </c>
      <c r="F39" t="s">
        <v>112</v>
      </c>
      <c r="G39" s="3">
        <v>-6.2199999999999998E-2</v>
      </c>
      <c r="H39" s="4">
        <v>-1500</v>
      </c>
      <c r="I39">
        <f>ROUND(1500/B39, 0)</f>
        <v>16</v>
      </c>
      <c r="J39">
        <f t="shared" si="0"/>
        <v>822</v>
      </c>
      <c r="K39" s="4">
        <f>J39*B39</f>
        <v>77424.179999999993</v>
      </c>
      <c r="L39">
        <f t="shared" si="1"/>
        <v>38</v>
      </c>
    </row>
    <row r="40" spans="1:12">
      <c r="A40" s="2">
        <v>43891</v>
      </c>
      <c r="B40">
        <v>97.49</v>
      </c>
      <c r="C40">
        <v>95.32</v>
      </c>
      <c r="D40">
        <v>99.82</v>
      </c>
      <c r="E40">
        <v>81.3</v>
      </c>
      <c r="F40" t="s">
        <v>113</v>
      </c>
      <c r="G40" s="3">
        <v>3.5000000000000003E-2</v>
      </c>
      <c r="H40" s="4">
        <v>-1500</v>
      </c>
      <c r="I40">
        <f>ROUND(1500/B40, 0)</f>
        <v>15</v>
      </c>
      <c r="J40">
        <f t="shared" si="0"/>
        <v>837</v>
      </c>
      <c r="K40" s="4">
        <f>J40*B40</f>
        <v>81599.12999999999</v>
      </c>
      <c r="L40">
        <f t="shared" si="1"/>
        <v>39</v>
      </c>
    </row>
    <row r="41" spans="1:12">
      <c r="A41" s="2">
        <v>43922</v>
      </c>
      <c r="B41">
        <v>123.7</v>
      </c>
      <c r="C41">
        <v>96.65</v>
      </c>
      <c r="D41">
        <v>123.75</v>
      </c>
      <c r="E41">
        <v>94.46</v>
      </c>
      <c r="F41" t="s">
        <v>114</v>
      </c>
      <c r="G41" s="3">
        <v>0.26889999999999997</v>
      </c>
      <c r="H41" s="4">
        <v>-1500</v>
      </c>
      <c r="I41">
        <f>ROUND(1500/B41, 0)</f>
        <v>12</v>
      </c>
      <c r="J41">
        <f t="shared" si="0"/>
        <v>849</v>
      </c>
      <c r="K41" s="4">
        <f>J41*B41</f>
        <v>105021.3</v>
      </c>
      <c r="L41">
        <f t="shared" si="1"/>
        <v>40</v>
      </c>
    </row>
    <row r="42" spans="1:12">
      <c r="A42" s="2">
        <v>43952</v>
      </c>
      <c r="B42">
        <v>122.12</v>
      </c>
      <c r="C42">
        <v>116.84</v>
      </c>
      <c r="D42">
        <v>126.27</v>
      </c>
      <c r="E42">
        <v>112.82</v>
      </c>
      <c r="F42" t="s">
        <v>115</v>
      </c>
      <c r="G42" s="3">
        <v>-1.2800000000000001E-2</v>
      </c>
      <c r="H42" s="4">
        <v>-1500</v>
      </c>
      <c r="I42">
        <f>ROUND(1500/B42, 0)</f>
        <v>12</v>
      </c>
      <c r="J42">
        <f t="shared" si="0"/>
        <v>861</v>
      </c>
      <c r="K42" s="4">
        <f>J42*B42</f>
        <v>105145.32</v>
      </c>
      <c r="L42">
        <f t="shared" si="1"/>
        <v>41</v>
      </c>
    </row>
    <row r="43" spans="1:12">
      <c r="A43" s="2">
        <v>43983</v>
      </c>
      <c r="B43">
        <v>137.94</v>
      </c>
      <c r="C43">
        <v>122.4</v>
      </c>
      <c r="D43">
        <v>139.80000000000001</v>
      </c>
      <c r="E43">
        <v>121.86</v>
      </c>
      <c r="F43" t="s">
        <v>116</v>
      </c>
      <c r="G43" s="3">
        <v>0.12959999999999999</v>
      </c>
      <c r="H43" s="4">
        <v>-1500</v>
      </c>
      <c r="I43">
        <f>ROUND(1500/B43, 0)</f>
        <v>11</v>
      </c>
      <c r="J43">
        <f t="shared" si="0"/>
        <v>872</v>
      </c>
      <c r="K43" s="4">
        <f>J43*B43</f>
        <v>120283.68</v>
      </c>
      <c r="L43">
        <f t="shared" si="1"/>
        <v>42</v>
      </c>
    </row>
    <row r="44" spans="1:12">
      <c r="A44" s="2">
        <v>44013</v>
      </c>
      <c r="B44">
        <v>158.22999999999999</v>
      </c>
      <c r="C44">
        <v>137.9</v>
      </c>
      <c r="D44">
        <v>167.21</v>
      </c>
      <c r="E44">
        <v>137.69999999999999</v>
      </c>
      <c r="F44" t="s">
        <v>117</v>
      </c>
      <c r="G44" s="3">
        <v>0.14710000000000001</v>
      </c>
      <c r="H44" s="4">
        <v>-1500</v>
      </c>
      <c r="I44">
        <f>ROUND(1500/B44, 0)</f>
        <v>9</v>
      </c>
      <c r="J44">
        <f t="shared" si="0"/>
        <v>881</v>
      </c>
      <c r="K44" s="4">
        <f>J44*B44</f>
        <v>139400.63</v>
      </c>
      <c r="L44">
        <f t="shared" si="1"/>
        <v>43</v>
      </c>
    </row>
    <row r="45" spans="1:12">
      <c r="A45" s="2">
        <v>44044</v>
      </c>
      <c r="B45">
        <v>172.55</v>
      </c>
      <c r="C45">
        <v>159.03</v>
      </c>
      <c r="D45">
        <v>174.75</v>
      </c>
      <c r="E45">
        <v>153.65</v>
      </c>
      <c r="F45" t="s">
        <v>93</v>
      </c>
      <c r="G45" s="3">
        <v>9.0499999999999997E-2</v>
      </c>
      <c r="H45" s="4">
        <v>-1500</v>
      </c>
      <c r="I45">
        <f>ROUND(1500/B45, 0)</f>
        <v>9</v>
      </c>
      <c r="J45">
        <f t="shared" si="0"/>
        <v>890</v>
      </c>
      <c r="K45" s="4">
        <f>J45*B45</f>
        <v>153569.5</v>
      </c>
      <c r="L45">
        <f t="shared" si="1"/>
        <v>44</v>
      </c>
    </row>
    <row r="46" spans="1:12">
      <c r="A46" s="2">
        <v>44075</v>
      </c>
      <c r="B46">
        <v>157.44</v>
      </c>
      <c r="C46">
        <v>174.48</v>
      </c>
      <c r="D46">
        <v>177.61</v>
      </c>
      <c r="E46">
        <v>143.55000000000001</v>
      </c>
      <c r="F46" t="s">
        <v>118</v>
      </c>
      <c r="G46" s="3">
        <v>-8.7599999999999997E-2</v>
      </c>
      <c r="H46" s="4">
        <v>-1500</v>
      </c>
      <c r="I46">
        <f>ROUND(1500/B46, 0)</f>
        <v>10</v>
      </c>
      <c r="J46">
        <f t="shared" si="0"/>
        <v>900</v>
      </c>
      <c r="K46" s="4">
        <f>J46*B46</f>
        <v>141696</v>
      </c>
      <c r="L46">
        <f t="shared" si="1"/>
        <v>45</v>
      </c>
    </row>
    <row r="47" spans="1:12">
      <c r="A47" s="2">
        <v>44105</v>
      </c>
      <c r="B47">
        <v>151.81</v>
      </c>
      <c r="C47">
        <v>160.4</v>
      </c>
      <c r="D47">
        <v>174.81</v>
      </c>
      <c r="E47">
        <v>150.94999999999999</v>
      </c>
      <c r="F47" t="s">
        <v>119</v>
      </c>
      <c r="G47" s="3">
        <v>-3.5799999999999998E-2</v>
      </c>
      <c r="H47" s="4">
        <v>-1500</v>
      </c>
      <c r="I47">
        <f>ROUND(1500/B47, 0)</f>
        <v>10</v>
      </c>
      <c r="J47">
        <f t="shared" si="0"/>
        <v>910</v>
      </c>
      <c r="K47" s="4">
        <f>J47*B47</f>
        <v>138147.1</v>
      </c>
      <c r="L47">
        <f t="shared" si="1"/>
        <v>46</v>
      </c>
    </row>
    <row r="48" spans="1:12">
      <c r="A48" s="2">
        <v>44136</v>
      </c>
      <c r="B48">
        <v>158.4</v>
      </c>
      <c r="C48">
        <v>153.09</v>
      </c>
      <c r="D48">
        <v>168.34</v>
      </c>
      <c r="E48">
        <v>147.51</v>
      </c>
      <c r="F48" t="s">
        <v>120</v>
      </c>
      <c r="G48" s="3">
        <v>4.3400000000000001E-2</v>
      </c>
      <c r="H48" s="4">
        <v>-1500</v>
      </c>
      <c r="I48">
        <f>ROUND(1500/B48, 0)</f>
        <v>9</v>
      </c>
      <c r="J48">
        <f t="shared" si="0"/>
        <v>919</v>
      </c>
      <c r="K48" s="4">
        <f>J48*B48</f>
        <v>145569.60000000001</v>
      </c>
      <c r="L48">
        <f t="shared" si="1"/>
        <v>47</v>
      </c>
    </row>
    <row r="49" spans="1:12">
      <c r="A49" s="2">
        <v>44166</v>
      </c>
      <c r="B49">
        <v>162.85</v>
      </c>
      <c r="C49">
        <v>159.43</v>
      </c>
      <c r="D49">
        <v>167.53</v>
      </c>
      <c r="E49">
        <v>153.63999999999999</v>
      </c>
      <c r="F49" t="s">
        <v>39</v>
      </c>
      <c r="G49" s="3">
        <v>2.81E-2</v>
      </c>
      <c r="H49" s="4">
        <v>-1500</v>
      </c>
      <c r="I49">
        <f>ROUND(1500/B49, 0)</f>
        <v>9</v>
      </c>
      <c r="J49">
        <f t="shared" si="0"/>
        <v>928</v>
      </c>
      <c r="K49" s="4">
        <f>J49*B49</f>
        <v>151124.79999999999</v>
      </c>
      <c r="L49">
        <f t="shared" si="1"/>
        <v>48</v>
      </c>
    </row>
    <row r="50" spans="1:12">
      <c r="A50" s="2">
        <v>44197</v>
      </c>
      <c r="B50">
        <v>160.31</v>
      </c>
      <c r="C50">
        <v>163.5</v>
      </c>
      <c r="D50">
        <v>168.19</v>
      </c>
      <c r="E50">
        <v>154.30000000000001</v>
      </c>
      <c r="F50" t="s">
        <v>87</v>
      </c>
      <c r="G50" s="3">
        <v>-1.5599999999999999E-2</v>
      </c>
      <c r="H50" s="4">
        <v>-1500</v>
      </c>
      <c r="I50">
        <f>ROUND(1500/B50, 0)</f>
        <v>9</v>
      </c>
      <c r="J50">
        <f t="shared" si="0"/>
        <v>937</v>
      </c>
      <c r="K50" s="4">
        <f>J50*B50</f>
        <v>150210.47</v>
      </c>
      <c r="L50">
        <f t="shared" si="1"/>
        <v>49</v>
      </c>
    </row>
    <row r="51" spans="1:12">
      <c r="A51" s="2">
        <v>44228</v>
      </c>
      <c r="B51">
        <v>154.65</v>
      </c>
      <c r="C51">
        <v>162.12</v>
      </c>
      <c r="D51">
        <v>171.7</v>
      </c>
      <c r="E51">
        <v>151.84</v>
      </c>
      <c r="F51" t="s">
        <v>110</v>
      </c>
      <c r="G51" s="3">
        <v>-3.5299999999999998E-2</v>
      </c>
      <c r="H51" s="4">
        <v>-1500</v>
      </c>
      <c r="I51">
        <f>ROUND(1500/B51, 0)</f>
        <v>10</v>
      </c>
      <c r="J51">
        <f t="shared" si="0"/>
        <v>947</v>
      </c>
      <c r="K51" s="4">
        <f>J51*B51</f>
        <v>146453.55000000002</v>
      </c>
      <c r="L51">
        <f t="shared" si="1"/>
        <v>50</v>
      </c>
    </row>
    <row r="52" spans="1:12">
      <c r="A52" s="2">
        <v>44256</v>
      </c>
      <c r="B52">
        <v>154.69999999999999</v>
      </c>
      <c r="C52">
        <v>156.38999999999999</v>
      </c>
      <c r="D52">
        <v>159.1</v>
      </c>
      <c r="E52">
        <v>144.05000000000001</v>
      </c>
      <c r="F52" t="s">
        <v>121</v>
      </c>
      <c r="G52" s="3">
        <v>4.0000000000000002E-4</v>
      </c>
      <c r="H52" s="4">
        <v>-1500</v>
      </c>
      <c r="I52">
        <f>ROUND(1500/B52, 0)</f>
        <v>10</v>
      </c>
      <c r="J52">
        <f t="shared" si="0"/>
        <v>957</v>
      </c>
      <c r="K52" s="4">
        <f>J52*B52</f>
        <v>148047.9</v>
      </c>
      <c r="L52">
        <f t="shared" si="1"/>
        <v>51</v>
      </c>
    </row>
    <row r="53" spans="1:12">
      <c r="A53" s="2">
        <v>44287</v>
      </c>
      <c r="B53">
        <v>173.37</v>
      </c>
      <c r="C53">
        <v>155.9</v>
      </c>
      <c r="D53">
        <v>177.7</v>
      </c>
      <c r="E53">
        <v>155.78</v>
      </c>
      <c r="F53" t="s">
        <v>48</v>
      </c>
      <c r="G53" s="3">
        <v>0.1207</v>
      </c>
      <c r="H53" s="4">
        <v>-1500</v>
      </c>
      <c r="I53">
        <f>ROUND(1500/B53, 0)</f>
        <v>9</v>
      </c>
      <c r="J53">
        <f t="shared" si="0"/>
        <v>966</v>
      </c>
      <c r="K53" s="4">
        <f>J53*B53</f>
        <v>167475.42000000001</v>
      </c>
      <c r="L53">
        <f t="shared" si="1"/>
        <v>52</v>
      </c>
    </row>
    <row r="54" spans="1:12">
      <c r="A54" s="2">
        <v>44317</v>
      </c>
      <c r="B54">
        <v>161.15</v>
      </c>
      <c r="C54">
        <v>174.24</v>
      </c>
      <c r="D54">
        <v>174.33</v>
      </c>
      <c r="E54">
        <v>156.37</v>
      </c>
      <c r="F54" t="s">
        <v>122</v>
      </c>
      <c r="G54" s="3">
        <v>-7.0499999999999993E-2</v>
      </c>
      <c r="H54" s="4">
        <v>-1500</v>
      </c>
      <c r="I54">
        <f>ROUND(1500/B54, 0)</f>
        <v>9</v>
      </c>
      <c r="J54">
        <f t="shared" si="0"/>
        <v>975</v>
      </c>
      <c r="K54" s="4">
        <f>J54*B54</f>
        <v>157121.25</v>
      </c>
      <c r="L54">
        <f t="shared" si="1"/>
        <v>53</v>
      </c>
    </row>
    <row r="55" spans="1:12">
      <c r="A55" s="2">
        <v>44348</v>
      </c>
      <c r="B55">
        <v>172.01</v>
      </c>
      <c r="C55">
        <v>162.16999999999999</v>
      </c>
      <c r="D55">
        <v>176.24</v>
      </c>
      <c r="E55">
        <v>158.61000000000001</v>
      </c>
      <c r="F55" t="s">
        <v>43</v>
      </c>
      <c r="G55" s="3">
        <v>6.7400000000000002E-2</v>
      </c>
      <c r="H55" s="4">
        <v>-1500</v>
      </c>
      <c r="I55">
        <f>ROUND(1500/B55, 0)</f>
        <v>9</v>
      </c>
      <c r="J55">
        <f t="shared" si="0"/>
        <v>984</v>
      </c>
      <c r="K55" s="4">
        <f>J55*B55</f>
        <v>169257.84</v>
      </c>
      <c r="L55">
        <f t="shared" si="1"/>
        <v>54</v>
      </c>
    </row>
    <row r="56" spans="1:12">
      <c r="A56" s="2">
        <v>44378</v>
      </c>
      <c r="B56">
        <v>166.38</v>
      </c>
      <c r="C56">
        <v>171.73</v>
      </c>
      <c r="D56">
        <v>188.65</v>
      </c>
      <c r="E56">
        <v>165.35</v>
      </c>
      <c r="F56" t="s">
        <v>93</v>
      </c>
      <c r="G56" s="3">
        <v>-3.27E-2</v>
      </c>
      <c r="H56" s="4">
        <v>-1500</v>
      </c>
      <c r="I56">
        <f>ROUND(1500/B56, 0)</f>
        <v>9</v>
      </c>
      <c r="J56">
        <f t="shared" si="0"/>
        <v>993</v>
      </c>
      <c r="K56" s="4">
        <f>J56*B56</f>
        <v>165215.34</v>
      </c>
      <c r="L56">
        <f t="shared" si="1"/>
        <v>55</v>
      </c>
    </row>
    <row r="57" spans="1:12">
      <c r="A57" s="2">
        <v>44409</v>
      </c>
      <c r="B57">
        <v>173.54</v>
      </c>
      <c r="C57">
        <v>167.65</v>
      </c>
      <c r="D57">
        <v>173.63</v>
      </c>
      <c r="E57">
        <v>158.79</v>
      </c>
      <c r="F57" t="s">
        <v>123</v>
      </c>
      <c r="G57" s="3">
        <v>4.2999999999999997E-2</v>
      </c>
      <c r="H57" s="4">
        <v>-1500</v>
      </c>
      <c r="I57">
        <f>ROUND(1500/B57, 0)</f>
        <v>9</v>
      </c>
      <c r="J57">
        <f t="shared" si="0"/>
        <v>1002</v>
      </c>
      <c r="K57" s="4">
        <f>J57*B57</f>
        <v>173887.08</v>
      </c>
      <c r="L57">
        <f t="shared" si="1"/>
        <v>56</v>
      </c>
    </row>
    <row r="58" spans="1:12">
      <c r="A58" s="2">
        <v>44440</v>
      </c>
      <c r="B58">
        <v>164.25</v>
      </c>
      <c r="C58">
        <v>174.82</v>
      </c>
      <c r="D58">
        <v>177.5</v>
      </c>
      <c r="E58">
        <v>163.69999999999999</v>
      </c>
      <c r="F58" t="s">
        <v>124</v>
      </c>
      <c r="G58" s="3">
        <v>-5.3499999999999999E-2</v>
      </c>
      <c r="H58" s="4">
        <v>-1500</v>
      </c>
      <c r="I58">
        <f>ROUND(1500/B58, 0)</f>
        <v>9</v>
      </c>
      <c r="J58">
        <f t="shared" si="0"/>
        <v>1011</v>
      </c>
      <c r="K58" s="4">
        <f>J58*B58</f>
        <v>166056.75</v>
      </c>
      <c r="L58">
        <f t="shared" si="1"/>
        <v>57</v>
      </c>
    </row>
    <row r="59" spans="1:12">
      <c r="A59" s="2">
        <v>44470</v>
      </c>
      <c r="B59">
        <v>168.62</v>
      </c>
      <c r="C59">
        <v>164.45</v>
      </c>
      <c r="D59">
        <v>173.95</v>
      </c>
      <c r="E59">
        <v>158.81</v>
      </c>
      <c r="F59" t="s">
        <v>41</v>
      </c>
      <c r="G59" s="3">
        <v>2.6599999999999999E-2</v>
      </c>
      <c r="H59" s="4">
        <v>-1500</v>
      </c>
      <c r="I59">
        <f>ROUND(1500/B59, 0)</f>
        <v>9</v>
      </c>
      <c r="J59">
        <f t="shared" si="0"/>
        <v>1020</v>
      </c>
      <c r="K59" s="4">
        <f>J59*B59</f>
        <v>171992.4</v>
      </c>
      <c r="L59">
        <f t="shared" si="1"/>
        <v>58</v>
      </c>
    </row>
    <row r="60" spans="1:12">
      <c r="A60" s="2">
        <v>44501</v>
      </c>
      <c r="B60">
        <v>175.35</v>
      </c>
      <c r="C60">
        <v>168.09</v>
      </c>
      <c r="D60">
        <v>188.11</v>
      </c>
      <c r="E60">
        <v>164.18</v>
      </c>
      <c r="F60" t="s">
        <v>89</v>
      </c>
      <c r="G60" s="3">
        <v>3.9899999999999998E-2</v>
      </c>
      <c r="H60" s="4">
        <v>-1500</v>
      </c>
      <c r="I60">
        <f>ROUND(1500/B60, 0)</f>
        <v>9</v>
      </c>
      <c r="J60">
        <f t="shared" si="0"/>
        <v>1029</v>
      </c>
      <c r="K60" s="4">
        <f>J60*B60</f>
        <v>180435.15</v>
      </c>
      <c r="L60">
        <f t="shared" si="1"/>
        <v>59</v>
      </c>
    </row>
    <row r="61" spans="1:12">
      <c r="A61" s="2">
        <v>44531</v>
      </c>
      <c r="B61">
        <v>166.72</v>
      </c>
      <c r="C61">
        <v>177.25</v>
      </c>
      <c r="D61">
        <v>177.99</v>
      </c>
      <c r="E61">
        <v>165.2</v>
      </c>
      <c r="F61" t="s">
        <v>125</v>
      </c>
      <c r="G61" s="3">
        <v>-4.9299999999999997E-2</v>
      </c>
      <c r="H61" s="4">
        <v>-1500</v>
      </c>
      <c r="I61">
        <f>ROUND(1500/B61, 0)</f>
        <v>9</v>
      </c>
      <c r="J61">
        <f t="shared" si="0"/>
        <v>1038</v>
      </c>
      <c r="K61" s="4">
        <f>J61*B61</f>
        <v>173055.35999999999</v>
      </c>
      <c r="L61">
        <f t="shared" si="1"/>
        <v>60</v>
      </c>
    </row>
    <row r="62" spans="1:12">
      <c r="A62" s="2">
        <v>44562</v>
      </c>
      <c r="B62">
        <v>149.57</v>
      </c>
      <c r="C62">
        <v>167.55</v>
      </c>
      <c r="D62">
        <v>171.4</v>
      </c>
      <c r="E62">
        <v>135.35</v>
      </c>
      <c r="F62" t="s">
        <v>59</v>
      </c>
      <c r="G62" s="3">
        <v>-0.1028</v>
      </c>
      <c r="H62" s="4">
        <v>-1500</v>
      </c>
      <c r="I62">
        <f>ROUND(1500/B62, 0)</f>
        <v>10</v>
      </c>
      <c r="J62">
        <f t="shared" si="0"/>
        <v>1048</v>
      </c>
      <c r="K62" s="4">
        <f>J62*B62</f>
        <v>156749.35999999999</v>
      </c>
      <c r="L62">
        <f t="shared" si="1"/>
        <v>61</v>
      </c>
    </row>
    <row r="63" spans="1:12">
      <c r="A63" s="2">
        <v>44593</v>
      </c>
      <c r="B63">
        <v>153.56</v>
      </c>
      <c r="C63">
        <v>150</v>
      </c>
      <c r="D63">
        <v>163.83000000000001</v>
      </c>
      <c r="E63">
        <v>138.33000000000001</v>
      </c>
      <c r="F63" t="s">
        <v>45</v>
      </c>
      <c r="G63" s="3">
        <v>2.6700000000000002E-2</v>
      </c>
      <c r="H63" s="4">
        <v>-1500</v>
      </c>
      <c r="I63">
        <f>ROUND(1500/B63, 0)</f>
        <v>10</v>
      </c>
      <c r="J63">
        <f t="shared" si="0"/>
        <v>1058</v>
      </c>
      <c r="K63" s="4">
        <f>J63*B63</f>
        <v>162466.48000000001</v>
      </c>
      <c r="L63">
        <f t="shared" si="1"/>
        <v>62</v>
      </c>
    </row>
    <row r="64" spans="1:12">
      <c r="A64" s="2">
        <v>44621</v>
      </c>
      <c r="B64">
        <v>163</v>
      </c>
      <c r="C64">
        <v>152.72999999999999</v>
      </c>
      <c r="D64">
        <v>170.83</v>
      </c>
      <c r="E64">
        <v>133.57</v>
      </c>
      <c r="F64" t="s">
        <v>42</v>
      </c>
      <c r="G64" s="3">
        <v>6.1400000000000003E-2</v>
      </c>
      <c r="H64" s="4">
        <v>-1500</v>
      </c>
      <c r="I64">
        <f>ROUND(1500/B64, 0)</f>
        <v>9</v>
      </c>
      <c r="J64">
        <f t="shared" si="0"/>
        <v>1067</v>
      </c>
      <c r="K64" s="4">
        <f>J64*B64</f>
        <v>173921</v>
      </c>
      <c r="L64">
        <f t="shared" si="1"/>
        <v>63</v>
      </c>
    </row>
    <row r="65" spans="1:12">
      <c r="A65" s="2">
        <v>44652</v>
      </c>
      <c r="B65">
        <v>124.28</v>
      </c>
      <c r="C65">
        <v>164.15</v>
      </c>
      <c r="D65">
        <v>168.39</v>
      </c>
      <c r="E65">
        <v>121.63</v>
      </c>
      <c r="F65" t="s">
        <v>81</v>
      </c>
      <c r="G65" s="3">
        <v>-0.23749999999999999</v>
      </c>
      <c r="H65" s="4">
        <v>-1500</v>
      </c>
      <c r="I65">
        <f>ROUND(1500/B65, 0)</f>
        <v>12</v>
      </c>
      <c r="J65">
        <f t="shared" si="0"/>
        <v>1079</v>
      </c>
      <c r="K65" s="4">
        <f>J65*B65</f>
        <v>134098.12</v>
      </c>
      <c r="L65">
        <f t="shared" si="1"/>
        <v>64</v>
      </c>
    </row>
    <row r="66" spans="1:12">
      <c r="A66" s="2">
        <v>44682</v>
      </c>
      <c r="B66">
        <v>120.21</v>
      </c>
      <c r="C66">
        <v>122.4</v>
      </c>
      <c r="D66">
        <v>126.22</v>
      </c>
      <c r="E66">
        <v>101.26</v>
      </c>
      <c r="F66" t="s">
        <v>37</v>
      </c>
      <c r="G66" s="3">
        <v>-3.2800000000000003E-2</v>
      </c>
      <c r="H66" s="4">
        <v>-1500</v>
      </c>
      <c r="I66">
        <f>ROUND(1500/B66, 0)</f>
        <v>12</v>
      </c>
      <c r="J66">
        <f t="shared" si="0"/>
        <v>1091</v>
      </c>
      <c r="K66" s="4">
        <f>J66*B66</f>
        <v>131149.10999999999</v>
      </c>
      <c r="L66">
        <f t="shared" si="1"/>
        <v>65</v>
      </c>
    </row>
    <row r="67" spans="1:12">
      <c r="A67" s="2">
        <v>44713</v>
      </c>
      <c r="B67">
        <v>106.21</v>
      </c>
      <c r="C67">
        <v>122.26</v>
      </c>
      <c r="D67">
        <v>128.99</v>
      </c>
      <c r="E67">
        <v>101.43</v>
      </c>
      <c r="F67" t="s">
        <v>126</v>
      </c>
      <c r="G67" s="3">
        <v>-0.11650000000000001</v>
      </c>
      <c r="H67" s="4">
        <v>-1500</v>
      </c>
      <c r="I67">
        <f>ROUND(1500/B67, 0)</f>
        <v>14</v>
      </c>
      <c r="J67">
        <f t="shared" si="0"/>
        <v>1105</v>
      </c>
      <c r="K67" s="4">
        <f>J67*B67</f>
        <v>117362.04999999999</v>
      </c>
      <c r="L67">
        <f t="shared" si="1"/>
        <v>66</v>
      </c>
    </row>
    <row r="68" spans="1:12">
      <c r="A68" s="2">
        <v>44743</v>
      </c>
      <c r="B68">
        <v>134.94999999999999</v>
      </c>
      <c r="C68">
        <v>106.29</v>
      </c>
      <c r="D68">
        <v>137.65</v>
      </c>
      <c r="E68">
        <v>105.85</v>
      </c>
      <c r="F68" t="s">
        <v>43</v>
      </c>
      <c r="G68" s="3">
        <v>0.27060000000000001</v>
      </c>
      <c r="H68" s="4">
        <v>-1500</v>
      </c>
      <c r="I68">
        <f>ROUND(1500/B68, 0)</f>
        <v>11</v>
      </c>
      <c r="J68">
        <f t="shared" ref="J68:J73" si="2">I68+J67</f>
        <v>1116</v>
      </c>
      <c r="K68" s="4">
        <f>J68*B68</f>
        <v>150604.19999999998</v>
      </c>
      <c r="L68">
        <f t="shared" ref="L68:L74" si="3">L67+1</f>
        <v>67</v>
      </c>
    </row>
    <row r="69" spans="1:12">
      <c r="A69" s="2">
        <v>44774</v>
      </c>
      <c r="B69">
        <v>126.77</v>
      </c>
      <c r="C69">
        <v>134.96</v>
      </c>
      <c r="D69">
        <v>146.57</v>
      </c>
      <c r="E69">
        <v>126.74</v>
      </c>
      <c r="F69" t="s">
        <v>47</v>
      </c>
      <c r="G69" s="3">
        <v>-6.0600000000000001E-2</v>
      </c>
      <c r="H69" s="4">
        <v>-1500</v>
      </c>
      <c r="I69">
        <f>ROUND(1500/B69, 0)</f>
        <v>12</v>
      </c>
      <c r="J69">
        <f t="shared" si="2"/>
        <v>1128</v>
      </c>
      <c r="K69" s="4">
        <f>J69*B69</f>
        <v>142996.56</v>
      </c>
      <c r="L69">
        <f t="shared" si="3"/>
        <v>68</v>
      </c>
    </row>
    <row r="70" spans="1:12">
      <c r="A70" s="2">
        <v>44805</v>
      </c>
      <c r="B70">
        <v>113</v>
      </c>
      <c r="C70">
        <v>126</v>
      </c>
      <c r="D70">
        <v>136.49</v>
      </c>
      <c r="E70">
        <v>112.06</v>
      </c>
      <c r="F70" t="s">
        <v>88</v>
      </c>
      <c r="G70" s="3">
        <v>-0.1086</v>
      </c>
      <c r="H70" s="4">
        <v>-1500</v>
      </c>
      <c r="I70">
        <f>ROUND(1500/B70, 0)</f>
        <v>13</v>
      </c>
      <c r="J70">
        <f t="shared" si="2"/>
        <v>1141</v>
      </c>
      <c r="K70" s="4">
        <f>J70*B70</f>
        <v>128933</v>
      </c>
      <c r="L70">
        <f t="shared" si="3"/>
        <v>69</v>
      </c>
    </row>
    <row r="71" spans="1:12">
      <c r="A71" s="2">
        <v>44835</v>
      </c>
      <c r="B71">
        <v>102.44</v>
      </c>
      <c r="C71">
        <v>113.58</v>
      </c>
      <c r="D71">
        <v>123</v>
      </c>
      <c r="E71">
        <v>97.66</v>
      </c>
      <c r="F71" t="s">
        <v>108</v>
      </c>
      <c r="G71" s="3">
        <v>-9.35E-2</v>
      </c>
      <c r="H71" s="4">
        <v>-1500</v>
      </c>
      <c r="I71">
        <f>ROUND(1500/B71, 0)</f>
        <v>15</v>
      </c>
      <c r="J71">
        <f t="shared" si="2"/>
        <v>1156</v>
      </c>
      <c r="K71" s="4">
        <f>J71*B71</f>
        <v>118420.64</v>
      </c>
      <c r="L71">
        <f t="shared" si="3"/>
        <v>70</v>
      </c>
    </row>
    <row r="72" spans="1:12">
      <c r="A72" s="2">
        <v>44866</v>
      </c>
      <c r="B72">
        <v>96.54</v>
      </c>
      <c r="C72">
        <v>103.99</v>
      </c>
      <c r="D72">
        <v>104.58</v>
      </c>
      <c r="E72">
        <v>85.87</v>
      </c>
      <c r="F72" t="s">
        <v>70</v>
      </c>
      <c r="G72" s="3">
        <v>-5.7599999999999998E-2</v>
      </c>
      <c r="H72" s="4">
        <v>-1500</v>
      </c>
      <c r="I72">
        <f>ROUND(1500/B72, 0)</f>
        <v>16</v>
      </c>
      <c r="J72">
        <f t="shared" si="2"/>
        <v>1172</v>
      </c>
      <c r="K72" s="4">
        <f>J72*B72</f>
        <v>113144.88</v>
      </c>
      <c r="L72">
        <f t="shared" si="3"/>
        <v>71</v>
      </c>
    </row>
    <row r="73" spans="1:12">
      <c r="A73" s="2">
        <v>44896</v>
      </c>
      <c r="B73">
        <v>84</v>
      </c>
      <c r="C73">
        <v>96.99</v>
      </c>
      <c r="D73">
        <v>97.23</v>
      </c>
      <c r="E73">
        <v>81.69</v>
      </c>
      <c r="F73" t="s">
        <v>39</v>
      </c>
      <c r="G73" s="3">
        <v>-0.12989999999999999</v>
      </c>
      <c r="H73" s="4">
        <v>-1500</v>
      </c>
      <c r="I73">
        <f>ROUND(1500/B73, 0)</f>
        <v>18</v>
      </c>
      <c r="J73">
        <f t="shared" si="2"/>
        <v>1190</v>
      </c>
      <c r="K73" s="4">
        <f>J73*B73</f>
        <v>99960</v>
      </c>
      <c r="L73">
        <f t="shared" si="3"/>
        <v>72</v>
      </c>
    </row>
    <row r="74" spans="1:12">
      <c r="A74" s="2">
        <v>44927</v>
      </c>
      <c r="B74">
        <v>97.97</v>
      </c>
      <c r="C74">
        <v>85.46</v>
      </c>
      <c r="D74">
        <v>98.19</v>
      </c>
      <c r="E74">
        <v>81.430000000000007</v>
      </c>
      <c r="F74" t="s">
        <v>127</v>
      </c>
      <c r="G74" s="3">
        <v>0.1663</v>
      </c>
      <c r="H74" s="4">
        <f>K74</f>
        <v>116584.3</v>
      </c>
      <c r="J74">
        <f>I74+J73</f>
        <v>1190</v>
      </c>
      <c r="K74" s="4">
        <f>J74*B74</f>
        <v>116584.3</v>
      </c>
      <c r="L74">
        <f t="shared" si="3"/>
        <v>73</v>
      </c>
    </row>
  </sheetData>
  <sortState xmlns:xlrd2="http://schemas.microsoft.com/office/spreadsheetml/2017/richdata2" ref="A2:L74">
    <sortCondition ref="A2:A74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1DC7-178A-4D07-9C35-4091E91A06E6}">
  <dimension ref="A1:J6"/>
  <sheetViews>
    <sheetView workbookViewId="0">
      <selection activeCell="A4" sqref="A4"/>
    </sheetView>
  </sheetViews>
  <sheetFormatPr defaultRowHeight="15"/>
  <cols>
    <col min="1" max="1" width="11.7109375" customWidth="1"/>
    <col min="2" max="2" width="26.85546875" customWidth="1"/>
    <col min="3" max="3" width="25.85546875" customWidth="1"/>
    <col min="4" max="4" width="23.28515625" customWidth="1"/>
    <col min="8" max="8" width="16.42578125" customWidth="1"/>
    <col min="9" max="9" width="17.42578125" customWidth="1"/>
  </cols>
  <sheetData>
    <row r="1" spans="1:10">
      <c r="B1" s="1" t="s">
        <v>128</v>
      </c>
      <c r="C1" s="1" t="s">
        <v>129</v>
      </c>
      <c r="D1" s="1" t="s">
        <v>86</v>
      </c>
      <c r="H1" s="1" t="s">
        <v>12</v>
      </c>
      <c r="I1" s="1" t="s">
        <v>13</v>
      </c>
    </row>
    <row r="2" spans="1:10">
      <c r="A2" s="14">
        <v>42736</v>
      </c>
      <c r="B2">
        <f>7058 + 36</f>
        <v>7094</v>
      </c>
      <c r="C2" s="4">
        <v>41.17</v>
      </c>
      <c r="D2" s="4">
        <f>B2*C2</f>
        <v>292059.98000000004</v>
      </c>
      <c r="G2" s="13" t="s">
        <v>15</v>
      </c>
      <c r="H2" s="8">
        <f>(1+I2)^(12)-1</f>
        <v>0.20383272800395513</v>
      </c>
      <c r="I2" s="8">
        <v>1.557931217E-2</v>
      </c>
      <c r="J2" t="s">
        <v>130</v>
      </c>
    </row>
    <row r="3" spans="1:10">
      <c r="A3" s="15">
        <v>44927</v>
      </c>
      <c r="B3">
        <f>1190+B2-36</f>
        <v>8248</v>
      </c>
      <c r="C3" s="4">
        <v>97.97</v>
      </c>
      <c r="D3" s="4">
        <f>C3*B3</f>
        <v>808056.55999999994</v>
      </c>
      <c r="G3" s="12" t="s">
        <v>20</v>
      </c>
      <c r="H3" s="4">
        <v>284967.96999999997</v>
      </c>
      <c r="I3" s="25"/>
      <c r="J3" t="s">
        <v>131</v>
      </c>
    </row>
    <row r="4" spans="1:10">
      <c r="G4" s="13" t="s">
        <v>17</v>
      </c>
      <c r="H4" s="7">
        <v>0.05</v>
      </c>
      <c r="I4" s="26">
        <f>(1+H4)^(1/12)-1</f>
        <v>4.0741237836483535E-3</v>
      </c>
      <c r="J4" t="s">
        <v>18</v>
      </c>
    </row>
    <row r="6" spans="1:10">
      <c r="B6" t="s">
        <v>132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2023-01-24T19:30:56Z</dcterms:created>
  <dcterms:modified xsi:type="dcterms:W3CDTF">2023-01-25T21:59:28Z</dcterms:modified>
  <cp:category/>
  <cp:contentStatus/>
</cp:coreProperties>
</file>