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-2010 (Parte 3)" sheetId="1" r:id="rId4"/>
  </sheets>
  <definedNames/>
  <calcPr/>
</workbook>
</file>

<file path=xl/sharedStrings.xml><?xml version="1.0" encoding="utf-8"?>
<sst xmlns="http://schemas.openxmlformats.org/spreadsheetml/2006/main" count="117" uniqueCount="104">
  <si>
    <t>Ações - CMIG4</t>
  </si>
  <si>
    <t>O valor resultante de JCP e dividendos é utilizado na compra de ações no próximo mês, com exceção do último, que é somado ao patrimônio</t>
  </si>
  <si>
    <t>Dividendos</t>
  </si>
  <si>
    <t>Data</t>
  </si>
  <si>
    <t>Preço</t>
  </si>
  <si>
    <t>Abertura</t>
  </si>
  <si>
    <t>Alta</t>
  </si>
  <si>
    <t>Baixa</t>
  </si>
  <si>
    <t>Volume</t>
  </si>
  <si>
    <t>Variação %</t>
  </si>
  <si>
    <t>Aporte</t>
  </si>
  <si>
    <t>Compra</t>
  </si>
  <si>
    <t>Total</t>
  </si>
  <si>
    <t>Patrimônio</t>
  </si>
  <si>
    <t>Mês</t>
  </si>
  <si>
    <t>Pagamento</t>
  </si>
  <si>
    <t>Tipo</t>
  </si>
  <si>
    <t>Por Quantas Ações</t>
  </si>
  <si>
    <t>96,22M</t>
  </si>
  <si>
    <t>JRS CAP PRÓPRIO</t>
  </si>
  <si>
    <t>121,32M</t>
  </si>
  <si>
    <t>DIVIDENDO</t>
  </si>
  <si>
    <t>120,99M</t>
  </si>
  <si>
    <t>158,22M</t>
  </si>
  <si>
    <t>83,98M</t>
  </si>
  <si>
    <t>102,51M</t>
  </si>
  <si>
    <t>107,92M</t>
  </si>
  <si>
    <t>95,60M</t>
  </si>
  <si>
    <t>75,50M</t>
  </si>
  <si>
    <t>94,92M</t>
  </si>
  <si>
    <t>99,73M</t>
  </si>
  <si>
    <t>79,41M</t>
  </si>
  <si>
    <t>90,07M</t>
  </si>
  <si>
    <t>79,99M</t>
  </si>
  <si>
    <t>132,44M</t>
  </si>
  <si>
    <t>70,74M</t>
  </si>
  <si>
    <t>Análise</t>
  </si>
  <si>
    <t>a.a</t>
  </si>
  <si>
    <t>a.m</t>
  </si>
  <si>
    <t>168,69M</t>
  </si>
  <si>
    <t>TMA</t>
  </si>
  <si>
    <t>112,26M</t>
  </si>
  <si>
    <t>TIR</t>
  </si>
  <si>
    <t>85,39M</t>
  </si>
  <si>
    <t>VPL</t>
  </si>
  <si>
    <t>121,82M</t>
  </si>
  <si>
    <t>97,25M</t>
  </si>
  <si>
    <t>*O valor é liquidado na última avaliação, em 01/01/2011</t>
  </si>
  <si>
    <t>109,82M</t>
  </si>
  <si>
    <t>84,43M</t>
  </si>
  <si>
    <t>Preço da primeira compra:</t>
  </si>
  <si>
    <t>75,44M</t>
  </si>
  <si>
    <t>Preço da última compra:</t>
  </si>
  <si>
    <t>90,05M</t>
  </si>
  <si>
    <t>Preço de liquidação:</t>
  </si>
  <si>
    <t>85,47M</t>
  </si>
  <si>
    <t>Razão Primeira/Liquidação:</t>
  </si>
  <si>
    <t>99,41M</t>
  </si>
  <si>
    <t>104,69M</t>
  </si>
  <si>
    <t>141,16M</t>
  </si>
  <si>
    <t>177,68M</t>
  </si>
  <si>
    <t>127,35M</t>
  </si>
  <si>
    <t>152,97M</t>
  </si>
  <si>
    <t>125,73M</t>
  </si>
  <si>
    <t>141,29M</t>
  </si>
  <si>
    <t>133,81M</t>
  </si>
  <si>
    <t>149,91M</t>
  </si>
  <si>
    <t>175,43M</t>
  </si>
  <si>
    <t>152,99M</t>
  </si>
  <si>
    <t>151,57M</t>
  </si>
  <si>
    <t>130,88M</t>
  </si>
  <si>
    <t>131,32M</t>
  </si>
  <si>
    <t>134,57M</t>
  </si>
  <si>
    <t>151,83M</t>
  </si>
  <si>
    <t>134,95M</t>
  </si>
  <si>
    <t>173,32M</t>
  </si>
  <si>
    <t>183,75M</t>
  </si>
  <si>
    <t>117,33M</t>
  </si>
  <si>
    <t>162,20M</t>
  </si>
  <si>
    <t>100,47M</t>
  </si>
  <si>
    <t>86,58M</t>
  </si>
  <si>
    <t>105,04M</t>
  </si>
  <si>
    <t>143,50M</t>
  </si>
  <si>
    <t>151,23M</t>
  </si>
  <si>
    <t>142,31M</t>
  </si>
  <si>
    <t>132,17M</t>
  </si>
  <si>
    <t>96,26M</t>
  </si>
  <si>
    <t>110,29M</t>
  </si>
  <si>
    <t>115,12M</t>
  </si>
  <si>
    <t>88,45M</t>
  </si>
  <si>
    <t>105,69M</t>
  </si>
  <si>
    <t>100,60M</t>
  </si>
  <si>
    <t>78,14M</t>
  </si>
  <si>
    <t>86,87M</t>
  </si>
  <si>
    <t>93,99M</t>
  </si>
  <si>
    <t>94,00M</t>
  </si>
  <si>
    <t>96,31M</t>
  </si>
  <si>
    <t>78,23M</t>
  </si>
  <si>
    <t>117,24M</t>
  </si>
  <si>
    <t>94,64M</t>
  </si>
  <si>
    <t>102,43M</t>
  </si>
  <si>
    <t>65,13M</t>
  </si>
  <si>
    <t>80,38M</t>
  </si>
  <si>
    <t>75,89M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</si>
</sst>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.mm.yyyy"/>
    <numFmt numFmtId="165" formatCode="[$R$ -416]#,##0.00"/>
    <numFmt numFmtId="166" formatCode="dd/mm/yyyy"/>
    <numFmt numFmtId="167" formatCode="d/m/yyyy"/>
    <numFmt numFmtId="168" formatCode="0.0000%"/>
    <numFmt numFmtId="169" formatCode="&quot;R$&quot;\ #,##0.00"/>
    <numFmt numFmtId="170" formatCode="0.0000000000%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5" numFmtId="164" xfId="0" applyAlignment="1" applyBorder="1" applyFont="1" applyNumberForma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10" xfId="0" applyAlignment="1" applyBorder="1" applyFont="1" applyNumberFormat="1">
      <alignment readingOrder="0" shrinkToFit="0" vertical="bottom" wrapText="0"/>
    </xf>
    <xf borderId="3" fillId="3" fontId="6" numFmtId="165" xfId="0" applyAlignment="1" applyBorder="1" applyFill="1" applyFont="1" applyNumberFormat="1">
      <alignment horizontal="right" vertical="bottom"/>
    </xf>
    <xf borderId="3" fillId="3" fontId="6" numFmtId="0" xfId="0" applyAlignment="1" applyBorder="1" applyFont="1">
      <alignment horizontal="right" vertical="bottom"/>
    </xf>
    <xf borderId="1" fillId="0" fontId="2" numFmtId="166" xfId="0" applyBorder="1" applyFont="1" applyNumberFormat="1"/>
    <xf borderId="1" fillId="0" fontId="2" numFmtId="0" xfId="0" applyBorder="1" applyFont="1"/>
    <xf borderId="3" fillId="4" fontId="6" numFmtId="165" xfId="0" applyAlignment="1" applyBorder="1" applyFill="1" applyFont="1" applyNumberFormat="1">
      <alignment horizontal="right" vertical="bottom"/>
    </xf>
    <xf borderId="3" fillId="4" fontId="6" numFmtId="0" xfId="0" applyAlignment="1" applyBorder="1" applyFont="1">
      <alignment horizontal="right" vertical="bottom"/>
    </xf>
    <xf borderId="1" fillId="0" fontId="2" numFmtId="167" xfId="0" applyBorder="1" applyFont="1" applyNumberFormat="1"/>
    <xf borderId="1" fillId="0" fontId="2" numFmtId="9" xfId="0" applyAlignment="1" applyBorder="1" applyFont="1" applyNumberFormat="1">
      <alignment readingOrder="0"/>
    </xf>
    <xf borderId="1" fillId="0" fontId="2" numFmtId="10" xfId="0" applyBorder="1" applyFont="1" applyNumberFormat="1"/>
    <xf borderId="1" fillId="0" fontId="2" numFmtId="168" xfId="0" applyBorder="1" applyFont="1" applyNumberFormat="1"/>
    <xf borderId="1" fillId="0" fontId="2" numFmtId="165" xfId="0" applyBorder="1" applyFont="1" applyNumberFormat="1"/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4" fillId="0" fontId="6" numFmtId="0" xfId="0" applyAlignment="1" applyBorder="1" applyFont="1">
      <alignment vertical="bottom"/>
    </xf>
    <xf borderId="5" fillId="3" fontId="3" numFmtId="0" xfId="0" applyAlignment="1" applyBorder="1" applyFont="1">
      <alignment shrinkToFit="0" vertical="bottom" wrapText="0"/>
    </xf>
    <xf borderId="3" fillId="3" fontId="6" numFmtId="0" xfId="0" applyAlignment="1" applyBorder="1" applyFont="1">
      <alignment vertical="bottom"/>
    </xf>
    <xf borderId="3" fillId="3" fontId="7" numFmtId="169" xfId="0" applyAlignment="1" applyBorder="1" applyFont="1" applyNumberFormat="1">
      <alignment horizontal="right" vertical="bottom"/>
    </xf>
    <xf borderId="5" fillId="4" fontId="3" numFmtId="0" xfId="0" applyAlignment="1" applyBorder="1" applyFont="1">
      <alignment shrinkToFit="0" vertical="bottom" wrapText="0"/>
    </xf>
    <xf borderId="3" fillId="4" fontId="6" numFmtId="0" xfId="0" applyAlignment="1" applyBorder="1" applyFont="1">
      <alignment vertical="bottom"/>
    </xf>
    <xf borderId="3" fillId="4" fontId="7" numFmtId="169" xfId="0" applyAlignment="1" applyBorder="1" applyFont="1" applyNumberFormat="1">
      <alignment horizontal="right" vertical="bottom"/>
    </xf>
    <xf borderId="3" fillId="3" fontId="6" numFmtId="170" xfId="0" applyAlignment="1" applyBorder="1" applyFont="1" applyNumberFormat="1">
      <alignment vertical="bottom"/>
    </xf>
    <xf borderId="3" fillId="4" fontId="7" numFmtId="0" xfId="0" applyAlignment="1" applyBorder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4">
    <tableStyle count="3" pivot="0" name="2005-2010 (Parte 3)-style">
      <tableStyleElement dxfId="1" type="headerRow"/>
      <tableStyleElement dxfId="2" type="firstRowStripe"/>
      <tableStyleElement dxfId="3" type="secondRowStripe"/>
    </tableStyle>
    <tableStyle count="2" pivot="0" name="2005-2010 (Parte 3)-style 2">
      <tableStyleElement dxfId="2" type="firstRowStripe"/>
      <tableStyleElement dxfId="3" type="secondRowStripe"/>
    </tableStyle>
    <tableStyle count="2" pivot="0" name="2005-2010 (Parte 3)-style 3">
      <tableStyleElement dxfId="2" type="firstRowStripe"/>
      <tableStyleElement dxfId="3" type="secondRowStripe"/>
    </tableStyle>
    <tableStyle count="3" pivot="0" name="2005-2010 (Parte 3)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O2:R2" displayName="Table_1" id="1">
  <tableColumns count="4">
    <tableColumn name="Column1" id="1"/>
    <tableColumn name="Column2" id="2"/>
    <tableColumn name="Column3" id="3"/>
    <tableColumn name="Column4" id="4"/>
  </tableColumns>
  <tableStyleInfo name="2005-2010 (Parte 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3:H75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2005-2010 (Parte 3)-style 2" showColumnStripes="0" showFirstColumn="1" showLastColumn="1" showRowStripes="1"/>
</table>
</file>

<file path=xl/tables/table3.xml><?xml version="1.0" encoding="utf-8"?>
<table xmlns="http://schemas.openxmlformats.org/spreadsheetml/2006/main" headerRowCount="0" ref="O3:R16" displayName="Table_3" id="3">
  <tableColumns count="4">
    <tableColumn name="Column1" id="1"/>
    <tableColumn name="Column2" id="2"/>
    <tableColumn name="Column3" id="3"/>
    <tableColumn name="Column4" id="4"/>
  </tableColumns>
  <tableStyleInfo name="2005-2010 (Parte 3)-style 3" showColumnStripes="0" showFirstColumn="1" showLastColumn="1" showRowStripes="1"/>
</table>
</file>

<file path=xl/tables/table4.xml><?xml version="1.0" encoding="utf-8"?>
<table xmlns="http://schemas.openxmlformats.org/spreadsheetml/2006/main" ref="O18:Q21" displayName="Table_4" id="4">
  <tableColumns count="3">
    <tableColumn name="Análise" id="1"/>
    <tableColumn name="a.a" id="2"/>
    <tableColumn name="a.m" id="3"/>
  </tableColumns>
  <tableStyleInfo name="2005-2010 (Parte 3)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8.5"/>
    <col customWidth="1" min="18" max="18" width="16.75"/>
  </cols>
  <sheetData>
    <row r="1">
      <c r="B1" s="1" t="s">
        <v>0</v>
      </c>
      <c r="D1" s="2" t="s">
        <v>1</v>
      </c>
      <c r="O1" s="1" t="s">
        <v>2</v>
      </c>
    </row>
    <row r="2"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O2" s="6" t="s">
        <v>3</v>
      </c>
      <c r="P2" s="6" t="s">
        <v>15</v>
      </c>
      <c r="Q2" s="6" t="s">
        <v>16</v>
      </c>
      <c r="R2" s="6" t="s">
        <v>17</v>
      </c>
    </row>
    <row r="3">
      <c r="B3" s="7">
        <v>38353.0</v>
      </c>
      <c r="C3" s="8">
        <v>1.4</v>
      </c>
      <c r="D3" s="8">
        <v>1.56</v>
      </c>
      <c r="E3" s="8">
        <v>1.59</v>
      </c>
      <c r="F3" s="8">
        <v>1.28</v>
      </c>
      <c r="G3" s="8" t="s">
        <v>18</v>
      </c>
      <c r="H3" s="9">
        <v>0.0254</v>
      </c>
      <c r="I3" s="10">
        <v>-750.0</v>
      </c>
      <c r="J3" s="11">
        <f>-ROUNDDOWN(I3/C3)</f>
        <v>535</v>
      </c>
      <c r="K3" s="11">
        <f>J3</f>
        <v>535</v>
      </c>
      <c r="L3" s="10">
        <f t="shared" ref="L3:L74" si="1">K3*C3</f>
        <v>749</v>
      </c>
      <c r="M3" s="11">
        <v>1.0</v>
      </c>
      <c r="O3" s="12">
        <v>38362.0</v>
      </c>
      <c r="P3" s="13">
        <v>0.2468</v>
      </c>
      <c r="Q3" s="13" t="s">
        <v>19</v>
      </c>
      <c r="R3" s="13">
        <v>1000.0</v>
      </c>
    </row>
    <row r="4">
      <c r="B4" s="7">
        <v>38384.0</v>
      </c>
      <c r="C4" s="8">
        <v>1.62</v>
      </c>
      <c r="D4" s="8">
        <v>1.4</v>
      </c>
      <c r="E4" s="8">
        <v>1.64</v>
      </c>
      <c r="F4" s="8">
        <v>1.33</v>
      </c>
      <c r="G4" s="8" t="s">
        <v>20</v>
      </c>
      <c r="H4" s="9">
        <v>-0.0187</v>
      </c>
      <c r="I4" s="14">
        <f t="shared" ref="I4:I74" si="2">I3</f>
        <v>-750</v>
      </c>
      <c r="J4" s="15">
        <f>ROUNDDOWN((-I4 + P3*K3/R3)/C4)</f>
        <v>463</v>
      </c>
      <c r="K4" s="15">
        <f t="shared" ref="K4:K75" si="3">J4+K3</f>
        <v>998</v>
      </c>
      <c r="L4" s="14">
        <f t="shared" si="1"/>
        <v>1616.76</v>
      </c>
      <c r="M4" s="15">
        <f t="shared" ref="M4:M75" si="4">M3+1</f>
        <v>2</v>
      </c>
      <c r="O4" s="12">
        <v>38471.0</v>
      </c>
      <c r="P4" s="13">
        <v>1.1253</v>
      </c>
      <c r="Q4" s="13" t="s">
        <v>21</v>
      </c>
      <c r="R4" s="13">
        <v>1000.0</v>
      </c>
    </row>
    <row r="5">
      <c r="B5" s="7">
        <v>38412.0</v>
      </c>
      <c r="C5" s="8">
        <v>1.48</v>
      </c>
      <c r="D5" s="8">
        <v>1.59</v>
      </c>
      <c r="E5" s="8">
        <v>1.62</v>
      </c>
      <c r="F5" s="8">
        <v>1.38</v>
      </c>
      <c r="G5" s="8" t="s">
        <v>22</v>
      </c>
      <c r="H5" s="9">
        <v>-0.0475</v>
      </c>
      <c r="I5" s="10">
        <f t="shared" si="2"/>
        <v>-750</v>
      </c>
      <c r="J5" s="11">
        <f t="shared" ref="J5:J6" si="5">-ROUNDDOWN(I5/C5)</f>
        <v>506</v>
      </c>
      <c r="K5" s="11">
        <f t="shared" si="3"/>
        <v>1504</v>
      </c>
      <c r="L5" s="10">
        <f t="shared" si="1"/>
        <v>2225.92</v>
      </c>
      <c r="M5" s="11">
        <f t="shared" si="4"/>
        <v>3</v>
      </c>
      <c r="O5" s="12">
        <v>38541.0</v>
      </c>
      <c r="P5" s="13">
        <v>0.873</v>
      </c>
      <c r="Q5" s="13" t="s">
        <v>19</v>
      </c>
      <c r="R5" s="13">
        <v>1000.0</v>
      </c>
    </row>
    <row r="6">
      <c r="B6" s="7">
        <v>38443.0</v>
      </c>
      <c r="C6" s="8">
        <v>1.76</v>
      </c>
      <c r="D6" s="8">
        <v>1.5</v>
      </c>
      <c r="E6" s="8">
        <v>1.82</v>
      </c>
      <c r="F6" s="8">
        <v>1.46</v>
      </c>
      <c r="G6" s="8" t="s">
        <v>23</v>
      </c>
      <c r="H6" s="9">
        <v>0.0906</v>
      </c>
      <c r="I6" s="14">
        <f t="shared" si="2"/>
        <v>-750</v>
      </c>
      <c r="J6" s="15">
        <f t="shared" si="5"/>
        <v>426</v>
      </c>
      <c r="K6" s="15">
        <f t="shared" si="3"/>
        <v>1930</v>
      </c>
      <c r="L6" s="14">
        <f t="shared" si="1"/>
        <v>3396.8</v>
      </c>
      <c r="M6" s="15">
        <f t="shared" si="4"/>
        <v>4</v>
      </c>
      <c r="O6" s="12">
        <v>38664.0</v>
      </c>
      <c r="P6" s="13">
        <v>0.6015</v>
      </c>
      <c r="Q6" s="13" t="s">
        <v>19</v>
      </c>
      <c r="R6" s="13">
        <v>1000.0</v>
      </c>
    </row>
    <row r="7">
      <c r="B7" s="7">
        <v>38473.0</v>
      </c>
      <c r="C7" s="8">
        <v>1.76</v>
      </c>
      <c r="D7" s="8">
        <v>1.71</v>
      </c>
      <c r="E7" s="8">
        <v>1.82</v>
      </c>
      <c r="F7" s="8">
        <v>1.58</v>
      </c>
      <c r="G7" s="8" t="s">
        <v>24</v>
      </c>
      <c r="H7" s="9">
        <v>-0.019</v>
      </c>
      <c r="I7" s="10">
        <f t="shared" si="2"/>
        <v>-750</v>
      </c>
      <c r="J7" s="11">
        <f>ROUNDDOWN((-I7 + P4*K6/R4)/C7)</f>
        <v>427</v>
      </c>
      <c r="K7" s="11">
        <f t="shared" si="3"/>
        <v>2357</v>
      </c>
      <c r="L7" s="10">
        <f t="shared" si="1"/>
        <v>4148.32</v>
      </c>
      <c r="M7" s="11">
        <f t="shared" si="4"/>
        <v>5</v>
      </c>
      <c r="O7" s="12">
        <v>38719.0</v>
      </c>
      <c r="P7" s="13">
        <v>0.4843</v>
      </c>
      <c r="Q7" s="13" t="s">
        <v>19</v>
      </c>
      <c r="R7" s="13">
        <v>1000.0</v>
      </c>
    </row>
    <row r="8">
      <c r="B8" s="7">
        <v>38504.0</v>
      </c>
      <c r="C8" s="8">
        <v>1.79</v>
      </c>
      <c r="D8" s="8">
        <v>1.77</v>
      </c>
      <c r="E8" s="8">
        <v>1.87</v>
      </c>
      <c r="F8" s="8">
        <v>1.63</v>
      </c>
      <c r="G8" s="8" t="s">
        <v>25</v>
      </c>
      <c r="H8" s="9">
        <v>0.0642</v>
      </c>
      <c r="I8" s="14">
        <f t="shared" si="2"/>
        <v>-750</v>
      </c>
      <c r="J8" s="15">
        <f t="shared" ref="J8:J9" si="6">-ROUNDDOWN(I8/C8)</f>
        <v>418</v>
      </c>
      <c r="K8" s="15">
        <f t="shared" si="3"/>
        <v>2775</v>
      </c>
      <c r="L8" s="14">
        <f t="shared" si="1"/>
        <v>4967.25</v>
      </c>
      <c r="M8" s="15">
        <f t="shared" si="4"/>
        <v>6</v>
      </c>
      <c r="O8" s="12">
        <v>38733.0</v>
      </c>
      <c r="P8" s="13">
        <v>5.5341</v>
      </c>
      <c r="Q8" s="13" t="s">
        <v>21</v>
      </c>
      <c r="R8" s="13">
        <v>1000.0</v>
      </c>
    </row>
    <row r="9">
      <c r="B9" s="7">
        <v>38534.0</v>
      </c>
      <c r="C9" s="8">
        <v>1.86</v>
      </c>
      <c r="D9" s="8">
        <v>1.79</v>
      </c>
      <c r="E9" s="8">
        <v>1.88</v>
      </c>
      <c r="F9" s="8">
        <v>1.67</v>
      </c>
      <c r="G9" s="8" t="s">
        <v>26</v>
      </c>
      <c r="H9" s="9">
        <v>0.0034</v>
      </c>
      <c r="I9" s="10">
        <f t="shared" si="2"/>
        <v>-750</v>
      </c>
      <c r="J9" s="11">
        <f t="shared" si="6"/>
        <v>403</v>
      </c>
      <c r="K9" s="11">
        <f t="shared" si="3"/>
        <v>3178</v>
      </c>
      <c r="L9" s="10">
        <f t="shared" si="1"/>
        <v>5911.08</v>
      </c>
      <c r="M9" s="11">
        <f t="shared" si="4"/>
        <v>7</v>
      </c>
      <c r="O9" s="12">
        <v>38835.0</v>
      </c>
      <c r="P9" s="13">
        <v>1.425</v>
      </c>
      <c r="Q9" s="13" t="s">
        <v>21</v>
      </c>
      <c r="R9" s="13">
        <v>1000.0</v>
      </c>
    </row>
    <row r="10">
      <c r="B10" s="7">
        <v>38565.0</v>
      </c>
      <c r="C10" s="8">
        <v>1.98</v>
      </c>
      <c r="D10" s="8">
        <v>1.85</v>
      </c>
      <c r="E10" s="8">
        <v>2.07</v>
      </c>
      <c r="F10" s="8">
        <v>1.83</v>
      </c>
      <c r="G10" s="8" t="s">
        <v>27</v>
      </c>
      <c r="H10" s="9">
        <v>0.0068</v>
      </c>
      <c r="I10" s="14">
        <f t="shared" si="2"/>
        <v>-750</v>
      </c>
      <c r="J10" s="15">
        <f>ROUNDDOWN((-I10 + P5*K9/R5)/C10)</f>
        <v>380</v>
      </c>
      <c r="K10" s="15">
        <f t="shared" si="3"/>
        <v>3558</v>
      </c>
      <c r="L10" s="14">
        <f t="shared" si="1"/>
        <v>7044.84</v>
      </c>
      <c r="M10" s="15">
        <f t="shared" si="4"/>
        <v>8</v>
      </c>
      <c r="O10" s="12">
        <v>38848.0</v>
      </c>
      <c r="P10" s="13">
        <v>0.5215</v>
      </c>
      <c r="Q10" s="13" t="s">
        <v>19</v>
      </c>
      <c r="R10" s="13">
        <v>1000.0</v>
      </c>
    </row>
    <row r="11">
      <c r="B11" s="7">
        <v>38596.0</v>
      </c>
      <c r="C11" s="8">
        <v>2.05</v>
      </c>
      <c r="D11" s="8">
        <v>1.98</v>
      </c>
      <c r="E11" s="8">
        <v>2.17</v>
      </c>
      <c r="F11" s="8">
        <v>1.95</v>
      </c>
      <c r="G11" s="8" t="s">
        <v>28</v>
      </c>
      <c r="H11" s="9">
        <v>-0.0548</v>
      </c>
      <c r="I11" s="10">
        <f t="shared" si="2"/>
        <v>-750</v>
      </c>
      <c r="J11" s="11">
        <f t="shared" ref="J11:J13" si="7">-ROUNDDOWN(I11/C11)</f>
        <v>365</v>
      </c>
      <c r="K11" s="11">
        <f t="shared" si="3"/>
        <v>3923</v>
      </c>
      <c r="L11" s="10">
        <f t="shared" si="1"/>
        <v>8042.15</v>
      </c>
      <c r="M11" s="11">
        <f t="shared" si="4"/>
        <v>9</v>
      </c>
      <c r="O11" s="12">
        <v>38909.0</v>
      </c>
      <c r="P11" s="13">
        <v>0.472</v>
      </c>
      <c r="Q11" s="13" t="s">
        <v>21</v>
      </c>
      <c r="R11" s="13">
        <v>1000.0</v>
      </c>
    </row>
    <row r="12">
      <c r="B12" s="7">
        <v>38626.0</v>
      </c>
      <c r="C12" s="8">
        <v>1.97</v>
      </c>
      <c r="D12" s="8">
        <v>2.08</v>
      </c>
      <c r="E12" s="8">
        <v>2.14</v>
      </c>
      <c r="F12" s="8">
        <v>1.83</v>
      </c>
      <c r="G12" s="8" t="s">
        <v>29</v>
      </c>
      <c r="H12" s="9">
        <v>0.0839</v>
      </c>
      <c r="I12" s="14">
        <f t="shared" si="2"/>
        <v>-750</v>
      </c>
      <c r="J12" s="15">
        <f t="shared" si="7"/>
        <v>380</v>
      </c>
      <c r="K12" s="15">
        <f t="shared" si="3"/>
        <v>4303</v>
      </c>
      <c r="L12" s="14">
        <f t="shared" si="1"/>
        <v>8476.91</v>
      </c>
      <c r="M12" s="15">
        <f t="shared" si="4"/>
        <v>10</v>
      </c>
      <c r="O12" s="12">
        <v>39198.0</v>
      </c>
      <c r="P12" s="13">
        <f>1.4719+1.0221</f>
        <v>2.494</v>
      </c>
      <c r="Q12" s="13" t="s">
        <v>21</v>
      </c>
      <c r="R12" s="13">
        <v>1000.0</v>
      </c>
    </row>
    <row r="13">
      <c r="B13" s="7">
        <v>38657.0</v>
      </c>
      <c r="C13" s="8">
        <v>2.15</v>
      </c>
      <c r="D13" s="8">
        <v>1.95</v>
      </c>
      <c r="E13" s="8">
        <v>2.16</v>
      </c>
      <c r="F13" s="8">
        <v>1.88</v>
      </c>
      <c r="G13" s="8" t="s">
        <v>30</v>
      </c>
      <c r="H13" s="9">
        <v>-0.0069</v>
      </c>
      <c r="I13" s="10">
        <f t="shared" si="2"/>
        <v>-750</v>
      </c>
      <c r="J13" s="11">
        <f t="shared" si="7"/>
        <v>348</v>
      </c>
      <c r="K13" s="11">
        <f t="shared" si="3"/>
        <v>4651</v>
      </c>
      <c r="L13" s="10">
        <f t="shared" si="1"/>
        <v>9999.65</v>
      </c>
      <c r="M13" s="11">
        <f t="shared" si="4"/>
        <v>11</v>
      </c>
      <c r="O13" s="12">
        <v>39563.0</v>
      </c>
      <c r="P13" s="13">
        <v>0.89</v>
      </c>
      <c r="Q13" s="13" t="s">
        <v>21</v>
      </c>
      <c r="R13" s="13">
        <v>1.0</v>
      </c>
    </row>
    <row r="14">
      <c r="B14" s="7">
        <v>38687.0</v>
      </c>
      <c r="C14" s="8">
        <v>2.29</v>
      </c>
      <c r="D14" s="8">
        <v>2.16</v>
      </c>
      <c r="E14" s="8">
        <v>2.31</v>
      </c>
      <c r="F14" s="8">
        <v>2.07</v>
      </c>
      <c r="G14" s="8" t="s">
        <v>31</v>
      </c>
      <c r="H14" s="9">
        <v>-0.0526</v>
      </c>
      <c r="I14" s="14">
        <f t="shared" si="2"/>
        <v>-750</v>
      </c>
      <c r="J14" s="15">
        <f>ROUNDDOWN((-I14 + P6*K13/R6)/C14)</f>
        <v>328</v>
      </c>
      <c r="K14" s="15">
        <f t="shared" si="3"/>
        <v>4979</v>
      </c>
      <c r="L14" s="14">
        <f t="shared" si="1"/>
        <v>11401.91</v>
      </c>
      <c r="M14" s="15">
        <f t="shared" si="4"/>
        <v>12</v>
      </c>
      <c r="O14" s="12">
        <v>39932.0</v>
      </c>
      <c r="P14" s="13">
        <v>0.951</v>
      </c>
      <c r="Q14" s="13" t="s">
        <v>21</v>
      </c>
      <c r="R14" s="13">
        <v>1.0</v>
      </c>
    </row>
    <row r="15">
      <c r="B15" s="7">
        <v>38718.0</v>
      </c>
      <c r="C15" s="8">
        <v>2.57</v>
      </c>
      <c r="D15" s="8">
        <v>2.22</v>
      </c>
      <c r="E15" s="8">
        <v>2.74</v>
      </c>
      <c r="F15" s="8">
        <v>2.2</v>
      </c>
      <c r="G15" s="8" t="s">
        <v>32</v>
      </c>
      <c r="H15" s="9">
        <v>-0.0098</v>
      </c>
      <c r="I15" s="10">
        <f t="shared" si="2"/>
        <v>-750</v>
      </c>
      <c r="J15" s="11">
        <f>-ROUNDDOWN(I15/C15)</f>
        <v>291</v>
      </c>
      <c r="K15" s="11">
        <f t="shared" si="3"/>
        <v>5270</v>
      </c>
      <c r="L15" s="10">
        <f t="shared" si="1"/>
        <v>13543.9</v>
      </c>
      <c r="M15" s="11">
        <f t="shared" si="4"/>
        <v>13</v>
      </c>
      <c r="O15" s="12">
        <v>40297.0</v>
      </c>
      <c r="P15" s="13">
        <v>0.7504</v>
      </c>
      <c r="Q15" s="13" t="s">
        <v>21</v>
      </c>
      <c r="R15" s="13">
        <v>1.0</v>
      </c>
    </row>
    <row r="16">
      <c r="B16" s="7">
        <v>38749.0</v>
      </c>
      <c r="C16" s="8">
        <v>2.62</v>
      </c>
      <c r="D16" s="8">
        <v>2.51</v>
      </c>
      <c r="E16" s="8">
        <v>2.74</v>
      </c>
      <c r="F16" s="8">
        <v>2.41</v>
      </c>
      <c r="G16" s="8" t="s">
        <v>33</v>
      </c>
      <c r="H16" s="9">
        <v>0.0514</v>
      </c>
      <c r="I16" s="14">
        <f t="shared" si="2"/>
        <v>-750</v>
      </c>
      <c r="J16" s="15">
        <f>ROUNDDOWN((-I16 + P7*K15/R7 + P8*K15/R8)/C16)</f>
        <v>298</v>
      </c>
      <c r="K16" s="15">
        <f t="shared" si="3"/>
        <v>5568</v>
      </c>
      <c r="L16" s="14">
        <f t="shared" si="1"/>
        <v>14588.16</v>
      </c>
      <c r="M16" s="15">
        <f t="shared" si="4"/>
        <v>14</v>
      </c>
      <c r="O16" s="16">
        <v>40528.0</v>
      </c>
      <c r="P16" s="13">
        <v>1.3194</v>
      </c>
      <c r="Q16" s="13" t="s">
        <v>21</v>
      </c>
      <c r="R16" s="13">
        <v>1.0</v>
      </c>
    </row>
    <row r="17">
      <c r="B17" s="7">
        <v>38777.0</v>
      </c>
      <c r="C17" s="8">
        <v>2.38</v>
      </c>
      <c r="D17" s="8">
        <v>2.64</v>
      </c>
      <c r="E17" s="8">
        <v>2.69</v>
      </c>
      <c r="F17" s="8">
        <v>2.21</v>
      </c>
      <c r="G17" s="8" t="s">
        <v>34</v>
      </c>
      <c r="H17" s="9">
        <v>0.0936</v>
      </c>
      <c r="I17" s="10">
        <f t="shared" si="2"/>
        <v>-750</v>
      </c>
      <c r="J17" s="11">
        <f t="shared" ref="J17:J18" si="8">-ROUNDDOWN(I17/C17)</f>
        <v>315</v>
      </c>
      <c r="K17" s="11">
        <f t="shared" si="3"/>
        <v>5883</v>
      </c>
      <c r="L17" s="10">
        <f t="shared" si="1"/>
        <v>14001.54</v>
      </c>
      <c r="M17" s="11">
        <f t="shared" si="4"/>
        <v>15</v>
      </c>
    </row>
    <row r="18">
      <c r="B18" s="7">
        <v>38808.0</v>
      </c>
      <c r="C18" s="8">
        <v>2.42</v>
      </c>
      <c r="D18" s="8">
        <v>2.39</v>
      </c>
      <c r="E18" s="8">
        <v>2.6</v>
      </c>
      <c r="F18" s="8">
        <v>2.29</v>
      </c>
      <c r="G18" s="8" t="s">
        <v>35</v>
      </c>
      <c r="H18" s="9">
        <v>0.0191</v>
      </c>
      <c r="I18" s="14">
        <f t="shared" si="2"/>
        <v>-750</v>
      </c>
      <c r="J18" s="15">
        <f t="shared" si="8"/>
        <v>309</v>
      </c>
      <c r="K18" s="15">
        <f t="shared" si="3"/>
        <v>6192</v>
      </c>
      <c r="L18" s="14">
        <f t="shared" si="1"/>
        <v>14984.64</v>
      </c>
      <c r="M18" s="15">
        <f t="shared" si="4"/>
        <v>16</v>
      </c>
      <c r="O18" s="6" t="s">
        <v>36</v>
      </c>
      <c r="P18" s="6" t="s">
        <v>37</v>
      </c>
      <c r="Q18" s="6" t="s">
        <v>38</v>
      </c>
    </row>
    <row r="19">
      <c r="B19" s="7">
        <v>38838.0</v>
      </c>
      <c r="C19" s="8">
        <v>2.1</v>
      </c>
      <c r="D19" s="8">
        <v>2.35</v>
      </c>
      <c r="E19" s="8">
        <v>2.56</v>
      </c>
      <c r="F19" s="8">
        <v>2.04</v>
      </c>
      <c r="G19" s="8" t="s">
        <v>39</v>
      </c>
      <c r="H19" s="9">
        <v>-0.026</v>
      </c>
      <c r="I19" s="10">
        <f t="shared" si="2"/>
        <v>-750</v>
      </c>
      <c r="J19" s="11">
        <f>ROUNDDOWN((-I19 + P10*K18/R10)/C19)</f>
        <v>358</v>
      </c>
      <c r="K19" s="11">
        <f t="shared" si="3"/>
        <v>6550</v>
      </c>
      <c r="L19" s="10">
        <f t="shared" si="1"/>
        <v>13755</v>
      </c>
      <c r="M19" s="11">
        <f t="shared" si="4"/>
        <v>17</v>
      </c>
      <c r="O19" s="6" t="s">
        <v>40</v>
      </c>
      <c r="P19" s="17">
        <v>0.05</v>
      </c>
      <c r="Q19" s="18">
        <f>(1+P19)^(1/12)-1</f>
        <v>0.004074123784</v>
      </c>
    </row>
    <row r="20">
      <c r="B20" s="7">
        <v>38869.0</v>
      </c>
      <c r="C20" s="8">
        <v>2.21</v>
      </c>
      <c r="D20" s="8">
        <v>2.12</v>
      </c>
      <c r="E20" s="8">
        <v>2.36</v>
      </c>
      <c r="F20" s="8">
        <v>1.85</v>
      </c>
      <c r="G20" s="8" t="s">
        <v>41</v>
      </c>
      <c r="H20" s="9">
        <v>0.0267</v>
      </c>
      <c r="I20" s="14">
        <f t="shared" si="2"/>
        <v>-750</v>
      </c>
      <c r="J20" s="15">
        <f>ROUNDDOWN((-I20 + P10*K19/R10)/C20)</f>
        <v>340</v>
      </c>
      <c r="K20" s="15">
        <f t="shared" si="3"/>
        <v>6890</v>
      </c>
      <c r="L20" s="14">
        <f t="shared" si="1"/>
        <v>15226.9</v>
      </c>
      <c r="M20" s="15">
        <f t="shared" si="4"/>
        <v>18</v>
      </c>
      <c r="O20" s="6" t="s">
        <v>42</v>
      </c>
      <c r="P20" s="18">
        <f>(1+Q20)^(12)-1</f>
        <v>0.4313693944</v>
      </c>
      <c r="Q20" s="19">
        <f>IRR(I3:I75, 0.02)</f>
        <v>0.03033703488</v>
      </c>
    </row>
    <row r="21">
      <c r="B21" s="7">
        <v>38899.0</v>
      </c>
      <c r="C21" s="8">
        <v>2.26</v>
      </c>
      <c r="D21" s="8">
        <v>2.24</v>
      </c>
      <c r="E21" s="8">
        <v>2.34</v>
      </c>
      <c r="F21" s="8">
        <v>2.12</v>
      </c>
      <c r="G21" s="8" t="s">
        <v>43</v>
      </c>
      <c r="H21" s="9">
        <v>0.0234</v>
      </c>
      <c r="I21" s="10">
        <f t="shared" si="2"/>
        <v>-750</v>
      </c>
      <c r="J21" s="11">
        <f>-ROUNDDOWN(I21/C21)</f>
        <v>331</v>
      </c>
      <c r="K21" s="11">
        <f t="shared" si="3"/>
        <v>7221</v>
      </c>
      <c r="L21" s="10">
        <f t="shared" si="1"/>
        <v>16319.46</v>
      </c>
      <c r="M21" s="11">
        <f t="shared" si="4"/>
        <v>19</v>
      </c>
      <c r="O21" s="6" t="s">
        <v>44</v>
      </c>
      <c r="P21" s="20">
        <f t="array" ref="P21">NPV(Q19,I3:I75)</f>
        <v>97158.65164</v>
      </c>
      <c r="Q21" s="21"/>
    </row>
    <row r="22">
      <c r="B22" s="7">
        <v>38930.0</v>
      </c>
      <c r="C22" s="8">
        <v>2.13</v>
      </c>
      <c r="D22" s="8">
        <v>2.25</v>
      </c>
      <c r="E22" s="8">
        <v>2.38</v>
      </c>
      <c r="F22" s="8">
        <v>2.02</v>
      </c>
      <c r="G22" s="8" t="s">
        <v>45</v>
      </c>
      <c r="H22" s="9">
        <v>-0.0039</v>
      </c>
      <c r="I22" s="14">
        <f t="shared" si="2"/>
        <v>-750</v>
      </c>
      <c r="J22" s="15">
        <f>ROUNDDOWN((-I22 + P11*K21/R11)/C22)</f>
        <v>353</v>
      </c>
      <c r="K22" s="15">
        <f t="shared" si="3"/>
        <v>7574</v>
      </c>
      <c r="L22" s="14">
        <f t="shared" si="1"/>
        <v>16132.62</v>
      </c>
      <c r="M22" s="15">
        <f t="shared" si="4"/>
        <v>20</v>
      </c>
    </row>
    <row r="23">
      <c r="B23" s="7">
        <v>38961.0</v>
      </c>
      <c r="C23" s="8">
        <v>2.05</v>
      </c>
      <c r="D23" s="8">
        <v>2.14</v>
      </c>
      <c r="E23" s="8">
        <v>2.28</v>
      </c>
      <c r="F23" s="8">
        <v>1.96</v>
      </c>
      <c r="G23" s="8" t="s">
        <v>46</v>
      </c>
      <c r="H23" s="9">
        <v>-0.0077</v>
      </c>
      <c r="I23" s="10">
        <f t="shared" si="2"/>
        <v>-750</v>
      </c>
      <c r="J23" s="11">
        <f t="shared" ref="J23:J30" si="9">-ROUNDDOWN(I23/C23)</f>
        <v>365</v>
      </c>
      <c r="K23" s="11">
        <f t="shared" si="3"/>
        <v>7939</v>
      </c>
      <c r="L23" s="10">
        <f t="shared" si="1"/>
        <v>16274.95</v>
      </c>
      <c r="M23" s="11">
        <f t="shared" si="4"/>
        <v>21</v>
      </c>
      <c r="O23" s="22" t="s">
        <v>47</v>
      </c>
      <c r="P23" s="23"/>
      <c r="Q23" s="23"/>
    </row>
    <row r="24">
      <c r="B24" s="7">
        <v>38991.0</v>
      </c>
      <c r="C24" s="8">
        <v>2.22</v>
      </c>
      <c r="D24" s="8">
        <v>2.08</v>
      </c>
      <c r="E24" s="8">
        <v>2.3</v>
      </c>
      <c r="F24" s="8">
        <v>2.03</v>
      </c>
      <c r="G24" s="8" t="s">
        <v>48</v>
      </c>
      <c r="H24" s="9">
        <v>-0.0038</v>
      </c>
      <c r="I24" s="14">
        <f t="shared" si="2"/>
        <v>-750</v>
      </c>
      <c r="J24" s="15">
        <f t="shared" si="9"/>
        <v>337</v>
      </c>
      <c r="K24" s="15">
        <f t="shared" si="3"/>
        <v>8276</v>
      </c>
      <c r="L24" s="14">
        <f t="shared" si="1"/>
        <v>18372.72</v>
      </c>
      <c r="M24" s="15">
        <f t="shared" si="4"/>
        <v>22</v>
      </c>
      <c r="O24" s="24"/>
      <c r="P24" s="24"/>
      <c r="Q24" s="24"/>
    </row>
    <row r="25">
      <c r="B25" s="7">
        <v>39022.0</v>
      </c>
      <c r="C25" s="8">
        <v>2.36</v>
      </c>
      <c r="D25" s="8">
        <v>2.23</v>
      </c>
      <c r="E25" s="8">
        <v>2.41</v>
      </c>
      <c r="F25" s="8">
        <v>2.23</v>
      </c>
      <c r="G25" s="8" t="s">
        <v>49</v>
      </c>
      <c r="H25" s="9">
        <v>0.0359</v>
      </c>
      <c r="I25" s="10">
        <f t="shared" si="2"/>
        <v>-750</v>
      </c>
      <c r="J25" s="11">
        <f t="shared" si="9"/>
        <v>317</v>
      </c>
      <c r="K25" s="11">
        <f t="shared" si="3"/>
        <v>8593</v>
      </c>
      <c r="L25" s="10">
        <f t="shared" si="1"/>
        <v>20279.48</v>
      </c>
      <c r="M25" s="11">
        <f t="shared" si="4"/>
        <v>23</v>
      </c>
      <c r="O25" s="25" t="s">
        <v>50</v>
      </c>
      <c r="P25" s="26"/>
      <c r="Q25" s="27">
        <f>C3</f>
        <v>1.4</v>
      </c>
    </row>
    <row r="26">
      <c r="B26" s="7">
        <v>39052.0</v>
      </c>
      <c r="C26" s="8">
        <v>2.53</v>
      </c>
      <c r="D26" s="8">
        <v>2.36</v>
      </c>
      <c r="E26" s="8">
        <v>2.54</v>
      </c>
      <c r="F26" s="8">
        <v>2.3</v>
      </c>
      <c r="G26" s="8" t="s">
        <v>51</v>
      </c>
      <c r="H26" s="9">
        <v>0.0591</v>
      </c>
      <c r="I26" s="14">
        <f t="shared" si="2"/>
        <v>-750</v>
      </c>
      <c r="J26" s="15">
        <f t="shared" si="9"/>
        <v>296</v>
      </c>
      <c r="K26" s="15">
        <f t="shared" si="3"/>
        <v>8889</v>
      </c>
      <c r="L26" s="14">
        <f t="shared" si="1"/>
        <v>22489.17</v>
      </c>
      <c r="M26" s="15">
        <f t="shared" si="4"/>
        <v>24</v>
      </c>
      <c r="O26" s="28" t="s">
        <v>52</v>
      </c>
      <c r="P26" s="29"/>
      <c r="Q26" s="30">
        <f t="shared" ref="Q26:Q27" si="10">C74</f>
        <v>3.15</v>
      </c>
    </row>
    <row r="27">
      <c r="B27" s="7">
        <v>39083.0</v>
      </c>
      <c r="C27" s="8">
        <v>2.45</v>
      </c>
      <c r="D27" s="8">
        <v>2.53</v>
      </c>
      <c r="E27" s="8">
        <v>2.58</v>
      </c>
      <c r="F27" s="8">
        <v>2.32</v>
      </c>
      <c r="G27" s="8" t="s">
        <v>53</v>
      </c>
      <c r="H27" s="9">
        <v>-0.0125</v>
      </c>
      <c r="I27" s="10">
        <f t="shared" si="2"/>
        <v>-750</v>
      </c>
      <c r="J27" s="11">
        <f t="shared" si="9"/>
        <v>306</v>
      </c>
      <c r="K27" s="11">
        <f t="shared" si="3"/>
        <v>9195</v>
      </c>
      <c r="L27" s="10">
        <f t="shared" si="1"/>
        <v>22527.75</v>
      </c>
      <c r="M27" s="11">
        <f t="shared" si="4"/>
        <v>25</v>
      </c>
      <c r="O27" s="25" t="s">
        <v>54</v>
      </c>
      <c r="P27" s="31"/>
      <c r="Q27" s="27">
        <f t="shared" si="10"/>
        <v>3.23</v>
      </c>
    </row>
    <row r="28">
      <c r="B28" s="7">
        <v>39114.0</v>
      </c>
      <c r="C28" s="8">
        <v>2.43</v>
      </c>
      <c r="D28" s="8">
        <v>2.46</v>
      </c>
      <c r="E28" s="8">
        <v>2.57</v>
      </c>
      <c r="F28" s="8">
        <v>2.35</v>
      </c>
      <c r="G28" s="8" t="s">
        <v>55</v>
      </c>
      <c r="H28" s="9">
        <v>-0.1304</v>
      </c>
      <c r="I28" s="14">
        <f t="shared" si="2"/>
        <v>-750</v>
      </c>
      <c r="J28" s="15">
        <f t="shared" si="9"/>
        <v>308</v>
      </c>
      <c r="K28" s="15">
        <f t="shared" si="3"/>
        <v>9503</v>
      </c>
      <c r="L28" s="14">
        <f t="shared" si="1"/>
        <v>23092.29</v>
      </c>
      <c r="M28" s="15">
        <f t="shared" si="4"/>
        <v>26</v>
      </c>
      <c r="O28" s="28" t="s">
        <v>56</v>
      </c>
      <c r="P28" s="29"/>
      <c r="Q28" s="32">
        <f>Q27/Q25</f>
        <v>2.307142857</v>
      </c>
    </row>
    <row r="29">
      <c r="B29" s="7">
        <v>39142.0</v>
      </c>
      <c r="C29" s="8">
        <v>2.43</v>
      </c>
      <c r="D29" s="8">
        <v>2.41</v>
      </c>
      <c r="E29" s="8">
        <v>2.56</v>
      </c>
      <c r="F29" s="8">
        <v>2.32</v>
      </c>
      <c r="G29" s="8" t="s">
        <v>57</v>
      </c>
      <c r="H29" s="9">
        <v>0.1084</v>
      </c>
      <c r="I29" s="10">
        <f t="shared" si="2"/>
        <v>-750</v>
      </c>
      <c r="J29" s="11">
        <f t="shared" si="9"/>
        <v>308</v>
      </c>
      <c r="K29" s="11">
        <f t="shared" si="3"/>
        <v>9811</v>
      </c>
      <c r="L29" s="10">
        <f t="shared" si="1"/>
        <v>23840.73</v>
      </c>
      <c r="M29" s="11">
        <f t="shared" si="4"/>
        <v>27</v>
      </c>
    </row>
    <row r="30">
      <c r="B30" s="7">
        <v>39173.0</v>
      </c>
      <c r="C30" s="8">
        <v>2.59</v>
      </c>
      <c r="D30" s="8">
        <v>2.43</v>
      </c>
      <c r="E30" s="8">
        <v>2.78</v>
      </c>
      <c r="F30" s="8">
        <v>2.38</v>
      </c>
      <c r="G30" s="8" t="s">
        <v>58</v>
      </c>
      <c r="H30" s="9">
        <v>-0.1232</v>
      </c>
      <c r="I30" s="14">
        <f t="shared" si="2"/>
        <v>-750</v>
      </c>
      <c r="J30" s="15">
        <f t="shared" si="9"/>
        <v>289</v>
      </c>
      <c r="K30" s="15">
        <f t="shared" si="3"/>
        <v>10100</v>
      </c>
      <c r="L30" s="14">
        <f t="shared" si="1"/>
        <v>26159</v>
      </c>
      <c r="M30" s="15">
        <f t="shared" si="4"/>
        <v>28</v>
      </c>
    </row>
    <row r="31">
      <c r="B31" s="7">
        <v>39203.0</v>
      </c>
      <c r="C31" s="8">
        <v>2.74</v>
      </c>
      <c r="D31" s="8">
        <v>2.6</v>
      </c>
      <c r="E31" s="8">
        <v>2.77</v>
      </c>
      <c r="F31" s="8">
        <v>2.55</v>
      </c>
      <c r="G31" s="8" t="s">
        <v>59</v>
      </c>
      <c r="H31" s="9">
        <v>0.0677</v>
      </c>
      <c r="I31" s="10">
        <f t="shared" si="2"/>
        <v>-750</v>
      </c>
      <c r="J31" s="11">
        <f>ROUNDDOWN((-I31 + P12*K30/R12)/C31)</f>
        <v>282</v>
      </c>
      <c r="K31" s="11">
        <f t="shared" si="3"/>
        <v>10382</v>
      </c>
      <c r="L31" s="10">
        <f t="shared" si="1"/>
        <v>28446.68</v>
      </c>
      <c r="M31" s="11">
        <f t="shared" si="4"/>
        <v>29</v>
      </c>
    </row>
    <row r="32">
      <c r="B32" s="7">
        <v>39234.0</v>
      </c>
      <c r="C32" s="8">
        <v>2.96</v>
      </c>
      <c r="D32" s="8">
        <v>2.77</v>
      </c>
      <c r="E32" s="8">
        <v>3.1</v>
      </c>
      <c r="F32" s="8">
        <v>2.69</v>
      </c>
      <c r="G32" s="8" t="s">
        <v>60</v>
      </c>
      <c r="H32" s="9">
        <v>-0.0534</v>
      </c>
      <c r="I32" s="14">
        <f t="shared" si="2"/>
        <v>-750</v>
      </c>
      <c r="J32" s="15">
        <f t="shared" ref="J32:J42" si="11">-ROUNDDOWN(I32/C32)</f>
        <v>253</v>
      </c>
      <c r="K32" s="15">
        <f t="shared" si="3"/>
        <v>10635</v>
      </c>
      <c r="L32" s="14">
        <f t="shared" si="1"/>
        <v>31479.6</v>
      </c>
      <c r="M32" s="15">
        <f t="shared" si="4"/>
        <v>30</v>
      </c>
    </row>
    <row r="33">
      <c r="B33" s="7">
        <v>39264.0</v>
      </c>
      <c r="C33" s="8">
        <v>2.74</v>
      </c>
      <c r="D33" s="8">
        <v>2.98</v>
      </c>
      <c r="E33" s="8">
        <v>3.08</v>
      </c>
      <c r="F33" s="8">
        <v>2.61</v>
      </c>
      <c r="G33" s="8" t="s">
        <v>61</v>
      </c>
      <c r="H33" s="9">
        <v>-0.0442</v>
      </c>
      <c r="I33" s="10">
        <f t="shared" si="2"/>
        <v>-750</v>
      </c>
      <c r="J33" s="11">
        <f t="shared" si="11"/>
        <v>273</v>
      </c>
      <c r="K33" s="11">
        <f t="shared" si="3"/>
        <v>10908</v>
      </c>
      <c r="L33" s="10">
        <f t="shared" si="1"/>
        <v>29887.92</v>
      </c>
      <c r="M33" s="11">
        <f t="shared" si="4"/>
        <v>31</v>
      </c>
    </row>
    <row r="34">
      <c r="B34" s="7">
        <v>39295.0</v>
      </c>
      <c r="C34" s="8">
        <v>2.73</v>
      </c>
      <c r="D34" s="8">
        <v>2.73</v>
      </c>
      <c r="E34" s="8">
        <v>2.85</v>
      </c>
      <c r="F34" s="8">
        <v>2.25</v>
      </c>
      <c r="G34" s="8" t="s">
        <v>62</v>
      </c>
      <c r="H34" s="9">
        <v>0.0244</v>
      </c>
      <c r="I34" s="14">
        <f t="shared" si="2"/>
        <v>-750</v>
      </c>
      <c r="J34" s="15">
        <f t="shared" si="11"/>
        <v>274</v>
      </c>
      <c r="K34" s="15">
        <f t="shared" si="3"/>
        <v>11182</v>
      </c>
      <c r="L34" s="14">
        <f t="shared" si="1"/>
        <v>30526.86</v>
      </c>
      <c r="M34" s="15">
        <f t="shared" si="4"/>
        <v>32</v>
      </c>
    </row>
    <row r="35">
      <c r="B35" s="7">
        <v>39326.0</v>
      </c>
      <c r="C35" s="8">
        <v>2.82</v>
      </c>
      <c r="D35" s="8">
        <v>2.74</v>
      </c>
      <c r="E35" s="8">
        <v>2.91</v>
      </c>
      <c r="F35" s="8">
        <v>2.5</v>
      </c>
      <c r="G35" s="8" t="s">
        <v>63</v>
      </c>
      <c r="H35" s="9">
        <v>0.0996</v>
      </c>
      <c r="I35" s="10">
        <f t="shared" si="2"/>
        <v>-750</v>
      </c>
      <c r="J35" s="11">
        <f t="shared" si="11"/>
        <v>265</v>
      </c>
      <c r="K35" s="11">
        <f t="shared" si="3"/>
        <v>11447</v>
      </c>
      <c r="L35" s="10">
        <f t="shared" si="1"/>
        <v>32280.54</v>
      </c>
      <c r="M35" s="11">
        <f t="shared" si="4"/>
        <v>33</v>
      </c>
    </row>
    <row r="36">
      <c r="B36" s="7">
        <v>39356.0</v>
      </c>
      <c r="C36" s="8">
        <v>2.68</v>
      </c>
      <c r="D36" s="8">
        <v>2.82</v>
      </c>
      <c r="E36" s="8">
        <v>2.88</v>
      </c>
      <c r="F36" s="8">
        <v>2.56</v>
      </c>
      <c r="G36" s="8" t="s">
        <v>64</v>
      </c>
      <c r="H36" s="9">
        <v>0.1447</v>
      </c>
      <c r="I36" s="14">
        <f t="shared" si="2"/>
        <v>-750</v>
      </c>
      <c r="J36" s="15">
        <f t="shared" si="11"/>
        <v>279</v>
      </c>
      <c r="K36" s="15">
        <f t="shared" si="3"/>
        <v>11726</v>
      </c>
      <c r="L36" s="14">
        <f t="shared" si="1"/>
        <v>31425.68</v>
      </c>
      <c r="M36" s="15">
        <f t="shared" si="4"/>
        <v>34</v>
      </c>
    </row>
    <row r="37">
      <c r="B37" s="7">
        <v>39387.0</v>
      </c>
      <c r="C37" s="8">
        <v>2.75</v>
      </c>
      <c r="D37" s="8">
        <v>2.64</v>
      </c>
      <c r="E37" s="8">
        <v>2.88</v>
      </c>
      <c r="F37" s="8">
        <v>2.39</v>
      </c>
      <c r="G37" s="8" t="s">
        <v>65</v>
      </c>
      <c r="H37" s="9">
        <v>-0.0215</v>
      </c>
      <c r="I37" s="10">
        <f t="shared" si="2"/>
        <v>-750</v>
      </c>
      <c r="J37" s="11">
        <f t="shared" si="11"/>
        <v>272</v>
      </c>
      <c r="K37" s="11">
        <f t="shared" si="3"/>
        <v>11998</v>
      </c>
      <c r="L37" s="10">
        <f t="shared" si="1"/>
        <v>32994.5</v>
      </c>
      <c r="M37" s="11">
        <f t="shared" si="4"/>
        <v>35</v>
      </c>
    </row>
    <row r="38">
      <c r="B38" s="7">
        <v>39417.0</v>
      </c>
      <c r="C38" s="8">
        <v>2.35</v>
      </c>
      <c r="D38" s="8">
        <v>2.77</v>
      </c>
      <c r="E38" s="8">
        <v>2.86</v>
      </c>
      <c r="F38" s="8">
        <v>2.31</v>
      </c>
      <c r="G38" s="8" t="s">
        <v>66</v>
      </c>
      <c r="H38" s="9">
        <v>0.1535</v>
      </c>
      <c r="I38" s="14">
        <f t="shared" si="2"/>
        <v>-750</v>
      </c>
      <c r="J38" s="15">
        <f t="shared" si="11"/>
        <v>319</v>
      </c>
      <c r="K38" s="15">
        <f t="shared" si="3"/>
        <v>12317</v>
      </c>
      <c r="L38" s="14">
        <f t="shared" si="1"/>
        <v>28944.95</v>
      </c>
      <c r="M38" s="15">
        <f t="shared" si="4"/>
        <v>36</v>
      </c>
    </row>
    <row r="39">
      <c r="B39" s="7">
        <v>39448.0</v>
      </c>
      <c r="C39" s="8">
        <v>2.02</v>
      </c>
      <c r="D39" s="8">
        <v>2.36</v>
      </c>
      <c r="E39" s="8">
        <v>2.51</v>
      </c>
      <c r="F39" s="8">
        <v>1.98</v>
      </c>
      <c r="G39" s="8" t="s">
        <v>67</v>
      </c>
      <c r="H39" s="9">
        <v>-0.1404</v>
      </c>
      <c r="I39" s="10">
        <f t="shared" si="2"/>
        <v>-750</v>
      </c>
      <c r="J39" s="11">
        <f t="shared" si="11"/>
        <v>371</v>
      </c>
      <c r="K39" s="11">
        <f t="shared" si="3"/>
        <v>12688</v>
      </c>
      <c r="L39" s="10">
        <f t="shared" si="1"/>
        <v>25629.76</v>
      </c>
      <c r="M39" s="11">
        <f t="shared" si="4"/>
        <v>37</v>
      </c>
    </row>
    <row r="40">
      <c r="B40" s="7">
        <v>39479.0</v>
      </c>
      <c r="C40" s="8">
        <v>2.33</v>
      </c>
      <c r="D40" s="8">
        <v>2.06</v>
      </c>
      <c r="E40" s="8">
        <v>2.41</v>
      </c>
      <c r="F40" s="8">
        <v>1.97</v>
      </c>
      <c r="G40" s="8" t="s">
        <v>68</v>
      </c>
      <c r="H40" s="9">
        <v>-0.1455</v>
      </c>
      <c r="I40" s="14">
        <f t="shared" si="2"/>
        <v>-750</v>
      </c>
      <c r="J40" s="15">
        <f t="shared" si="11"/>
        <v>321</v>
      </c>
      <c r="K40" s="15">
        <f t="shared" si="3"/>
        <v>13009</v>
      </c>
      <c r="L40" s="14">
        <f t="shared" si="1"/>
        <v>30310.97</v>
      </c>
      <c r="M40" s="15">
        <f t="shared" si="4"/>
        <v>38</v>
      </c>
    </row>
    <row r="41">
      <c r="B41" s="7">
        <v>39508.0</v>
      </c>
      <c r="C41" s="8">
        <v>2.28</v>
      </c>
      <c r="D41" s="8">
        <v>2.32</v>
      </c>
      <c r="E41" s="8">
        <v>2.48</v>
      </c>
      <c r="F41" s="8">
        <v>2.09</v>
      </c>
      <c r="G41" s="8" t="s">
        <v>69</v>
      </c>
      <c r="H41" s="9">
        <v>0.0261</v>
      </c>
      <c r="I41" s="10">
        <f t="shared" si="2"/>
        <v>-750</v>
      </c>
      <c r="J41" s="11">
        <f t="shared" si="11"/>
        <v>328</v>
      </c>
      <c r="K41" s="11">
        <f t="shared" si="3"/>
        <v>13337</v>
      </c>
      <c r="L41" s="10">
        <f t="shared" si="1"/>
        <v>30408.36</v>
      </c>
      <c r="M41" s="11">
        <f t="shared" si="4"/>
        <v>39</v>
      </c>
    </row>
    <row r="42">
      <c r="B42" s="7">
        <v>39539.0</v>
      </c>
      <c r="C42" s="8">
        <v>2.61</v>
      </c>
      <c r="D42" s="8">
        <v>2.31</v>
      </c>
      <c r="E42" s="8">
        <v>2.7</v>
      </c>
      <c r="F42" s="8">
        <v>2.27</v>
      </c>
      <c r="G42" s="8" t="s">
        <v>70</v>
      </c>
      <c r="H42" s="9">
        <v>-0.0496</v>
      </c>
      <c r="I42" s="14">
        <f t="shared" si="2"/>
        <v>-750</v>
      </c>
      <c r="J42" s="15">
        <f t="shared" si="11"/>
        <v>287</v>
      </c>
      <c r="K42" s="15">
        <f t="shared" si="3"/>
        <v>13624</v>
      </c>
      <c r="L42" s="14">
        <f t="shared" si="1"/>
        <v>35558.64</v>
      </c>
      <c r="M42" s="15">
        <f t="shared" si="4"/>
        <v>40</v>
      </c>
    </row>
    <row r="43">
      <c r="B43" s="7">
        <v>39569.0</v>
      </c>
      <c r="C43" s="8">
        <v>2.87</v>
      </c>
      <c r="D43" s="8">
        <v>2.7</v>
      </c>
      <c r="E43" s="8">
        <v>2.97</v>
      </c>
      <c r="F43" s="8">
        <v>2.58</v>
      </c>
      <c r="G43" s="8" t="s">
        <v>71</v>
      </c>
      <c r="H43" s="9">
        <v>0.033</v>
      </c>
      <c r="I43" s="10">
        <f t="shared" si="2"/>
        <v>-750</v>
      </c>
      <c r="J43" s="11">
        <f>ROUNDDOWN((-I43 + P13*K42/R13)/C43)</f>
        <v>4486</v>
      </c>
      <c r="K43" s="11">
        <f t="shared" si="3"/>
        <v>18110</v>
      </c>
      <c r="L43" s="10">
        <f t="shared" si="1"/>
        <v>51975.7</v>
      </c>
      <c r="M43" s="11">
        <f t="shared" si="4"/>
        <v>41</v>
      </c>
    </row>
    <row r="44">
      <c r="B44" s="7">
        <v>39600.0</v>
      </c>
      <c r="C44" s="8">
        <v>2.94</v>
      </c>
      <c r="D44" s="8">
        <v>2.87</v>
      </c>
      <c r="E44" s="8">
        <v>3.03</v>
      </c>
      <c r="F44" s="8">
        <v>2.8</v>
      </c>
      <c r="G44" s="8" t="s">
        <v>72</v>
      </c>
      <c r="H44" s="9">
        <v>-0.0036</v>
      </c>
      <c r="I44" s="14">
        <f t="shared" si="2"/>
        <v>-750</v>
      </c>
      <c r="J44" s="15">
        <f t="shared" ref="J44:J54" si="12">-ROUNDDOWN(I44/C44)</f>
        <v>255</v>
      </c>
      <c r="K44" s="15">
        <f t="shared" si="3"/>
        <v>18365</v>
      </c>
      <c r="L44" s="14">
        <f t="shared" si="1"/>
        <v>53993.1</v>
      </c>
      <c r="M44" s="15">
        <f t="shared" si="4"/>
        <v>42</v>
      </c>
    </row>
    <row r="45">
      <c r="B45" s="7">
        <v>39630.0</v>
      </c>
      <c r="C45" s="8">
        <v>2.81</v>
      </c>
      <c r="D45" s="8">
        <v>2.91</v>
      </c>
      <c r="E45" s="8">
        <v>3.18</v>
      </c>
      <c r="F45" s="8">
        <v>2.72</v>
      </c>
      <c r="G45" s="8" t="s">
        <v>73</v>
      </c>
      <c r="H45" s="9">
        <v>-0.0743</v>
      </c>
      <c r="I45" s="10">
        <f t="shared" si="2"/>
        <v>-750</v>
      </c>
      <c r="J45" s="11">
        <f t="shared" si="12"/>
        <v>266</v>
      </c>
      <c r="K45" s="11">
        <f t="shared" si="3"/>
        <v>18631</v>
      </c>
      <c r="L45" s="10">
        <f t="shared" si="1"/>
        <v>52353.11</v>
      </c>
      <c r="M45" s="11">
        <f t="shared" si="4"/>
        <v>43</v>
      </c>
    </row>
    <row r="46">
      <c r="B46" s="7">
        <v>39661.0</v>
      </c>
      <c r="C46" s="8">
        <v>2.66</v>
      </c>
      <c r="D46" s="8">
        <v>2.82</v>
      </c>
      <c r="E46" s="8">
        <v>2.86</v>
      </c>
      <c r="F46" s="8">
        <v>2.54</v>
      </c>
      <c r="G46" s="8" t="s">
        <v>74</v>
      </c>
      <c r="H46" s="9">
        <v>0.0803</v>
      </c>
      <c r="I46" s="14">
        <f t="shared" si="2"/>
        <v>-750</v>
      </c>
      <c r="J46" s="15">
        <f t="shared" si="12"/>
        <v>281</v>
      </c>
      <c r="K46" s="15">
        <f t="shared" si="3"/>
        <v>18912</v>
      </c>
      <c r="L46" s="14">
        <f t="shared" si="1"/>
        <v>50305.92</v>
      </c>
      <c r="M46" s="15">
        <f t="shared" si="4"/>
        <v>44</v>
      </c>
    </row>
    <row r="47">
      <c r="B47" s="7">
        <v>39692.0</v>
      </c>
      <c r="C47" s="8">
        <v>2.84</v>
      </c>
      <c r="D47" s="8">
        <v>2.61</v>
      </c>
      <c r="E47" s="8">
        <v>2.85</v>
      </c>
      <c r="F47" s="8">
        <v>2.17</v>
      </c>
      <c r="G47" s="8" t="s">
        <v>75</v>
      </c>
      <c r="H47" s="9">
        <v>0.0579</v>
      </c>
      <c r="I47" s="10">
        <f t="shared" si="2"/>
        <v>-750</v>
      </c>
      <c r="J47" s="11">
        <f t="shared" si="12"/>
        <v>264</v>
      </c>
      <c r="K47" s="11">
        <f t="shared" si="3"/>
        <v>19176</v>
      </c>
      <c r="L47" s="10">
        <f t="shared" si="1"/>
        <v>54459.84</v>
      </c>
      <c r="M47" s="11">
        <f t="shared" si="4"/>
        <v>45</v>
      </c>
    </row>
    <row r="48">
      <c r="B48" s="7">
        <v>39722.0</v>
      </c>
      <c r="C48" s="8">
        <v>2.49</v>
      </c>
      <c r="D48" s="8">
        <v>2.82</v>
      </c>
      <c r="E48" s="8">
        <v>2.96</v>
      </c>
      <c r="F48" s="8">
        <v>2.09</v>
      </c>
      <c r="G48" s="8" t="s">
        <v>76</v>
      </c>
      <c r="H48" s="9">
        <v>0.0658</v>
      </c>
      <c r="I48" s="14">
        <f t="shared" si="2"/>
        <v>-750</v>
      </c>
      <c r="J48" s="15">
        <f t="shared" si="12"/>
        <v>301</v>
      </c>
      <c r="K48" s="15">
        <f t="shared" si="3"/>
        <v>19477</v>
      </c>
      <c r="L48" s="14">
        <f t="shared" si="1"/>
        <v>48497.73</v>
      </c>
      <c r="M48" s="15">
        <f t="shared" si="4"/>
        <v>46</v>
      </c>
    </row>
    <row r="49">
      <c r="B49" s="7">
        <v>39753.0</v>
      </c>
      <c r="C49" s="8">
        <v>2.76</v>
      </c>
      <c r="D49" s="8">
        <v>2.52</v>
      </c>
      <c r="E49" s="8">
        <v>2.92</v>
      </c>
      <c r="F49" s="8">
        <v>2.35</v>
      </c>
      <c r="G49" s="8" t="s">
        <v>77</v>
      </c>
      <c r="H49" s="9">
        <v>0.0</v>
      </c>
      <c r="I49" s="10">
        <f t="shared" si="2"/>
        <v>-750</v>
      </c>
      <c r="J49" s="11">
        <f t="shared" si="12"/>
        <v>271</v>
      </c>
      <c r="K49" s="11">
        <f t="shared" si="3"/>
        <v>19748</v>
      </c>
      <c r="L49" s="10">
        <f t="shared" si="1"/>
        <v>54504.48</v>
      </c>
      <c r="M49" s="11">
        <f t="shared" si="4"/>
        <v>47</v>
      </c>
    </row>
    <row r="50">
      <c r="B50" s="7">
        <v>39783.0</v>
      </c>
      <c r="C50" s="8">
        <v>2.4</v>
      </c>
      <c r="D50" s="8">
        <v>2.7</v>
      </c>
      <c r="E50" s="8">
        <v>2.84</v>
      </c>
      <c r="F50" s="8">
        <v>2.28</v>
      </c>
      <c r="G50" s="8" t="s">
        <v>78</v>
      </c>
      <c r="H50" s="9">
        <v>-0.0082</v>
      </c>
      <c r="I50" s="14">
        <f t="shared" si="2"/>
        <v>-750</v>
      </c>
      <c r="J50" s="15">
        <f t="shared" si="12"/>
        <v>312</v>
      </c>
      <c r="K50" s="15">
        <f t="shared" si="3"/>
        <v>20060</v>
      </c>
      <c r="L50" s="14">
        <f t="shared" si="1"/>
        <v>48144</v>
      </c>
      <c r="M50" s="15">
        <f t="shared" si="4"/>
        <v>48</v>
      </c>
    </row>
    <row r="51">
      <c r="B51" s="7">
        <v>39814.0</v>
      </c>
      <c r="C51" s="8">
        <v>2.37</v>
      </c>
      <c r="D51" s="8">
        <v>2.41</v>
      </c>
      <c r="E51" s="8">
        <v>2.56</v>
      </c>
      <c r="F51" s="8">
        <v>2.33</v>
      </c>
      <c r="G51" s="8" t="s">
        <v>79</v>
      </c>
      <c r="H51" s="9">
        <v>-0.0316</v>
      </c>
      <c r="I51" s="10">
        <f t="shared" si="2"/>
        <v>-750</v>
      </c>
      <c r="J51" s="11">
        <f t="shared" si="12"/>
        <v>316</v>
      </c>
      <c r="K51" s="11">
        <f t="shared" si="3"/>
        <v>20376</v>
      </c>
      <c r="L51" s="10">
        <f t="shared" si="1"/>
        <v>48291.12</v>
      </c>
      <c r="M51" s="11">
        <f t="shared" si="4"/>
        <v>49</v>
      </c>
    </row>
    <row r="52">
      <c r="B52" s="7">
        <v>39845.0</v>
      </c>
      <c r="C52" s="8">
        <v>2.51</v>
      </c>
      <c r="D52" s="8">
        <v>2.35</v>
      </c>
      <c r="E52" s="8">
        <v>2.54</v>
      </c>
      <c r="F52" s="8">
        <v>2.32</v>
      </c>
      <c r="G52" s="8" t="s">
        <v>80</v>
      </c>
      <c r="H52" s="9">
        <v>0.072</v>
      </c>
      <c r="I52" s="14">
        <f t="shared" si="2"/>
        <v>-750</v>
      </c>
      <c r="J52" s="15">
        <f t="shared" si="12"/>
        <v>298</v>
      </c>
      <c r="K52" s="15">
        <f t="shared" si="3"/>
        <v>20674</v>
      </c>
      <c r="L52" s="14">
        <f t="shared" si="1"/>
        <v>51891.74</v>
      </c>
      <c r="M52" s="15">
        <f t="shared" si="4"/>
        <v>50</v>
      </c>
    </row>
    <row r="53">
      <c r="B53" s="7">
        <v>39873.0</v>
      </c>
      <c r="C53" s="8">
        <v>2.6</v>
      </c>
      <c r="D53" s="8">
        <v>2.46</v>
      </c>
      <c r="E53" s="8">
        <v>2.64</v>
      </c>
      <c r="F53" s="8">
        <v>2.33</v>
      </c>
      <c r="G53" s="8" t="s">
        <v>81</v>
      </c>
      <c r="H53" s="9">
        <v>0.0631</v>
      </c>
      <c r="I53" s="10">
        <f t="shared" si="2"/>
        <v>-750</v>
      </c>
      <c r="J53" s="11">
        <f t="shared" si="12"/>
        <v>288</v>
      </c>
      <c r="K53" s="11">
        <f t="shared" si="3"/>
        <v>20962</v>
      </c>
      <c r="L53" s="10">
        <f t="shared" si="1"/>
        <v>54501.2</v>
      </c>
      <c r="M53" s="11">
        <f t="shared" si="4"/>
        <v>51</v>
      </c>
    </row>
    <row r="54">
      <c r="B54" s="7">
        <v>39904.0</v>
      </c>
      <c r="C54" s="8">
        <v>2.59</v>
      </c>
      <c r="D54" s="8">
        <v>2.55</v>
      </c>
      <c r="E54" s="8">
        <v>2.8</v>
      </c>
      <c r="F54" s="8">
        <v>2.45</v>
      </c>
      <c r="G54" s="8" t="s">
        <v>82</v>
      </c>
      <c r="H54" s="9">
        <v>0.0829</v>
      </c>
      <c r="I54" s="14">
        <f t="shared" si="2"/>
        <v>-750</v>
      </c>
      <c r="J54" s="15">
        <f t="shared" si="12"/>
        <v>289</v>
      </c>
      <c r="K54" s="15">
        <f t="shared" si="3"/>
        <v>21251</v>
      </c>
      <c r="L54" s="14">
        <f t="shared" si="1"/>
        <v>55040.09</v>
      </c>
      <c r="M54" s="15">
        <f t="shared" si="4"/>
        <v>52</v>
      </c>
    </row>
    <row r="55">
      <c r="B55" s="7">
        <v>39934.0</v>
      </c>
      <c r="C55" s="8">
        <v>2.57</v>
      </c>
      <c r="D55" s="8">
        <v>2.61</v>
      </c>
      <c r="E55" s="8">
        <v>2.64</v>
      </c>
      <c r="F55" s="8">
        <v>2.42</v>
      </c>
      <c r="G55" s="8" t="s">
        <v>83</v>
      </c>
      <c r="H55" s="9">
        <v>-0.0376</v>
      </c>
      <c r="I55" s="10">
        <f t="shared" si="2"/>
        <v>-750</v>
      </c>
      <c r="J55" s="11">
        <f>ROUNDDOWN((-I55 + P14*K54)/C55)</f>
        <v>8155</v>
      </c>
      <c r="K55" s="11">
        <f t="shared" si="3"/>
        <v>29406</v>
      </c>
      <c r="L55" s="10">
        <f t="shared" si="1"/>
        <v>75573.42</v>
      </c>
      <c r="M55" s="11">
        <f t="shared" si="4"/>
        <v>53</v>
      </c>
    </row>
    <row r="56">
      <c r="B56" s="7">
        <v>39965.0</v>
      </c>
      <c r="C56" s="8">
        <v>2.56</v>
      </c>
      <c r="D56" s="8">
        <v>2.59</v>
      </c>
      <c r="E56" s="8">
        <v>2.8</v>
      </c>
      <c r="F56" s="8">
        <v>2.48</v>
      </c>
      <c r="G56" s="8" t="s">
        <v>84</v>
      </c>
      <c r="H56" s="9">
        <v>-0.0575</v>
      </c>
      <c r="I56" s="14">
        <f t="shared" si="2"/>
        <v>-750</v>
      </c>
      <c r="J56" s="15">
        <f t="shared" ref="J56:J66" si="13">-ROUNDDOWN(I56/C56)</f>
        <v>292</v>
      </c>
      <c r="K56" s="15">
        <f t="shared" si="3"/>
        <v>29698</v>
      </c>
      <c r="L56" s="14">
        <f t="shared" si="1"/>
        <v>76026.88</v>
      </c>
      <c r="M56" s="15">
        <f t="shared" si="4"/>
        <v>54</v>
      </c>
    </row>
    <row r="57">
      <c r="B57" s="7">
        <v>39995.0</v>
      </c>
      <c r="C57" s="8">
        <v>2.62</v>
      </c>
      <c r="D57" s="8">
        <v>2.58</v>
      </c>
      <c r="E57" s="8">
        <v>2.66</v>
      </c>
      <c r="F57" s="8">
        <v>2.47</v>
      </c>
      <c r="G57" s="8" t="s">
        <v>85</v>
      </c>
      <c r="H57" s="9">
        <v>0.0226</v>
      </c>
      <c r="I57" s="10">
        <f t="shared" si="2"/>
        <v>-750</v>
      </c>
      <c r="J57" s="11">
        <f t="shared" si="13"/>
        <v>286</v>
      </c>
      <c r="K57" s="11">
        <f t="shared" si="3"/>
        <v>29984</v>
      </c>
      <c r="L57" s="10">
        <f t="shared" si="1"/>
        <v>78558.08</v>
      </c>
      <c r="M57" s="11">
        <f t="shared" si="4"/>
        <v>55</v>
      </c>
    </row>
    <row r="58">
      <c r="B58" s="7">
        <v>40026.0</v>
      </c>
      <c r="C58" s="8">
        <v>2.69</v>
      </c>
      <c r="D58" s="8">
        <v>2.62</v>
      </c>
      <c r="E58" s="8">
        <v>2.79</v>
      </c>
      <c r="F58" s="8">
        <v>2.6</v>
      </c>
      <c r="G58" s="8" t="s">
        <v>86</v>
      </c>
      <c r="H58" s="9">
        <v>0.0524</v>
      </c>
      <c r="I58" s="14">
        <f t="shared" si="2"/>
        <v>-750</v>
      </c>
      <c r="J58" s="15">
        <f t="shared" si="13"/>
        <v>278</v>
      </c>
      <c r="K58" s="15">
        <f t="shared" si="3"/>
        <v>30262</v>
      </c>
      <c r="L58" s="14">
        <f t="shared" si="1"/>
        <v>81404.78</v>
      </c>
      <c r="M58" s="15">
        <f t="shared" si="4"/>
        <v>56</v>
      </c>
    </row>
    <row r="59">
      <c r="B59" s="7">
        <v>40057.0</v>
      </c>
      <c r="C59" s="8">
        <v>2.62</v>
      </c>
      <c r="D59" s="8">
        <v>2.67</v>
      </c>
      <c r="E59" s="8">
        <v>2.73</v>
      </c>
      <c r="F59" s="8">
        <v>2.57</v>
      </c>
      <c r="G59" s="8" t="s">
        <v>87</v>
      </c>
      <c r="H59" s="9">
        <v>-0.1322</v>
      </c>
      <c r="I59" s="10">
        <f t="shared" si="2"/>
        <v>-750</v>
      </c>
      <c r="J59" s="11">
        <f t="shared" si="13"/>
        <v>286</v>
      </c>
      <c r="K59" s="11">
        <f t="shared" si="3"/>
        <v>30548</v>
      </c>
      <c r="L59" s="10">
        <f t="shared" si="1"/>
        <v>80035.76</v>
      </c>
      <c r="M59" s="11">
        <f t="shared" si="4"/>
        <v>57</v>
      </c>
    </row>
    <row r="60">
      <c r="B60" s="7">
        <v>40087.0</v>
      </c>
      <c r="C60" s="8">
        <v>2.67</v>
      </c>
      <c r="D60" s="8">
        <v>2.6</v>
      </c>
      <c r="E60" s="8">
        <v>2.84</v>
      </c>
      <c r="F60" s="8">
        <v>2.55</v>
      </c>
      <c r="G60" s="8" t="s">
        <v>88</v>
      </c>
      <c r="H60" s="9">
        <v>0.0168</v>
      </c>
      <c r="I60" s="14">
        <f t="shared" si="2"/>
        <v>-750</v>
      </c>
      <c r="J60" s="15">
        <f t="shared" si="13"/>
        <v>280</v>
      </c>
      <c r="K60" s="15">
        <f t="shared" si="3"/>
        <v>30828</v>
      </c>
      <c r="L60" s="14">
        <f t="shared" si="1"/>
        <v>82310.76</v>
      </c>
      <c r="M60" s="15">
        <f t="shared" si="4"/>
        <v>58</v>
      </c>
    </row>
    <row r="61">
      <c r="B61" s="7">
        <v>40118.0</v>
      </c>
      <c r="C61" s="8">
        <v>2.92</v>
      </c>
      <c r="D61" s="8">
        <v>2.65</v>
      </c>
      <c r="E61" s="8">
        <v>3.07</v>
      </c>
      <c r="F61" s="8">
        <v>2.63</v>
      </c>
      <c r="G61" s="8" t="s">
        <v>89</v>
      </c>
      <c r="H61" s="9">
        <v>-0.0916</v>
      </c>
      <c r="I61" s="10">
        <f t="shared" si="2"/>
        <v>-750</v>
      </c>
      <c r="J61" s="11">
        <f t="shared" si="13"/>
        <v>256</v>
      </c>
      <c r="K61" s="11">
        <f t="shared" si="3"/>
        <v>31084</v>
      </c>
      <c r="L61" s="10">
        <f t="shared" si="1"/>
        <v>90765.28</v>
      </c>
      <c r="M61" s="11">
        <f t="shared" si="4"/>
        <v>59</v>
      </c>
    </row>
    <row r="62">
      <c r="B62" s="7">
        <v>40148.0</v>
      </c>
      <c r="C62" s="8">
        <v>3.07</v>
      </c>
      <c r="D62" s="8">
        <v>2.99</v>
      </c>
      <c r="E62" s="8">
        <v>3.36</v>
      </c>
      <c r="F62" s="8">
        <v>2.89</v>
      </c>
      <c r="G62" s="8" t="s">
        <v>90</v>
      </c>
      <c r="H62" s="9">
        <v>0.0195</v>
      </c>
      <c r="I62" s="14">
        <f t="shared" si="2"/>
        <v>-750</v>
      </c>
      <c r="J62" s="15">
        <f t="shared" si="13"/>
        <v>244</v>
      </c>
      <c r="K62" s="15">
        <f t="shared" si="3"/>
        <v>31328</v>
      </c>
      <c r="L62" s="14">
        <f t="shared" si="1"/>
        <v>96176.96</v>
      </c>
      <c r="M62" s="15">
        <f t="shared" si="4"/>
        <v>60</v>
      </c>
    </row>
    <row r="63">
      <c r="B63" s="7">
        <v>40179.0</v>
      </c>
      <c r="C63" s="8">
        <v>3.04</v>
      </c>
      <c r="D63" s="8">
        <v>3.07</v>
      </c>
      <c r="E63" s="8">
        <v>3.1</v>
      </c>
      <c r="F63" s="8">
        <v>2.81</v>
      </c>
      <c r="G63" s="8" t="s">
        <v>91</v>
      </c>
      <c r="H63" s="9">
        <v>0.1223</v>
      </c>
      <c r="I63" s="10">
        <f t="shared" si="2"/>
        <v>-750</v>
      </c>
      <c r="J63" s="11">
        <f t="shared" si="13"/>
        <v>246</v>
      </c>
      <c r="K63" s="11">
        <f t="shared" si="3"/>
        <v>31574</v>
      </c>
      <c r="L63" s="10">
        <f t="shared" si="1"/>
        <v>95984.96</v>
      </c>
      <c r="M63" s="11">
        <f t="shared" si="4"/>
        <v>61</v>
      </c>
    </row>
    <row r="64">
      <c r="B64" s="7">
        <v>40210.0</v>
      </c>
      <c r="C64" s="8">
        <v>2.88</v>
      </c>
      <c r="D64" s="8">
        <v>3.05</v>
      </c>
      <c r="E64" s="8">
        <v>3.09</v>
      </c>
      <c r="F64" s="8">
        <v>2.75</v>
      </c>
      <c r="G64" s="8" t="s">
        <v>92</v>
      </c>
      <c r="H64" s="9">
        <v>0.0651</v>
      </c>
      <c r="I64" s="14">
        <f t="shared" si="2"/>
        <v>-750</v>
      </c>
      <c r="J64" s="15">
        <f t="shared" si="13"/>
        <v>260</v>
      </c>
      <c r="K64" s="15">
        <f t="shared" si="3"/>
        <v>31834</v>
      </c>
      <c r="L64" s="14">
        <f t="shared" si="1"/>
        <v>91681.92</v>
      </c>
      <c r="M64" s="15">
        <f t="shared" si="4"/>
        <v>62</v>
      </c>
    </row>
    <row r="65">
      <c r="B65" s="7">
        <v>40238.0</v>
      </c>
      <c r="C65" s="8">
        <v>2.86</v>
      </c>
      <c r="D65" s="8">
        <v>2.9</v>
      </c>
      <c r="E65" s="8">
        <v>3.0</v>
      </c>
      <c r="F65" s="8">
        <v>2.8</v>
      </c>
      <c r="G65" s="8" t="s">
        <v>93</v>
      </c>
      <c r="H65" s="9">
        <v>0.0914</v>
      </c>
      <c r="I65" s="10">
        <f t="shared" si="2"/>
        <v>-750</v>
      </c>
      <c r="J65" s="11">
        <f t="shared" si="13"/>
        <v>262</v>
      </c>
      <c r="K65" s="11">
        <f t="shared" si="3"/>
        <v>32096</v>
      </c>
      <c r="L65" s="10">
        <f t="shared" si="1"/>
        <v>91794.56</v>
      </c>
      <c r="M65" s="11">
        <f t="shared" si="4"/>
        <v>63</v>
      </c>
    </row>
    <row r="66">
      <c r="B66" s="7">
        <v>40269.0</v>
      </c>
      <c r="C66" s="8">
        <v>3.1</v>
      </c>
      <c r="D66" s="8">
        <v>2.89</v>
      </c>
      <c r="E66" s="8">
        <v>3.11</v>
      </c>
      <c r="F66" s="8">
        <v>2.82</v>
      </c>
      <c r="G66" s="8" t="s">
        <v>94</v>
      </c>
      <c r="H66" s="9">
        <v>-0.039</v>
      </c>
      <c r="I66" s="14">
        <f t="shared" si="2"/>
        <v>-750</v>
      </c>
      <c r="J66" s="15">
        <f t="shared" si="13"/>
        <v>241</v>
      </c>
      <c r="K66" s="15">
        <f t="shared" si="3"/>
        <v>32337</v>
      </c>
      <c r="L66" s="14">
        <f t="shared" si="1"/>
        <v>100244.7</v>
      </c>
      <c r="M66" s="15">
        <f t="shared" si="4"/>
        <v>64</v>
      </c>
    </row>
    <row r="67">
      <c r="B67" s="7">
        <v>40299.0</v>
      </c>
      <c r="C67" s="8">
        <v>2.93</v>
      </c>
      <c r="D67" s="8">
        <v>3.05</v>
      </c>
      <c r="E67" s="8">
        <v>3.21</v>
      </c>
      <c r="F67" s="8">
        <v>2.87</v>
      </c>
      <c r="G67" s="8" t="s">
        <v>95</v>
      </c>
      <c r="H67" s="9">
        <v>0.0354</v>
      </c>
      <c r="I67" s="10">
        <f t="shared" si="2"/>
        <v>-750</v>
      </c>
      <c r="J67" s="11">
        <f>ROUNDDOWN((-I67 + P15*K66)/C67)</f>
        <v>8537</v>
      </c>
      <c r="K67" s="11">
        <f t="shared" si="3"/>
        <v>40874</v>
      </c>
      <c r="L67" s="10">
        <f t="shared" si="1"/>
        <v>119760.82</v>
      </c>
      <c r="M67" s="11">
        <f t="shared" si="4"/>
        <v>65</v>
      </c>
    </row>
    <row r="68">
      <c r="B68" s="7">
        <v>40330.0</v>
      </c>
      <c r="C68" s="8">
        <v>2.95</v>
      </c>
      <c r="D68" s="8">
        <v>2.84</v>
      </c>
      <c r="E68" s="8">
        <v>2.99</v>
      </c>
      <c r="F68" s="8">
        <v>2.69</v>
      </c>
      <c r="G68" s="8" t="s">
        <v>96</v>
      </c>
      <c r="H68" s="9">
        <v>0.0645</v>
      </c>
      <c r="I68" s="14">
        <f t="shared" si="2"/>
        <v>-750</v>
      </c>
      <c r="J68" s="15">
        <f t="shared" ref="J68:J74" si="14">-ROUNDDOWN(I68/C68)</f>
        <v>254</v>
      </c>
      <c r="K68" s="15">
        <f t="shared" si="3"/>
        <v>41128</v>
      </c>
      <c r="L68" s="14">
        <f t="shared" si="1"/>
        <v>121327.6</v>
      </c>
      <c r="M68" s="15">
        <f t="shared" si="4"/>
        <v>66</v>
      </c>
    </row>
    <row r="69">
      <c r="B69" s="7">
        <v>40360.0</v>
      </c>
      <c r="C69" s="8">
        <v>2.96</v>
      </c>
      <c r="D69" s="8">
        <v>2.91</v>
      </c>
      <c r="E69" s="8">
        <v>3.03</v>
      </c>
      <c r="F69" s="8">
        <v>2.78</v>
      </c>
      <c r="G69" s="8" t="s">
        <v>97</v>
      </c>
      <c r="H69" s="9">
        <v>0.0391</v>
      </c>
      <c r="I69" s="10">
        <f t="shared" si="2"/>
        <v>-750</v>
      </c>
      <c r="J69" s="11">
        <f t="shared" si="14"/>
        <v>253</v>
      </c>
      <c r="K69" s="11">
        <f t="shared" si="3"/>
        <v>41381</v>
      </c>
      <c r="L69" s="10">
        <f t="shared" si="1"/>
        <v>122487.76</v>
      </c>
      <c r="M69" s="11">
        <f t="shared" si="4"/>
        <v>67</v>
      </c>
    </row>
    <row r="70">
      <c r="B70" s="7">
        <v>40391.0</v>
      </c>
      <c r="C70" s="8">
        <v>3.15</v>
      </c>
      <c r="D70" s="8">
        <v>2.98</v>
      </c>
      <c r="E70" s="8">
        <v>3.24</v>
      </c>
      <c r="F70" s="8">
        <v>2.82</v>
      </c>
      <c r="G70" s="8" t="s">
        <v>98</v>
      </c>
      <c r="H70" s="9">
        <v>0.017</v>
      </c>
      <c r="I70" s="14">
        <f t="shared" si="2"/>
        <v>-750</v>
      </c>
      <c r="J70" s="15">
        <f t="shared" si="14"/>
        <v>238</v>
      </c>
      <c r="K70" s="15">
        <f t="shared" si="3"/>
        <v>41619</v>
      </c>
      <c r="L70" s="14">
        <f t="shared" si="1"/>
        <v>131099.85</v>
      </c>
      <c r="M70" s="15">
        <f t="shared" si="4"/>
        <v>68</v>
      </c>
    </row>
    <row r="71">
      <c r="B71" s="7">
        <v>40422.0</v>
      </c>
      <c r="C71" s="8">
        <v>3.09</v>
      </c>
      <c r="D71" s="8">
        <v>3.15</v>
      </c>
      <c r="E71" s="8">
        <v>3.26</v>
      </c>
      <c r="F71" s="8">
        <v>2.93</v>
      </c>
      <c r="G71" s="8" t="s">
        <v>99</v>
      </c>
      <c r="H71" s="9">
        <v>0.0</v>
      </c>
      <c r="I71" s="10">
        <f t="shared" si="2"/>
        <v>-750</v>
      </c>
      <c r="J71" s="11">
        <f t="shared" si="14"/>
        <v>242</v>
      </c>
      <c r="K71" s="11">
        <f t="shared" si="3"/>
        <v>41861</v>
      </c>
      <c r="L71" s="10">
        <f t="shared" si="1"/>
        <v>129350.49</v>
      </c>
      <c r="M71" s="11">
        <f t="shared" si="4"/>
        <v>69</v>
      </c>
    </row>
    <row r="72">
      <c r="B72" s="7">
        <v>40452.0</v>
      </c>
      <c r="C72" s="8">
        <v>3.37</v>
      </c>
      <c r="D72" s="8">
        <v>3.1</v>
      </c>
      <c r="E72" s="8">
        <v>3.4</v>
      </c>
      <c r="F72" s="8">
        <v>3.05</v>
      </c>
      <c r="G72" s="8" t="s">
        <v>100</v>
      </c>
      <c r="H72" s="9">
        <v>0.1892</v>
      </c>
      <c r="I72" s="14">
        <f t="shared" si="2"/>
        <v>-750</v>
      </c>
      <c r="J72" s="15">
        <f t="shared" si="14"/>
        <v>222</v>
      </c>
      <c r="K72" s="15">
        <f t="shared" si="3"/>
        <v>42083</v>
      </c>
      <c r="L72" s="14">
        <f t="shared" si="1"/>
        <v>141819.71</v>
      </c>
      <c r="M72" s="15">
        <f t="shared" si="4"/>
        <v>70</v>
      </c>
    </row>
    <row r="73">
      <c r="B73" s="7">
        <v>40483.0</v>
      </c>
      <c r="C73" s="8">
        <v>3.21</v>
      </c>
      <c r="D73" s="8">
        <v>3.32</v>
      </c>
      <c r="E73" s="8">
        <v>3.43</v>
      </c>
      <c r="F73" s="8">
        <v>3.16</v>
      </c>
      <c r="G73" s="8" t="s">
        <v>101</v>
      </c>
      <c r="H73" s="9">
        <v>-0.0864</v>
      </c>
      <c r="I73" s="10">
        <f t="shared" si="2"/>
        <v>-750</v>
      </c>
      <c r="J73" s="11">
        <f t="shared" si="14"/>
        <v>233</v>
      </c>
      <c r="K73" s="11">
        <f t="shared" si="3"/>
        <v>42316</v>
      </c>
      <c r="L73" s="10">
        <f t="shared" si="1"/>
        <v>135834.36</v>
      </c>
      <c r="M73" s="11">
        <f t="shared" si="4"/>
        <v>71</v>
      </c>
    </row>
    <row r="74">
      <c r="B74" s="7">
        <v>40513.0</v>
      </c>
      <c r="C74" s="8">
        <v>3.15</v>
      </c>
      <c r="D74" s="8">
        <v>3.27</v>
      </c>
      <c r="E74" s="8">
        <v>3.37</v>
      </c>
      <c r="F74" s="8">
        <v>3.1</v>
      </c>
      <c r="G74" s="8" t="s">
        <v>102</v>
      </c>
      <c r="H74" s="9">
        <v>0.1571</v>
      </c>
      <c r="I74" s="14">
        <f t="shared" si="2"/>
        <v>-750</v>
      </c>
      <c r="J74" s="15">
        <f t="shared" si="14"/>
        <v>238</v>
      </c>
      <c r="K74" s="15">
        <f t="shared" si="3"/>
        <v>42554</v>
      </c>
      <c r="L74" s="14">
        <f t="shared" si="1"/>
        <v>134045.1</v>
      </c>
      <c r="M74" s="15">
        <f t="shared" si="4"/>
        <v>72</v>
      </c>
    </row>
    <row r="75">
      <c r="B75" s="7">
        <v>40544.0</v>
      </c>
      <c r="C75" s="8">
        <v>3.23</v>
      </c>
      <c r="D75" s="8">
        <v>3.22</v>
      </c>
      <c r="E75" s="8">
        <v>3.52</v>
      </c>
      <c r="F75" s="8">
        <v>3.19</v>
      </c>
      <c r="G75" s="8" t="s">
        <v>103</v>
      </c>
      <c r="H75" s="9">
        <v>-0.1026</v>
      </c>
      <c r="I75" s="10">
        <f>L75</f>
        <v>193595.1676</v>
      </c>
      <c r="J75" s="11">
        <v>0.0</v>
      </c>
      <c r="K75" s="11">
        <f t="shared" si="3"/>
        <v>42554</v>
      </c>
      <c r="L75" s="10">
        <f>137449.42+P16*K74</f>
        <v>193595.1676</v>
      </c>
      <c r="M75" s="11">
        <f t="shared" si="4"/>
        <v>73</v>
      </c>
    </row>
  </sheetData>
  <drawing r:id="rId1"/>
  <tableParts count="4">
    <tablePart r:id="rId6"/>
    <tablePart r:id="rId7"/>
    <tablePart r:id="rId8"/>
    <tablePart r:id="rId9"/>
  </tableParts>
</worksheet>
</file>