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2005-2010 (Parte 3)" sheetId="2" r:id="rId5"/>
    <sheet state="visible" name="2011-2016 (Parte 2)" sheetId="3" r:id="rId6"/>
    <sheet state="visible" name="2017-2022 (Parte 1)" sheetId="4" r:id="rId7"/>
  </sheets>
  <definedNames/>
  <calcPr/>
</workbook>
</file>

<file path=xl/sharedStrings.xml><?xml version="1.0" encoding="utf-8"?>
<sst xmlns="http://schemas.openxmlformats.org/spreadsheetml/2006/main" count="303" uniqueCount="206">
  <si>
    <t>Qtd Ações Total</t>
  </si>
  <si>
    <t>Valor da Ação</t>
  </si>
  <si>
    <t>Patrimônio</t>
  </si>
  <si>
    <t>Tempo</t>
  </si>
  <si>
    <t>a.a</t>
  </si>
  <si>
    <t>a.m</t>
  </si>
  <si>
    <t>TIR</t>
  </si>
  <si>
    <t>VPL</t>
  </si>
  <si>
    <t>TMA</t>
  </si>
  <si>
    <t>*Escolhida</t>
  </si>
  <si>
    <t>*Nota: As avaliações são feitas independentemente. Isso é, a quantidade de ações de uma parte não influencia na outra. Isso não é verdade para ações que pagam dividendos.</t>
  </si>
  <si>
    <t>Fluxos de Caixa</t>
  </si>
  <si>
    <t>Parte 3</t>
  </si>
  <si>
    <t>Parte 2</t>
  </si>
  <si>
    <t>Parte 1</t>
  </si>
  <si>
    <t>Data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</si>
  <si>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</si>
  <si>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</si>
  <si>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</si>
  <si>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</si>
  <si>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</si>
  <si>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</si>
  <si>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</si>
  <si>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</si>
  <si>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</si>
  <si>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</si>
  <si>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3,91B</t>
  </si>
  <si>
    <t>4,42B</t>
  </si>
  <si>
    <t>2,40B</t>
  </si>
  <si>
    <t>3,32B</t>
  </si>
  <si>
    <t>2,34B</t>
  </si>
  <si>
    <t>*O valor é liquidado na última avaliação, em 01/01/2011</t>
  </si>
  <si>
    <t>2,13B</t>
  </si>
  <si>
    <t>3,69B</t>
  </si>
  <si>
    <t>Preço da primeira compra:</t>
  </si>
  <si>
    <t>2,31B</t>
  </si>
  <si>
    <t>Preço da última compra:</t>
  </si>
  <si>
    <t>2,10B</t>
  </si>
  <si>
    <t>Preço de liquidação:</t>
  </si>
  <si>
    <t>2,96B</t>
  </si>
  <si>
    <t>Razão Primeira/Liquidação:</t>
  </si>
  <si>
    <t>4,33B</t>
  </si>
  <si>
    <t>2,42B</t>
  </si>
  <si>
    <t>2,47B</t>
  </si>
  <si>
    <t>3,31B</t>
  </si>
  <si>
    <t>2,44B</t>
  </si>
  <si>
    <t>2,14B</t>
  </si>
  <si>
    <t>2,91B</t>
  </si>
  <si>
    <t>2,30B</t>
  </si>
  <si>
    <t>4,59B</t>
  </si>
  <si>
    <t>3,19B</t>
  </si>
  <si>
    <t>2,92B</t>
  </si>
  <si>
    <t>4,13B</t>
  </si>
  <si>
    <t>2,94B</t>
  </si>
  <si>
    <t>2,43B</t>
  </si>
  <si>
    <t>2,61B</t>
  </si>
  <si>
    <t>3,18B</t>
  </si>
  <si>
    <t>2,85B</t>
  </si>
  <si>
    <t>6,98B</t>
  </si>
  <si>
    <t>6,61B</t>
  </si>
  <si>
    <t>4,79B</t>
  </si>
  <si>
    <t>5,32B</t>
  </si>
  <si>
    <t>3,51B</t>
  </si>
  <si>
    <t>2,45B</t>
  </si>
  <si>
    <t>4,64B</t>
  </si>
  <si>
    <t>3,60B</t>
  </si>
  <si>
    <t>2,54B</t>
  </si>
  <si>
    <t>5,77B</t>
  </si>
  <si>
    <t>4,23B</t>
  </si>
  <si>
    <t>3,85B</t>
  </si>
  <si>
    <t>3,96B</t>
  </si>
  <si>
    <t>3,05B</t>
  </si>
  <si>
    <t>3,07B</t>
  </si>
  <si>
    <t>4,32B</t>
  </si>
  <si>
    <t>2,98B</t>
  </si>
  <si>
    <t>6,64B</t>
  </si>
  <si>
    <t>4,57B</t>
  </si>
  <si>
    <t>4,09B</t>
  </si>
  <si>
    <t>3,74B</t>
  </si>
  <si>
    <t>4,55B</t>
  </si>
  <si>
    <t>3,70B</t>
  </si>
  <si>
    <t>2,75B</t>
  </si>
  <si>
    <t>3,04B</t>
  </si>
  <si>
    <t>2,25B</t>
  </si>
  <si>
    <t>2,56B</t>
  </si>
  <si>
    <t>5,37B</t>
  </si>
  <si>
    <t>3,21B</t>
  </si>
  <si>
    <t>4,15B</t>
  </si>
  <si>
    <t>4,62B</t>
  </si>
  <si>
    <t>4,20B</t>
  </si>
  <si>
    <t>3,16B</t>
  </si>
  <si>
    <t>3,46B</t>
  </si>
  <si>
    <t>2,82B</t>
  </si>
  <si>
    <t>2,67B</t>
  </si>
  <si>
    <t>2,27B</t>
  </si>
  <si>
    <t>2,69B</t>
  </si>
  <si>
    <t>2,86B</t>
  </si>
  <si>
    <t>2,62B</t>
  </si>
  <si>
    <t>1,87B</t>
  </si>
  <si>
    <t>Data (mm/dd/aa)</t>
  </si>
  <si>
    <t>Último</t>
  </si>
  <si>
    <t>Máxima</t>
  </si>
  <si>
    <t>Mínima</t>
  </si>
  <si>
    <t>Vol.</t>
  </si>
  <si>
    <t>Var%</t>
  </si>
  <si>
    <t>Qtd Total</t>
  </si>
  <si>
    <t>Patrimônio (R$)</t>
  </si>
  <si>
    <t>1,92B</t>
  </si>
  <si>
    <t>2,38B</t>
  </si>
  <si>
    <t>*O valor é liquidado na última avaliação, em 01/01/2017</t>
  </si>
  <si>
    <t>1,91B</t>
  </si>
  <si>
    <t>1,86B</t>
  </si>
  <si>
    <t>3,11B</t>
  </si>
  <si>
    <t>2,87B</t>
  </si>
  <si>
    <t>2,73B</t>
  </si>
  <si>
    <t>2,51B</t>
  </si>
  <si>
    <t>2,21B</t>
  </si>
  <si>
    <t>2,93B</t>
  </si>
  <si>
    <t>2,26B</t>
  </si>
  <si>
    <t>1,32B</t>
  </si>
  <si>
    <t>1,55B</t>
  </si>
  <si>
    <t>1,20B</t>
  </si>
  <si>
    <t>1,27B</t>
  </si>
  <si>
    <t>1,63B</t>
  </si>
  <si>
    <t>1,34B</t>
  </si>
  <si>
    <t>1,22B</t>
  </si>
  <si>
    <t>1,69B</t>
  </si>
  <si>
    <t>1,37B</t>
  </si>
  <si>
    <t>1,17B</t>
  </si>
  <si>
    <t>1,54B</t>
  </si>
  <si>
    <t>1,18B</t>
  </si>
  <si>
    <t>1,35B</t>
  </si>
  <si>
    <t>876,17M</t>
  </si>
  <si>
    <t>870,10M</t>
  </si>
  <si>
    <t>1,08B</t>
  </si>
  <si>
    <t>1,11B</t>
  </si>
  <si>
    <t>1,66B</t>
  </si>
  <si>
    <t>1,51B</t>
  </si>
  <si>
    <t>2,77B</t>
  </si>
  <si>
    <t>1,57B</t>
  </si>
  <si>
    <t>1,53B</t>
  </si>
  <si>
    <t>1,99B</t>
  </si>
  <si>
    <t>1,24B</t>
  </si>
  <si>
    <t>1,36B</t>
  </si>
  <si>
    <t>2,22B</t>
  </si>
  <si>
    <t>1,38B</t>
  </si>
  <si>
    <t>1,74B</t>
  </si>
  <si>
    <t>2,06B</t>
  </si>
  <si>
    <t>1,42B</t>
  </si>
  <si>
    <t>1,04B</t>
  </si>
  <si>
    <t>1,10B</t>
  </si>
  <si>
    <t>2,04B</t>
  </si>
  <si>
    <t>1,94B</t>
  </si>
  <si>
    <t>1,75B</t>
  </si>
  <si>
    <t>1,80B</t>
  </si>
  <si>
    <t>2,60B</t>
  </si>
  <si>
    <t>2,48B</t>
  </si>
  <si>
    <t>1,88B</t>
  </si>
  <si>
    <t>1,81B</t>
  </si>
  <si>
    <t>1,49B</t>
  </si>
  <si>
    <t>1,00B</t>
  </si>
  <si>
    <t>2,20B</t>
  </si>
  <si>
    <t>1,47B</t>
  </si>
  <si>
    <t>1,41B</t>
  </si>
  <si>
    <t>Data (dd/mm/aa)</t>
  </si>
  <si>
    <t>Fluxo de Caixa</t>
  </si>
  <si>
    <t>1,43B</t>
  </si>
  <si>
    <t>1,21B</t>
  </si>
  <si>
    <t>1,52B</t>
  </si>
  <si>
    <t>*O valor é liquidado na última avaliação, em 01/01/2023</t>
  </si>
  <si>
    <t>1,58B</t>
  </si>
  <si>
    <t>1,19B</t>
  </si>
  <si>
    <t>1,67B</t>
  </si>
  <si>
    <t>1,16B</t>
  </si>
  <si>
    <t>1,93B</t>
  </si>
  <si>
    <t>2,76B</t>
  </si>
  <si>
    <t>1,72B</t>
  </si>
  <si>
    <t>1,95B</t>
  </si>
  <si>
    <t>1,89B</t>
  </si>
  <si>
    <t>3,66B</t>
  </si>
  <si>
    <t>2,79B</t>
  </si>
  <si>
    <t>3,10B</t>
  </si>
  <si>
    <t>2,68B</t>
  </si>
  <si>
    <t>1,62B</t>
  </si>
  <si>
    <t>2,02B</t>
  </si>
  <si>
    <t>1,96B</t>
  </si>
  <si>
    <t>1,46B</t>
  </si>
  <si>
    <t>1,60B</t>
  </si>
  <si>
    <t>1,44B</t>
  </si>
  <si>
    <t>1,70B</t>
  </si>
  <si>
    <t>1,85B</t>
  </si>
  <si>
    <t>3,28B</t>
  </si>
  <si>
    <t>2,49B</t>
  </si>
  <si>
    <t>1,65B</t>
  </si>
  <si>
    <t>1,76B</t>
  </si>
  <si>
    <t>2,55B</t>
  </si>
  <si>
    <t>2,32B</t>
  </si>
  <si>
    <t>2,33B</t>
  </si>
  <si>
    <t>1,82B</t>
  </si>
  <si>
    <t>1,56B</t>
  </si>
  <si>
    <t>1,50B</t>
  </si>
  <si>
    <t>1,26B</t>
  </si>
  <si>
    <t>1,25B</t>
  </si>
  <si>
    <t>1,29B</t>
  </si>
  <si>
    <t>1,77B</t>
  </si>
  <si>
    <t>84,93M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</si>
</sst>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HH:mm:ss"/>
    <numFmt numFmtId="165" formatCode="dd/mm/yyyy"/>
    <numFmt numFmtId="166" formatCode="[$R$ -416]#,##0.00"/>
    <numFmt numFmtId="167" formatCode="0.0000%"/>
    <numFmt numFmtId="168" formatCode="dd/MM/yyyy"/>
    <numFmt numFmtId="169" formatCode="&quot;R$&quot;\ #,##0.00"/>
    <numFmt numFmtId="170" formatCode="0.00000000%"/>
    <numFmt numFmtId="171" formatCode="0.000%"/>
    <numFmt numFmtId="172" formatCode="0.0000000000%"/>
    <numFmt numFmtId="173" formatCode="0.00000%"/>
    <numFmt numFmtId="174" formatCode="&quot;R$&quot;\ #,##0.00;[Red]\-&quot;R$&quot;\ #,##0.00"/>
    <numFmt numFmtId="175" formatCode="0.0000000%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 shrinkToFit="0" vertical="bottom" wrapText="0"/>
    </xf>
    <xf borderId="1" fillId="0" fontId="1" numFmtId="166" xfId="0" applyBorder="1" applyFont="1" applyNumberFormat="1"/>
    <xf borderId="1" fillId="0" fontId="1" numFmtId="167" xfId="0" applyBorder="1" applyFont="1" applyNumberFormat="1"/>
    <xf borderId="0" fillId="0" fontId="3" numFmtId="0" xfId="0" applyAlignment="1" applyFont="1">
      <alignment readingOrder="0"/>
    </xf>
    <xf borderId="0" fillId="0" fontId="1" numFmtId="166" xfId="0" applyFont="1" applyNumberFormat="1"/>
    <xf borderId="1" fillId="0" fontId="1" numFmtId="166" xfId="0" applyAlignment="1" applyBorder="1" applyFont="1" applyNumberFormat="1">
      <alignment readingOrder="0"/>
    </xf>
    <xf borderId="1" fillId="0" fontId="1" numFmtId="168" xfId="0" applyBorder="1" applyFont="1" applyNumberFormat="1"/>
    <xf borderId="1" fillId="0" fontId="1" numFmtId="169" xfId="0" applyBorder="1" applyFont="1" applyNumberFormat="1"/>
    <xf borderId="1" fillId="0" fontId="1" numFmtId="170" xfId="0" applyBorder="1" applyFont="1" applyNumberFormat="1"/>
    <xf borderId="1" fillId="0" fontId="1" numFmtId="9" xfId="0" applyBorder="1" applyFont="1" applyNumberFormat="1"/>
    <xf borderId="0" fillId="0" fontId="3" numFmtId="0" xfId="0" applyFont="1"/>
    <xf borderId="0" fillId="0" fontId="1" numFmtId="168" xfId="0" applyFont="1" applyNumberFormat="1"/>
    <xf borderId="1" fillId="0" fontId="3" numFmtId="0" xfId="0" applyAlignment="1" applyBorder="1" applyFont="1">
      <alignment readingOrder="0"/>
    </xf>
    <xf borderId="1" fillId="0" fontId="1" numFmtId="166" xfId="0" applyBorder="1" applyFont="1" applyNumberFormat="1"/>
    <xf borderId="0" fillId="0" fontId="1" numFmtId="0" xfId="0" applyFont="1"/>
    <xf borderId="1" fillId="0" fontId="4" numFmtId="0" xfId="0" applyAlignment="1" applyBorder="1" applyFont="1">
      <alignment readingOrder="0" shrinkToFit="0" vertical="bottom" wrapText="0"/>
    </xf>
    <xf borderId="1" fillId="0" fontId="4" numFmtId="165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0" xfId="0" applyAlignment="1" applyBorder="1" applyFont="1" applyNumberFormat="1">
      <alignment readingOrder="0" shrinkToFit="0" vertical="bottom" wrapText="0"/>
    </xf>
    <xf borderId="1" fillId="0" fontId="1" numFmtId="9" xfId="0" applyAlignment="1" applyBorder="1" applyFont="1" applyNumberFormat="1">
      <alignment readingOrder="0"/>
    </xf>
    <xf borderId="1" fillId="0" fontId="1" numFmtId="10" xfId="0" applyBorder="1" applyFont="1" applyNumberFormat="1"/>
    <xf borderId="0" fillId="0" fontId="1" numFmtId="0" xfId="0" applyAlignment="1" applyFont="1">
      <alignment readingOrder="0"/>
    </xf>
    <xf borderId="1" fillId="0" fontId="1" numFmtId="171" xfId="0" applyBorder="1" applyFont="1" applyNumberFormat="1"/>
    <xf borderId="1" fillId="0" fontId="1" numFmtId="166" xfId="0" applyBorder="1" applyFont="1" applyNumberFormat="1"/>
    <xf borderId="0" fillId="0" fontId="5" numFmtId="0" xfId="0" applyAlignment="1" applyFont="1">
      <alignment readingOrder="0"/>
    </xf>
    <xf borderId="2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vertical="bottom"/>
    </xf>
    <xf borderId="3" fillId="0" fontId="6" numFmtId="169" xfId="0" applyAlignment="1" applyBorder="1" applyFont="1" applyNumberFormat="1">
      <alignment horizontal="right" vertical="bottom"/>
    </xf>
    <xf borderId="4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vertical="bottom"/>
    </xf>
    <xf borderId="5" fillId="0" fontId="6" numFmtId="169" xfId="0" applyAlignment="1" applyBorder="1" applyFont="1" applyNumberFormat="1">
      <alignment horizontal="right" vertical="bottom"/>
    </xf>
    <xf borderId="5" fillId="0" fontId="6" numFmtId="172" xfId="0" applyAlignment="1" applyBorder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1" fillId="0" fontId="5" numFmtId="0" xfId="0" applyBorder="1" applyFont="1"/>
    <xf borderId="1" fillId="2" fontId="5" numFmtId="0" xfId="0" applyBorder="1" applyFill="1" applyFont="1"/>
    <xf borderId="1" fillId="0" fontId="6" numFmtId="10" xfId="0" applyBorder="1" applyFont="1" applyNumberFormat="1"/>
    <xf borderId="1" fillId="0" fontId="2" numFmtId="173" xfId="0" applyBorder="1" applyFont="1" applyNumberFormat="1"/>
    <xf borderId="1" fillId="0" fontId="6" numFmtId="9" xfId="0" applyBorder="1" applyFont="1" applyNumberFormat="1"/>
    <xf borderId="1" fillId="0" fontId="6" numFmtId="167" xfId="0" applyBorder="1" applyFont="1" applyNumberFormat="1"/>
    <xf borderId="0" fillId="0" fontId="1" numFmtId="0" xfId="0" applyFont="1"/>
    <xf borderId="1" fillId="0" fontId="6" numFmtId="174" xfId="0" applyBorder="1" applyFont="1" applyNumberFormat="1"/>
    <xf borderId="0" fillId="0" fontId="5" numFmtId="0" xfId="0" applyFont="1"/>
    <xf borderId="0" fillId="0" fontId="6" numFmtId="9" xfId="0" applyFont="1" applyNumberFormat="1"/>
    <xf borderId="0" fillId="0" fontId="6" numFmtId="167" xfId="0" applyFont="1" applyNumberFormat="1"/>
    <xf borderId="2" fillId="0" fontId="5" numFmtId="0" xfId="0" applyBorder="1" applyFont="1"/>
    <xf borderId="6" fillId="0" fontId="6" numFmtId="0" xfId="0" applyBorder="1" applyFont="1"/>
    <xf borderId="1" fillId="0" fontId="6" numFmtId="169" xfId="0" applyBorder="1" applyFont="1" applyNumberFormat="1"/>
    <xf borderId="6" fillId="0" fontId="6" numFmtId="172" xfId="0" applyBorder="1" applyFont="1" applyNumberFormat="1"/>
    <xf borderId="1" fillId="0" fontId="6" numFmtId="0" xfId="0" applyBorder="1" applyFont="1"/>
    <xf borderId="0" fillId="0" fontId="7" numFmtId="0" xfId="0" applyFont="1"/>
    <xf borderId="7" fillId="3" fontId="6" numFmtId="0" xfId="0" applyBorder="1" applyFill="1" applyFont="1"/>
    <xf borderId="0" fillId="0" fontId="5" numFmtId="0" xfId="0" applyFont="1"/>
    <xf borderId="8" fillId="2" fontId="5" numFmtId="0" xfId="0" applyBorder="1" applyFont="1"/>
    <xf borderId="1" fillId="0" fontId="6" numFmtId="175" xfId="0" applyBorder="1" applyFont="1" applyNumberFormat="1"/>
    <xf borderId="1" fillId="0" fontId="6" numFmtId="170" xfId="0" applyBorder="1" applyFont="1" applyNumberFormat="1"/>
    <xf borderId="2" fillId="0" fontId="5" numFmtId="0" xfId="0" applyBorder="1" applyFont="1"/>
    <xf borderId="1" fillId="0" fontId="6" numFmtId="173" xfId="0" applyBorder="1" applyFont="1" applyNumberFormat="1"/>
    <xf borderId="1" fillId="0" fontId="6" numFmtId="169" xfId="0" applyBorder="1" applyFont="1" applyNumberFormat="1"/>
    <xf borderId="1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8">
    <tableStyle count="3" pivot="0" name="Final-style">
      <tableStyleElement dxfId="1" type="headerRow"/>
      <tableStyleElement dxfId="2" type="firstRowStripe"/>
      <tableStyleElement dxfId="3" type="secondRowStripe"/>
    </tableStyle>
    <tableStyle count="3" pivot="0" name="Final-style 2">
      <tableStyleElement dxfId="1" type="headerRow"/>
      <tableStyleElement dxfId="2" type="firstRowStripe"/>
      <tableStyleElement dxfId="3" type="secondRowStripe"/>
    </tableStyle>
    <tableStyle count="3" pivot="0" name="Final-style 3">
      <tableStyleElement dxfId="1" type="headerRow"/>
      <tableStyleElement dxfId="2" type="firstRowStripe"/>
      <tableStyleElement dxfId="3" type="secondRowStripe"/>
    </tableStyle>
    <tableStyle count="3" pivot="0" name="Final-style 4">
      <tableStyleElement dxfId="1" type="headerRow"/>
      <tableStyleElement dxfId="2" type="firstRowStripe"/>
      <tableStyleElement dxfId="3" type="secondRowStripe"/>
    </tableStyle>
    <tableStyle count="2" pivot="0" name="Final-style 5">
      <tableStyleElement dxfId="2" type="firstRowStripe"/>
      <tableStyleElement dxfId="3" type="secondRowStripe"/>
    </tableStyle>
    <tableStyle count="2" pivot="0" name="Final-style 6">
      <tableStyleElement dxfId="2" type="firstRowStripe"/>
      <tableStyleElement dxfId="3" type="secondRowStripe"/>
    </tableStyle>
    <tableStyle count="3" pivot="0" name="Final-style 7">
      <tableStyleElement dxfId="1" type="headerRow"/>
      <tableStyleElement dxfId="2" type="firstRowStripe"/>
      <tableStyleElement dxfId="3" type="secondRowStripe"/>
    </tableStyle>
    <tableStyle count="2" pivot="0" name="Final-style 8">
      <tableStyleElement dxfId="2" type="firstRowStripe"/>
      <tableStyleElement dxfId="3" type="secondRowStripe"/>
    </tableStyle>
    <tableStyle count="3" pivot="0" name="2005-2010 (Parte 3)-style">
      <tableStyleElement dxfId="1" type="headerRow"/>
      <tableStyleElement dxfId="2" type="firstRowStripe"/>
      <tableStyleElement dxfId="3" type="secondRowStripe"/>
    </tableStyle>
    <tableStyle count="3" pivot="0" name="2005-2010 (Parte 3)-style 2">
      <tableStyleElement dxfId="1" type="headerRow"/>
      <tableStyleElement dxfId="2" type="firstRowStripe"/>
      <tableStyleElement dxfId="3" type="secondRowStripe"/>
    </tableStyle>
    <tableStyle count="2" pivot="0" name="2005-2010 (Parte 3)-style 3">
      <tableStyleElement dxfId="2" type="firstRowStripe"/>
      <tableStyleElement dxfId="3" type="secondRowStripe"/>
    </tableStyle>
    <tableStyle count="2" pivot="0" name="2005-2010 (Parte 3)-style 4">
      <tableStyleElement dxfId="2" type="firstRowStripe"/>
      <tableStyleElement dxfId="3" type="secondRowStripe"/>
    </tableStyle>
    <tableStyle count="3" pivot="0" name="2011-2016 (Parte 2)-style">
      <tableStyleElement dxfId="1" type="headerRow"/>
      <tableStyleElement dxfId="2" type="firstRowStripe"/>
      <tableStyleElement dxfId="3" type="secondRowStripe"/>
    </tableStyle>
    <tableStyle count="3" pivot="0" name="2011-2016 (Parte 2)-style 2">
      <tableStyleElement dxfId="1" type="headerRow"/>
      <tableStyleElement dxfId="2" type="firstRowStripe"/>
      <tableStyleElement dxfId="3" type="secondRowStripe"/>
    </tableStyle>
    <tableStyle count="3" pivot="0" name="2011-2016 (Parte 2)-style 3">
      <tableStyleElement dxfId="1" type="headerRow"/>
      <tableStyleElement dxfId="2" type="firstRowStripe"/>
      <tableStyleElement dxfId="3" type="secondRowStripe"/>
    </tableStyle>
    <tableStyle count="3" pivot="0" name="2017-2022 (Parte 1)-style">
      <tableStyleElement dxfId="1" type="headerRow"/>
      <tableStyleElement dxfId="2" type="firstRowStripe"/>
      <tableStyleElement dxfId="3" type="secondRowStripe"/>
    </tableStyle>
    <tableStyle count="3" pivot="0" name="2017-2022 (Parte 1)-style 2">
      <tableStyleElement dxfId="1" type="headerRow"/>
      <tableStyleElement dxfId="2" type="firstRowStripe"/>
      <tableStyleElement dxfId="3" type="secondRowStripe"/>
    </tableStyle>
    <tableStyle count="3" pivot="0" name="2017-2022 (Parte 1)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4" displayName="Table_1" id="1">
  <tableColumns count="1">
    <tableColumn name="Column1" id="1"/>
  </tableColumns>
  <tableStyleInfo name="Fin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1:E4" displayName="Table_2" id="2">
  <tableColumns count="4">
    <tableColumn name="Qtd Ações Total" id="1"/>
    <tableColumn name="Valor da Ação" id="2"/>
    <tableColumn name="Patrimônio" id="3"/>
    <tableColumn name="Tempo" id="4"/>
  </tableColumns>
  <tableStyleInfo name="Final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" displayName="Table_3" id="3">
  <tableColumns count="1">
    <tableColumn name="Column1" id="1"/>
  </tableColumns>
  <tableStyleInfo name="Final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H1:I4" displayName="Table_4" id="4">
  <tableColumns count="2">
    <tableColumn name="a.a" id="1"/>
    <tableColumn name="a.m" id="2"/>
  </tableColumns>
  <tableStyleInfo name="Final-style 4" showColumnStripes="0" showFirstColumn="1" showLastColumn="1" showRowStripes="1"/>
</table>
</file>

<file path=xl/tables/table5.xml><?xml version="1.0" encoding="utf-8"?>
<table xmlns="http://schemas.openxmlformats.org/spreadsheetml/2006/main" headerRowCount="0" ref="G2:G4" displayName="Table_5" id="5">
  <tableColumns count="1">
    <tableColumn name="Column1" id="1"/>
  </tableColumns>
  <tableStyleInfo name="Final-style 5" showColumnStripes="0" showFirstColumn="1" showLastColumn="1" showRowStripes="1"/>
</table>
</file>

<file path=xl/tables/table6.xml><?xml version="1.0" encoding="utf-8"?>
<table xmlns="http://schemas.openxmlformats.org/spreadsheetml/2006/main" headerRowCount="0" ref="S2:S218" displayName="Table_6" id="6">
  <tableColumns count="1">
    <tableColumn name="Column1" id="1"/>
  </tableColumns>
  <tableStyleInfo name="Final-style 6" showColumnStripes="0" showFirstColumn="1" showLastColumn="1" showRowStripes="1"/>
</table>
</file>

<file path=xl/tables/table7.xml><?xml version="1.0" encoding="utf-8"?>
<table xmlns="http://schemas.openxmlformats.org/spreadsheetml/2006/main" headerRowCount="0" ref="C8:E8" displayName="Table_7" id="7">
  <tableColumns count="3">
    <tableColumn name="Column1" id="1"/>
    <tableColumn name="Column2" id="2"/>
    <tableColumn name="Column3" id="3"/>
  </tableColumns>
  <tableStyleInfo name="Final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C9:E81" displayName="Table_8" id="8">
  <tableColumns count="3">
    <tableColumn name="Column1" id="1"/>
    <tableColumn name="Column2" id="2"/>
    <tableColumn name="Column3" id="3"/>
  </tableColumns>
  <tableStyleInfo name="Final-style 8" showColumnStripes="0" showFirstColumn="1" showLastColumn="1" showRowStripes="1"/>
</table>
</file>

<file path=xl/tables/table9.xml><?xml version="1.0" encoding="utf-8"?>
<table xmlns="http://schemas.openxmlformats.org/spreadsheetml/2006/main" ref="B2:M75" displayName="Table_9" id="9">
  <tableColumns count="12">
    <tableColumn name="Data" id="1"/>
    <tableColumn name="Preço" id="2"/>
    <tableColumn name="Abertura" id="3"/>
    <tableColumn name="Alta" id="4"/>
    <tableColumn name="Baixa" id="5"/>
    <tableColumn name="Volume" id="6"/>
    <tableColumn name="Variação %" id="7"/>
    <tableColumn name="Aporte" id="8"/>
    <tableColumn name="Compra" id="9"/>
    <tableColumn name="Total" id="10"/>
    <tableColumn name="Patrimônio" id="11"/>
    <tableColumn name="Mês" id="12"/>
  </tableColumns>
  <tableStyleInfo name="2005-2010 (Parte 3)-style" showColumnStripes="0" showFirstColumn="1" showLastColumn="1" showRowStripes="1"/>
</table>
</file>

<file path=xl/tables/table10.xml><?xml version="1.0" encoding="utf-8"?>
<table xmlns="http://schemas.openxmlformats.org/spreadsheetml/2006/main" headerRowCount="0" ref="P2:Q2" displayName="Table_10" id="10">
  <tableColumns count="2">
    <tableColumn name="Column1" id="1"/>
    <tableColumn name="Column2" id="2"/>
  </tableColumns>
  <tableStyleInfo name="2005-2010 (Parte 3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O3:Q5" displayName="Table_11" id="11">
  <tableColumns count="3">
    <tableColumn name="Column1" id="1"/>
    <tableColumn name="Column2" id="2"/>
    <tableColumn name="Column3" id="3"/>
  </tableColumns>
  <tableStyleInfo name="2005-2010 (Parte 3)-style 3" showColumnStripes="0" showFirstColumn="1" showLastColumn="1" showRowStripes="1"/>
</table>
</file>

<file path=xl/tables/table12.xml><?xml version="1.0" encoding="utf-8"?>
<table xmlns="http://schemas.openxmlformats.org/spreadsheetml/2006/main" headerRowCount="0" ref="O9:Q12" displayName="Table_12" id="12">
  <tableColumns count="3">
    <tableColumn name="Column1" id="1"/>
    <tableColumn name="Column2" id="2"/>
    <tableColumn name="Column3" id="3"/>
  </tableColumns>
  <tableStyleInfo name="2005-2010 (Parte 3)-style 4" showColumnStripes="0" showFirstColumn="1" showLastColumn="1" showRowStripes="1"/>
</table>
</file>

<file path=xl/tables/table13.xml><?xml version="1.0" encoding="utf-8"?>
<table xmlns="http://schemas.openxmlformats.org/spreadsheetml/2006/main" ref="A1:L74" displayName="Table_13" id="13">
  <tableColumns count="12">
    <tableColumn name="Data (mm/dd/aa)" id="1"/>
    <tableColumn name="Último" id="2"/>
    <tableColumn name="Abertura" id="3"/>
    <tableColumn name="Máxima" id="4"/>
    <tableColumn name="Mínima" id="5"/>
    <tableColumn name="Vol." id="6"/>
    <tableColumn name="Var%" id="7"/>
    <tableColumn name="Aporte" id="8"/>
    <tableColumn name="Compra" id="9"/>
    <tableColumn name="Qtd Total" id="10"/>
    <tableColumn name="Patrimônio (R$)" id="11"/>
    <tableColumn name="Mês" id="12"/>
  </tableColumns>
  <tableStyleInfo name="2011-2016 (Parte 2)-style" showColumnStripes="0" showFirstColumn="1" showLastColumn="1" showRowStripes="1"/>
</table>
</file>

<file path=xl/tables/table14.xml><?xml version="1.0" encoding="utf-8"?>
<table xmlns="http://schemas.openxmlformats.org/spreadsheetml/2006/main" headerRowCount="0" ref="N1:N4" displayName="Table_14" id="14">
  <tableColumns count="1">
    <tableColumn name="Column1" id="1"/>
  </tableColumns>
  <tableStyleInfo name="2011-2016 (Parte 2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ref="O1:P4" displayName="Table_15" id="15">
  <tableColumns count="2">
    <tableColumn name="a.a" id="1"/>
    <tableColumn name="a.m" id="2"/>
  </tableColumns>
  <tableStyleInfo name="2011-2016 (Parte 2)-style 3" showColumnStripes="0" showFirstColumn="1" showLastColumn="1" showRowStripes="1"/>
</table>
</file>

<file path=xl/tables/table16.xml><?xml version="1.0" encoding="utf-8"?>
<table xmlns="http://schemas.openxmlformats.org/spreadsheetml/2006/main" ref="A1:L74" displayName="Table_16" id="16">
  <tableColumns count="12">
    <tableColumn name="Data (dd/mm/aa)" id="1"/>
    <tableColumn name="Último" id="2"/>
    <tableColumn name="Abertura" id="3"/>
    <tableColumn name="Máxima" id="4"/>
    <tableColumn name="Mínima" id="5"/>
    <tableColumn name="Vol." id="6"/>
    <tableColumn name="Var%" id="7"/>
    <tableColumn name="Fluxo de Caixa" id="8"/>
    <tableColumn name="Compra" id="9"/>
    <tableColumn name="Total" id="10"/>
    <tableColumn name="Patrimônio" id="11"/>
    <tableColumn name="Mês" id="12"/>
  </tableColumns>
  <tableStyleInfo name="2017-2022 (Parte 1)-style" showColumnStripes="0" showFirstColumn="1" showLastColumn="1" showRowStripes="1"/>
</table>
</file>

<file path=xl/tables/table17.xml><?xml version="1.0" encoding="utf-8"?>
<table xmlns="http://schemas.openxmlformats.org/spreadsheetml/2006/main" headerRowCount="0" ref="N1:N4" displayName="Table_17" id="17">
  <tableColumns count="1">
    <tableColumn name="Column1" id="1"/>
  </tableColumns>
  <tableStyleInfo name="2017-2022 (Parte 1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ref="O1:P4" displayName="Table_18" id="18">
  <tableColumns count="2">
    <tableColumn name="a.m" id="1"/>
    <tableColumn name="a.a" id="2"/>
  </tableColumns>
  <tableStyleInfo name="2017-2022 (Parte 1)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12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13.xml"/><Relationship Id="rId6" Type="http://schemas.openxmlformats.org/officeDocument/2006/relationships/table" Target="../tables/table14.xml"/><Relationship Id="rId7" Type="http://schemas.openxmlformats.org/officeDocument/2006/relationships/table" Target="../tables/table1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16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4" max="4" width="17.0"/>
    <col customWidth="1" min="8" max="8" width="18.63"/>
    <col customWidth="1" min="14" max="14" width="16.75"/>
    <col customWidth="1" min="15" max="15" width="16.25"/>
    <col customWidth="1" min="18" max="18" width="14.1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G1" s="2"/>
      <c r="H1" s="2" t="s">
        <v>4</v>
      </c>
      <c r="I1" s="2" t="s">
        <v>5</v>
      </c>
      <c r="N1" s="4"/>
    </row>
    <row r="2">
      <c r="A2" s="5">
        <v>40544.0</v>
      </c>
      <c r="B2" s="2">
        <v>18613.0</v>
      </c>
      <c r="C2" s="6">
        <v>8.48</v>
      </c>
      <c r="D2" s="7">
        <f t="shared" ref="D2:D3" si="1">B2*C2</f>
        <v>157838.24</v>
      </c>
      <c r="E2" s="3">
        <f>72 + 1</f>
        <v>73</v>
      </c>
      <c r="G2" s="2" t="s">
        <v>6</v>
      </c>
      <c r="H2" s="8">
        <f>(1+I2)^(12)-1</f>
        <v>0.2449647206</v>
      </c>
      <c r="I2" s="8">
        <f>IRR(S2:S218,0.02)</f>
        <v>0.01842664624</v>
      </c>
      <c r="J2" s="9"/>
      <c r="O2" s="10"/>
      <c r="P2" s="10"/>
      <c r="Q2" s="10"/>
      <c r="R2" s="10"/>
      <c r="S2" s="11">
        <v>-750.0</v>
      </c>
    </row>
    <row r="3">
      <c r="A3" s="12">
        <v>42736.0</v>
      </c>
      <c r="B3" s="2">
        <f>7094 +B2</f>
        <v>25707</v>
      </c>
      <c r="C3" s="7">
        <v>41.17</v>
      </c>
      <c r="D3" s="13">
        <f t="shared" si="1"/>
        <v>1058357.19</v>
      </c>
      <c r="E3" s="3">
        <f t="shared" ref="E3:E4" si="2">E2+72</f>
        <v>145</v>
      </c>
      <c r="G3" s="2" t="s">
        <v>7</v>
      </c>
      <c r="H3" s="13">
        <f t="array" ref="H3">NPV(I4,C9:C80,D9:D80,E9:E81,)</f>
        <v>920562.551</v>
      </c>
      <c r="I3" s="14"/>
      <c r="J3" s="9"/>
      <c r="O3" s="10"/>
      <c r="P3" s="10"/>
      <c r="Q3" s="10"/>
      <c r="S3" s="7">
        <f t="shared" ref="S3:S73" si="3">S2</f>
        <v>-750</v>
      </c>
    </row>
    <row r="4">
      <c r="A4" s="12">
        <v>44927.0</v>
      </c>
      <c r="B4" s="2">
        <f>1190+B3-36</f>
        <v>26861</v>
      </c>
      <c r="C4" s="7">
        <v>97.97</v>
      </c>
      <c r="D4" s="13">
        <f>C4*B4</f>
        <v>2631572.17</v>
      </c>
      <c r="E4" s="3">
        <f t="shared" si="2"/>
        <v>217</v>
      </c>
      <c r="G4" s="2" t="s">
        <v>8</v>
      </c>
      <c r="H4" s="15">
        <v>0.05</v>
      </c>
      <c r="I4" s="14">
        <f>(1+H4)^(1/12)-1</f>
        <v>0.004074123784</v>
      </c>
      <c r="J4" s="16" t="s">
        <v>9</v>
      </c>
      <c r="O4" s="10"/>
      <c r="P4" s="10"/>
      <c r="Q4" s="10"/>
      <c r="S4" s="7">
        <f t="shared" si="3"/>
        <v>-750</v>
      </c>
    </row>
    <row r="5">
      <c r="O5" s="10"/>
      <c r="P5" s="10"/>
      <c r="Q5" s="10"/>
      <c r="S5" s="7">
        <f t="shared" si="3"/>
        <v>-750</v>
      </c>
    </row>
    <row r="6">
      <c r="B6" s="16" t="s">
        <v>10</v>
      </c>
      <c r="O6" s="10"/>
      <c r="P6" s="10"/>
      <c r="Q6" s="10"/>
      <c r="S6" s="7">
        <f t="shared" si="3"/>
        <v>-750</v>
      </c>
    </row>
    <row r="7">
      <c r="O7" s="10"/>
      <c r="P7" s="10"/>
      <c r="Q7" s="10"/>
      <c r="S7" s="7">
        <f t="shared" si="3"/>
        <v>-750</v>
      </c>
    </row>
    <row r="8">
      <c r="A8" s="17"/>
      <c r="B8" s="9" t="s">
        <v>11</v>
      </c>
      <c r="C8" s="18" t="s">
        <v>12</v>
      </c>
      <c r="D8" s="18" t="s">
        <v>13</v>
      </c>
      <c r="E8" s="18" t="s">
        <v>14</v>
      </c>
      <c r="O8" s="10"/>
      <c r="P8" s="10"/>
      <c r="Q8" s="10"/>
      <c r="S8" s="7">
        <f t="shared" si="3"/>
        <v>-750</v>
      </c>
    </row>
    <row r="9">
      <c r="A9" s="17"/>
      <c r="C9" s="11">
        <v>-750.0</v>
      </c>
      <c r="D9" s="11">
        <v>-1500.0</v>
      </c>
      <c r="E9" s="11">
        <v>-1500.0</v>
      </c>
      <c r="F9" s="19">
        <v>2631572.17</v>
      </c>
      <c r="O9" s="10"/>
      <c r="P9" s="10"/>
      <c r="Q9" s="10"/>
      <c r="S9" s="7">
        <f t="shared" si="3"/>
        <v>-750</v>
      </c>
    </row>
    <row r="10">
      <c r="C10" s="7">
        <f t="shared" ref="C10:C80" si="4">C9</f>
        <v>-750</v>
      </c>
      <c r="D10" s="7">
        <v>-1500.0</v>
      </c>
      <c r="E10" s="7">
        <v>-1500.0</v>
      </c>
      <c r="O10" s="10"/>
      <c r="P10" s="10"/>
      <c r="Q10" s="10"/>
      <c r="S10" s="7">
        <f t="shared" si="3"/>
        <v>-750</v>
      </c>
    </row>
    <row r="11">
      <c r="C11" s="7">
        <f t="shared" si="4"/>
        <v>-750</v>
      </c>
      <c r="D11" s="7">
        <v>-1500.0</v>
      </c>
      <c r="E11" s="7">
        <v>-1500.0</v>
      </c>
      <c r="O11" s="10"/>
      <c r="P11" s="10"/>
      <c r="Q11" s="10"/>
      <c r="S11" s="7">
        <f t="shared" si="3"/>
        <v>-750</v>
      </c>
    </row>
    <row r="12">
      <c r="C12" s="7">
        <f t="shared" si="4"/>
        <v>-750</v>
      </c>
      <c r="D12" s="7">
        <v>-1500.0</v>
      </c>
      <c r="E12" s="7">
        <v>-1500.0</v>
      </c>
      <c r="O12" s="10"/>
      <c r="P12" s="10"/>
      <c r="Q12" s="10"/>
      <c r="S12" s="7">
        <f t="shared" si="3"/>
        <v>-750</v>
      </c>
    </row>
    <row r="13">
      <c r="C13" s="7">
        <f t="shared" si="4"/>
        <v>-750</v>
      </c>
      <c r="D13" s="7">
        <v>-1500.0</v>
      </c>
      <c r="E13" s="7">
        <v>-1500.0</v>
      </c>
      <c r="O13" s="10"/>
      <c r="P13" s="10"/>
      <c r="Q13" s="10"/>
      <c r="S13" s="7">
        <f t="shared" si="3"/>
        <v>-750</v>
      </c>
    </row>
    <row r="14">
      <c r="C14" s="7">
        <f t="shared" si="4"/>
        <v>-750</v>
      </c>
      <c r="D14" s="7">
        <v>-1500.0</v>
      </c>
      <c r="E14" s="7">
        <v>-1500.0</v>
      </c>
      <c r="O14" s="10"/>
      <c r="P14" s="10"/>
      <c r="Q14" s="10"/>
      <c r="S14" s="7">
        <f t="shared" si="3"/>
        <v>-750</v>
      </c>
    </row>
    <row r="15">
      <c r="C15" s="7">
        <f t="shared" si="4"/>
        <v>-750</v>
      </c>
      <c r="D15" s="7">
        <v>-1500.0</v>
      </c>
      <c r="E15" s="7">
        <v>-1500.0</v>
      </c>
      <c r="O15" s="10"/>
      <c r="P15" s="10"/>
      <c r="Q15" s="10"/>
      <c r="S15" s="7">
        <f t="shared" si="3"/>
        <v>-750</v>
      </c>
    </row>
    <row r="16">
      <c r="C16" s="7">
        <f t="shared" si="4"/>
        <v>-750</v>
      </c>
      <c r="D16" s="7">
        <v>-1500.0</v>
      </c>
      <c r="E16" s="7">
        <v>-1500.0</v>
      </c>
      <c r="O16" s="10"/>
      <c r="P16" s="10"/>
      <c r="Q16" s="10"/>
      <c r="S16" s="7">
        <f t="shared" si="3"/>
        <v>-750</v>
      </c>
    </row>
    <row r="17">
      <c r="C17" s="7">
        <f t="shared" si="4"/>
        <v>-750</v>
      </c>
      <c r="D17" s="7">
        <v>-1500.0</v>
      </c>
      <c r="E17" s="7">
        <v>-1500.0</v>
      </c>
      <c r="O17" s="10"/>
      <c r="P17" s="10"/>
      <c r="Q17" s="10"/>
      <c r="S17" s="7">
        <f t="shared" si="3"/>
        <v>-750</v>
      </c>
    </row>
    <row r="18">
      <c r="C18" s="7">
        <f t="shared" si="4"/>
        <v>-750</v>
      </c>
      <c r="D18" s="7">
        <v>-1500.0</v>
      </c>
      <c r="E18" s="7">
        <v>-1500.0</v>
      </c>
      <c r="O18" s="10"/>
      <c r="P18" s="10"/>
      <c r="Q18" s="10"/>
      <c r="S18" s="7">
        <f t="shared" si="3"/>
        <v>-750</v>
      </c>
    </row>
    <row r="19">
      <c r="C19" s="7">
        <f t="shared" si="4"/>
        <v>-750</v>
      </c>
      <c r="D19" s="7">
        <v>-1500.0</v>
      </c>
      <c r="E19" s="7">
        <v>-1500.0</v>
      </c>
      <c r="O19" s="10"/>
      <c r="P19" s="10"/>
      <c r="Q19" s="10"/>
      <c r="S19" s="7">
        <f t="shared" si="3"/>
        <v>-750</v>
      </c>
    </row>
    <row r="20">
      <c r="C20" s="7">
        <f t="shared" si="4"/>
        <v>-750</v>
      </c>
      <c r="D20" s="7">
        <v>-1500.0</v>
      </c>
      <c r="E20" s="7">
        <v>-1500.0</v>
      </c>
      <c r="O20" s="10"/>
      <c r="P20" s="10"/>
      <c r="Q20" s="10"/>
      <c r="S20" s="7">
        <f t="shared" si="3"/>
        <v>-750</v>
      </c>
    </row>
    <row r="21">
      <c r="C21" s="7">
        <f t="shared" si="4"/>
        <v>-750</v>
      </c>
      <c r="D21" s="7">
        <v>-1500.0</v>
      </c>
      <c r="E21" s="7">
        <v>-1500.0</v>
      </c>
      <c r="O21" s="10"/>
      <c r="P21" s="10"/>
      <c r="Q21" s="10"/>
      <c r="S21" s="7">
        <f t="shared" si="3"/>
        <v>-750</v>
      </c>
    </row>
    <row r="22">
      <c r="C22" s="7">
        <f t="shared" si="4"/>
        <v>-750</v>
      </c>
      <c r="D22" s="7">
        <v>-1500.0</v>
      </c>
      <c r="E22" s="7">
        <v>-1500.0</v>
      </c>
      <c r="O22" s="10"/>
      <c r="P22" s="10"/>
      <c r="Q22" s="10"/>
      <c r="S22" s="7">
        <f t="shared" si="3"/>
        <v>-750</v>
      </c>
    </row>
    <row r="23">
      <c r="C23" s="7">
        <f t="shared" si="4"/>
        <v>-750</v>
      </c>
      <c r="D23" s="7">
        <v>-1500.0</v>
      </c>
      <c r="E23" s="7">
        <v>-1500.0</v>
      </c>
      <c r="O23" s="10"/>
      <c r="P23" s="10"/>
      <c r="Q23" s="10"/>
      <c r="S23" s="7">
        <f t="shared" si="3"/>
        <v>-750</v>
      </c>
    </row>
    <row r="24">
      <c r="C24" s="7">
        <f t="shared" si="4"/>
        <v>-750</v>
      </c>
      <c r="D24" s="7">
        <v>-1500.0</v>
      </c>
      <c r="E24" s="7">
        <v>-1500.0</v>
      </c>
      <c r="O24" s="10"/>
      <c r="P24" s="10"/>
      <c r="Q24" s="10"/>
      <c r="S24" s="7">
        <f t="shared" si="3"/>
        <v>-750</v>
      </c>
    </row>
    <row r="25">
      <c r="C25" s="7">
        <f t="shared" si="4"/>
        <v>-750</v>
      </c>
      <c r="D25" s="7">
        <v>-1500.0</v>
      </c>
      <c r="E25" s="7">
        <v>-1500.0</v>
      </c>
      <c r="O25" s="10"/>
      <c r="P25" s="10"/>
      <c r="Q25" s="10"/>
      <c r="S25" s="7">
        <f t="shared" si="3"/>
        <v>-750</v>
      </c>
    </row>
    <row r="26">
      <c r="C26" s="7">
        <f t="shared" si="4"/>
        <v>-750</v>
      </c>
      <c r="D26" s="7">
        <v>-1500.0</v>
      </c>
      <c r="E26" s="7">
        <v>-1500.0</v>
      </c>
      <c r="O26" s="10"/>
      <c r="P26" s="10"/>
      <c r="Q26" s="10"/>
      <c r="S26" s="7">
        <f t="shared" si="3"/>
        <v>-750</v>
      </c>
    </row>
    <row r="27">
      <c r="C27" s="7">
        <f t="shared" si="4"/>
        <v>-750</v>
      </c>
      <c r="D27" s="7">
        <v>-1500.0</v>
      </c>
      <c r="E27" s="7">
        <v>-1500.0</v>
      </c>
      <c r="O27" s="10"/>
      <c r="P27" s="10"/>
      <c r="Q27" s="10"/>
      <c r="S27" s="7">
        <f t="shared" si="3"/>
        <v>-750</v>
      </c>
    </row>
    <row r="28">
      <c r="C28" s="7">
        <f t="shared" si="4"/>
        <v>-750</v>
      </c>
      <c r="D28" s="7">
        <v>-1500.0</v>
      </c>
      <c r="E28" s="7">
        <v>-1500.0</v>
      </c>
      <c r="O28" s="10"/>
      <c r="P28" s="10"/>
      <c r="Q28" s="10"/>
      <c r="S28" s="7">
        <f t="shared" si="3"/>
        <v>-750</v>
      </c>
    </row>
    <row r="29">
      <c r="C29" s="7">
        <f t="shared" si="4"/>
        <v>-750</v>
      </c>
      <c r="D29" s="7">
        <v>-1500.0</v>
      </c>
      <c r="E29" s="7">
        <v>-1500.0</v>
      </c>
      <c r="O29" s="10"/>
      <c r="P29" s="10"/>
      <c r="Q29" s="10"/>
      <c r="S29" s="7">
        <f t="shared" si="3"/>
        <v>-750</v>
      </c>
    </row>
    <row r="30">
      <c r="C30" s="7">
        <f t="shared" si="4"/>
        <v>-750</v>
      </c>
      <c r="D30" s="7">
        <v>-1500.0</v>
      </c>
      <c r="E30" s="7">
        <v>-1500.0</v>
      </c>
      <c r="O30" s="10"/>
      <c r="P30" s="10"/>
      <c r="Q30" s="10"/>
      <c r="S30" s="7">
        <f t="shared" si="3"/>
        <v>-750</v>
      </c>
    </row>
    <row r="31">
      <c r="C31" s="7">
        <f t="shared" si="4"/>
        <v>-750</v>
      </c>
      <c r="D31" s="7">
        <v>-1500.0</v>
      </c>
      <c r="E31" s="7">
        <v>-1500.0</v>
      </c>
      <c r="O31" s="10"/>
      <c r="P31" s="10"/>
      <c r="Q31" s="10"/>
      <c r="S31" s="7">
        <f t="shared" si="3"/>
        <v>-750</v>
      </c>
    </row>
    <row r="32">
      <c r="C32" s="7">
        <f t="shared" si="4"/>
        <v>-750</v>
      </c>
      <c r="D32" s="7">
        <v>-1500.0</v>
      </c>
      <c r="E32" s="7">
        <v>-1500.0</v>
      </c>
      <c r="O32" s="10"/>
      <c r="P32" s="10"/>
      <c r="Q32" s="10"/>
      <c r="S32" s="7">
        <f t="shared" si="3"/>
        <v>-750</v>
      </c>
    </row>
    <row r="33">
      <c r="C33" s="7">
        <f t="shared" si="4"/>
        <v>-750</v>
      </c>
      <c r="D33" s="7">
        <v>-1500.0</v>
      </c>
      <c r="E33" s="7">
        <v>-1500.0</v>
      </c>
      <c r="O33" s="10"/>
      <c r="P33" s="10"/>
      <c r="Q33" s="10"/>
      <c r="S33" s="7">
        <f t="shared" si="3"/>
        <v>-750</v>
      </c>
    </row>
    <row r="34">
      <c r="C34" s="7">
        <f t="shared" si="4"/>
        <v>-750</v>
      </c>
      <c r="D34" s="7">
        <v>-1500.0</v>
      </c>
      <c r="E34" s="7">
        <v>-1500.0</v>
      </c>
      <c r="O34" s="10"/>
      <c r="P34" s="10"/>
      <c r="Q34" s="10"/>
      <c r="S34" s="7">
        <f t="shared" si="3"/>
        <v>-750</v>
      </c>
    </row>
    <row r="35">
      <c r="C35" s="7">
        <f t="shared" si="4"/>
        <v>-750</v>
      </c>
      <c r="D35" s="7">
        <v>-1500.0</v>
      </c>
      <c r="E35" s="7">
        <v>-1500.0</v>
      </c>
      <c r="O35" s="10"/>
      <c r="P35" s="10"/>
      <c r="Q35" s="10"/>
      <c r="S35" s="7">
        <f t="shared" si="3"/>
        <v>-750</v>
      </c>
    </row>
    <row r="36">
      <c r="C36" s="7">
        <f t="shared" si="4"/>
        <v>-750</v>
      </c>
      <c r="D36" s="7">
        <v>-1500.0</v>
      </c>
      <c r="E36" s="7">
        <v>-1500.0</v>
      </c>
      <c r="O36" s="10"/>
      <c r="P36" s="10"/>
      <c r="Q36" s="10"/>
      <c r="S36" s="7">
        <f t="shared" si="3"/>
        <v>-750</v>
      </c>
    </row>
    <row r="37">
      <c r="C37" s="7">
        <f t="shared" si="4"/>
        <v>-750</v>
      </c>
      <c r="D37" s="7">
        <v>-1500.0</v>
      </c>
      <c r="E37" s="7">
        <v>-1500.0</v>
      </c>
      <c r="O37" s="10"/>
      <c r="P37" s="10"/>
      <c r="Q37" s="10"/>
      <c r="S37" s="7">
        <f t="shared" si="3"/>
        <v>-750</v>
      </c>
    </row>
    <row r="38">
      <c r="C38" s="7">
        <f t="shared" si="4"/>
        <v>-750</v>
      </c>
      <c r="D38" s="7">
        <v>-1500.0</v>
      </c>
      <c r="E38" s="7">
        <v>-1500.0</v>
      </c>
      <c r="O38" s="10"/>
      <c r="P38" s="10"/>
      <c r="Q38" s="10"/>
      <c r="S38" s="7">
        <f t="shared" si="3"/>
        <v>-750</v>
      </c>
    </row>
    <row r="39">
      <c r="C39" s="7">
        <f t="shared" si="4"/>
        <v>-750</v>
      </c>
      <c r="D39" s="7">
        <v>-1500.0</v>
      </c>
      <c r="E39" s="7">
        <v>-1500.0</v>
      </c>
      <c r="O39" s="10"/>
      <c r="P39" s="10"/>
      <c r="Q39" s="10"/>
      <c r="S39" s="7">
        <f t="shared" si="3"/>
        <v>-750</v>
      </c>
    </row>
    <row r="40">
      <c r="C40" s="7">
        <f t="shared" si="4"/>
        <v>-750</v>
      </c>
      <c r="D40" s="7">
        <v>-1500.0</v>
      </c>
      <c r="E40" s="7">
        <v>-1500.0</v>
      </c>
      <c r="O40" s="10"/>
      <c r="P40" s="10"/>
      <c r="Q40" s="10"/>
      <c r="S40" s="7">
        <f t="shared" si="3"/>
        <v>-750</v>
      </c>
    </row>
    <row r="41">
      <c r="C41" s="7">
        <f t="shared" si="4"/>
        <v>-750</v>
      </c>
      <c r="D41" s="7">
        <v>-1500.0</v>
      </c>
      <c r="E41" s="7">
        <v>-1500.0</v>
      </c>
      <c r="O41" s="10"/>
      <c r="P41" s="10"/>
      <c r="Q41" s="10"/>
      <c r="S41" s="7">
        <f t="shared" si="3"/>
        <v>-750</v>
      </c>
    </row>
    <row r="42">
      <c r="C42" s="7">
        <f t="shared" si="4"/>
        <v>-750</v>
      </c>
      <c r="D42" s="7">
        <v>-1500.0</v>
      </c>
      <c r="E42" s="7">
        <v>-1500.0</v>
      </c>
      <c r="O42" s="10"/>
      <c r="P42" s="10"/>
      <c r="Q42" s="10"/>
      <c r="S42" s="7">
        <f t="shared" si="3"/>
        <v>-750</v>
      </c>
    </row>
    <row r="43">
      <c r="C43" s="7">
        <f t="shared" si="4"/>
        <v>-750</v>
      </c>
      <c r="D43" s="7">
        <v>-1500.0</v>
      </c>
      <c r="E43" s="7">
        <v>-1500.0</v>
      </c>
      <c r="O43" s="10"/>
      <c r="P43" s="10"/>
      <c r="Q43" s="10"/>
      <c r="S43" s="7">
        <f t="shared" si="3"/>
        <v>-750</v>
      </c>
    </row>
    <row r="44">
      <c r="C44" s="7">
        <f t="shared" si="4"/>
        <v>-750</v>
      </c>
      <c r="D44" s="7">
        <v>-1500.0</v>
      </c>
      <c r="E44" s="7">
        <v>-1500.0</v>
      </c>
      <c r="O44" s="10"/>
      <c r="P44" s="10"/>
      <c r="Q44" s="10"/>
      <c r="S44" s="7">
        <f t="shared" si="3"/>
        <v>-750</v>
      </c>
    </row>
    <row r="45">
      <c r="C45" s="7">
        <f t="shared" si="4"/>
        <v>-750</v>
      </c>
      <c r="D45" s="7">
        <v>-1500.0</v>
      </c>
      <c r="E45" s="7">
        <v>-1500.0</v>
      </c>
      <c r="O45" s="10"/>
      <c r="P45" s="10"/>
      <c r="Q45" s="10"/>
      <c r="S45" s="7">
        <f t="shared" si="3"/>
        <v>-750</v>
      </c>
    </row>
    <row r="46">
      <c r="C46" s="7">
        <f t="shared" si="4"/>
        <v>-750</v>
      </c>
      <c r="D46" s="7">
        <v>-1500.0</v>
      </c>
      <c r="E46" s="7">
        <v>-1500.0</v>
      </c>
      <c r="O46" s="10"/>
      <c r="P46" s="10"/>
      <c r="Q46" s="10"/>
      <c r="S46" s="7">
        <f t="shared" si="3"/>
        <v>-750</v>
      </c>
    </row>
    <row r="47">
      <c r="C47" s="7">
        <f t="shared" si="4"/>
        <v>-750</v>
      </c>
      <c r="D47" s="7">
        <v>-1500.0</v>
      </c>
      <c r="E47" s="7">
        <v>-1500.0</v>
      </c>
      <c r="O47" s="10"/>
      <c r="P47" s="10"/>
      <c r="Q47" s="10"/>
      <c r="S47" s="7">
        <f t="shared" si="3"/>
        <v>-750</v>
      </c>
    </row>
    <row r="48">
      <c r="C48" s="7">
        <f t="shared" si="4"/>
        <v>-750</v>
      </c>
      <c r="D48" s="7">
        <v>-1500.0</v>
      </c>
      <c r="E48" s="7">
        <v>-1500.0</v>
      </c>
      <c r="O48" s="10"/>
      <c r="P48" s="10"/>
      <c r="Q48" s="10"/>
      <c r="S48" s="7">
        <f t="shared" si="3"/>
        <v>-750</v>
      </c>
    </row>
    <row r="49">
      <c r="C49" s="7">
        <f t="shared" si="4"/>
        <v>-750</v>
      </c>
      <c r="D49" s="7">
        <v>-1500.0</v>
      </c>
      <c r="E49" s="7">
        <v>-1500.0</v>
      </c>
      <c r="O49" s="10"/>
      <c r="P49" s="10"/>
      <c r="Q49" s="10"/>
      <c r="S49" s="7">
        <f t="shared" si="3"/>
        <v>-750</v>
      </c>
    </row>
    <row r="50">
      <c r="C50" s="7">
        <f t="shared" si="4"/>
        <v>-750</v>
      </c>
      <c r="D50" s="7">
        <v>-1500.0</v>
      </c>
      <c r="E50" s="7">
        <v>-1500.0</v>
      </c>
      <c r="O50" s="10"/>
      <c r="P50" s="10"/>
      <c r="Q50" s="10"/>
      <c r="S50" s="7">
        <f t="shared" si="3"/>
        <v>-750</v>
      </c>
    </row>
    <row r="51">
      <c r="C51" s="7">
        <f t="shared" si="4"/>
        <v>-750</v>
      </c>
      <c r="D51" s="7">
        <v>-1500.0</v>
      </c>
      <c r="E51" s="7">
        <v>-1500.0</v>
      </c>
      <c r="O51" s="10"/>
      <c r="P51" s="10"/>
      <c r="Q51" s="10"/>
      <c r="S51" s="7">
        <f t="shared" si="3"/>
        <v>-750</v>
      </c>
    </row>
    <row r="52">
      <c r="C52" s="7">
        <f t="shared" si="4"/>
        <v>-750</v>
      </c>
      <c r="D52" s="7">
        <v>-1500.0</v>
      </c>
      <c r="E52" s="7">
        <v>-1500.0</v>
      </c>
      <c r="O52" s="10"/>
      <c r="P52" s="10"/>
      <c r="Q52" s="10"/>
      <c r="S52" s="7">
        <f t="shared" si="3"/>
        <v>-750</v>
      </c>
    </row>
    <row r="53">
      <c r="C53" s="7">
        <f t="shared" si="4"/>
        <v>-750</v>
      </c>
      <c r="D53" s="7">
        <v>-1500.0</v>
      </c>
      <c r="E53" s="7">
        <v>-1500.0</v>
      </c>
      <c r="O53" s="10"/>
      <c r="P53" s="10"/>
      <c r="Q53" s="10"/>
      <c r="S53" s="7">
        <f t="shared" si="3"/>
        <v>-750</v>
      </c>
    </row>
    <row r="54">
      <c r="C54" s="7">
        <f t="shared" si="4"/>
        <v>-750</v>
      </c>
      <c r="D54" s="7">
        <v>-1500.0</v>
      </c>
      <c r="E54" s="7">
        <v>-1500.0</v>
      </c>
      <c r="O54" s="10"/>
      <c r="P54" s="10"/>
      <c r="Q54" s="10"/>
      <c r="S54" s="7">
        <f t="shared" si="3"/>
        <v>-750</v>
      </c>
    </row>
    <row r="55">
      <c r="C55" s="7">
        <f t="shared" si="4"/>
        <v>-750</v>
      </c>
      <c r="D55" s="7">
        <v>-1500.0</v>
      </c>
      <c r="E55" s="7">
        <v>-1500.0</v>
      </c>
      <c r="O55" s="10"/>
      <c r="P55" s="10"/>
      <c r="Q55" s="10"/>
      <c r="S55" s="7">
        <f t="shared" si="3"/>
        <v>-750</v>
      </c>
    </row>
    <row r="56">
      <c r="C56" s="7">
        <f t="shared" si="4"/>
        <v>-750</v>
      </c>
      <c r="D56" s="7">
        <v>-1500.0</v>
      </c>
      <c r="E56" s="7">
        <v>-1500.0</v>
      </c>
      <c r="O56" s="10"/>
      <c r="P56" s="10"/>
      <c r="Q56" s="10"/>
      <c r="S56" s="7">
        <f t="shared" si="3"/>
        <v>-750</v>
      </c>
    </row>
    <row r="57">
      <c r="C57" s="7">
        <f t="shared" si="4"/>
        <v>-750</v>
      </c>
      <c r="D57" s="7">
        <v>-1500.0</v>
      </c>
      <c r="E57" s="7">
        <v>-1500.0</v>
      </c>
      <c r="O57" s="10"/>
      <c r="P57" s="10"/>
      <c r="Q57" s="10"/>
      <c r="S57" s="7">
        <f t="shared" si="3"/>
        <v>-750</v>
      </c>
    </row>
    <row r="58">
      <c r="C58" s="7">
        <f t="shared" si="4"/>
        <v>-750</v>
      </c>
      <c r="D58" s="7">
        <v>-1500.0</v>
      </c>
      <c r="E58" s="7">
        <v>-1500.0</v>
      </c>
      <c r="O58" s="10"/>
      <c r="P58" s="10"/>
      <c r="Q58" s="10"/>
      <c r="S58" s="7">
        <f t="shared" si="3"/>
        <v>-750</v>
      </c>
    </row>
    <row r="59">
      <c r="C59" s="7">
        <f t="shared" si="4"/>
        <v>-750</v>
      </c>
      <c r="D59" s="7">
        <v>-1500.0</v>
      </c>
      <c r="E59" s="7">
        <v>-1500.0</v>
      </c>
      <c r="O59" s="10"/>
      <c r="P59" s="10"/>
      <c r="Q59" s="10"/>
      <c r="S59" s="7">
        <f t="shared" si="3"/>
        <v>-750</v>
      </c>
    </row>
    <row r="60">
      <c r="C60" s="7">
        <f t="shared" si="4"/>
        <v>-750</v>
      </c>
      <c r="D60" s="7">
        <v>-1500.0</v>
      </c>
      <c r="E60" s="7">
        <v>-1500.0</v>
      </c>
      <c r="O60" s="10"/>
      <c r="P60" s="10"/>
      <c r="Q60" s="10"/>
      <c r="S60" s="7">
        <f t="shared" si="3"/>
        <v>-750</v>
      </c>
    </row>
    <row r="61">
      <c r="C61" s="7">
        <f t="shared" si="4"/>
        <v>-750</v>
      </c>
      <c r="D61" s="7">
        <v>-1500.0</v>
      </c>
      <c r="E61" s="7">
        <v>-1500.0</v>
      </c>
      <c r="O61" s="10"/>
      <c r="P61" s="10"/>
      <c r="Q61" s="10"/>
      <c r="S61" s="7">
        <f t="shared" si="3"/>
        <v>-750</v>
      </c>
    </row>
    <row r="62">
      <c r="C62" s="7">
        <f t="shared" si="4"/>
        <v>-750</v>
      </c>
      <c r="D62" s="7">
        <v>-1500.0</v>
      </c>
      <c r="E62" s="7">
        <v>-1500.0</v>
      </c>
      <c r="O62" s="10"/>
      <c r="P62" s="10"/>
      <c r="Q62" s="10"/>
      <c r="S62" s="7">
        <f t="shared" si="3"/>
        <v>-750</v>
      </c>
    </row>
    <row r="63">
      <c r="C63" s="7">
        <f t="shared" si="4"/>
        <v>-750</v>
      </c>
      <c r="D63" s="7">
        <v>-1500.0</v>
      </c>
      <c r="E63" s="7">
        <v>-1500.0</v>
      </c>
      <c r="O63" s="10"/>
      <c r="P63" s="10"/>
      <c r="Q63" s="10"/>
      <c r="S63" s="7">
        <f t="shared" si="3"/>
        <v>-750</v>
      </c>
    </row>
    <row r="64">
      <c r="C64" s="7">
        <f t="shared" si="4"/>
        <v>-750</v>
      </c>
      <c r="D64" s="7">
        <v>-1500.0</v>
      </c>
      <c r="E64" s="7">
        <v>-1500.0</v>
      </c>
      <c r="O64" s="10"/>
      <c r="P64" s="10"/>
      <c r="Q64" s="10"/>
      <c r="S64" s="7">
        <f t="shared" si="3"/>
        <v>-750</v>
      </c>
    </row>
    <row r="65">
      <c r="C65" s="7">
        <f t="shared" si="4"/>
        <v>-750</v>
      </c>
      <c r="D65" s="7">
        <v>-1500.0</v>
      </c>
      <c r="E65" s="7">
        <v>-1500.0</v>
      </c>
      <c r="O65" s="10"/>
      <c r="P65" s="10"/>
      <c r="Q65" s="10"/>
      <c r="S65" s="7">
        <f t="shared" si="3"/>
        <v>-750</v>
      </c>
    </row>
    <row r="66">
      <c r="C66" s="7">
        <f t="shared" si="4"/>
        <v>-750</v>
      </c>
      <c r="D66" s="7">
        <v>-1500.0</v>
      </c>
      <c r="E66" s="7">
        <v>-1500.0</v>
      </c>
      <c r="O66" s="10"/>
      <c r="P66" s="10"/>
      <c r="Q66" s="10"/>
      <c r="S66" s="7">
        <f t="shared" si="3"/>
        <v>-750</v>
      </c>
    </row>
    <row r="67">
      <c r="C67" s="7">
        <f t="shared" si="4"/>
        <v>-750</v>
      </c>
      <c r="D67" s="7">
        <v>-1500.0</v>
      </c>
      <c r="E67" s="7">
        <v>-1500.0</v>
      </c>
      <c r="O67" s="10"/>
      <c r="P67" s="10"/>
      <c r="Q67" s="10"/>
      <c r="S67" s="7">
        <f t="shared" si="3"/>
        <v>-750</v>
      </c>
    </row>
    <row r="68">
      <c r="C68" s="7">
        <f t="shared" si="4"/>
        <v>-750</v>
      </c>
      <c r="D68" s="7">
        <v>-1500.0</v>
      </c>
      <c r="E68" s="7">
        <v>-1500.0</v>
      </c>
      <c r="O68" s="10"/>
      <c r="P68" s="10"/>
      <c r="Q68" s="10"/>
      <c r="S68" s="7">
        <f t="shared" si="3"/>
        <v>-750</v>
      </c>
    </row>
    <row r="69">
      <c r="C69" s="7">
        <f t="shared" si="4"/>
        <v>-750</v>
      </c>
      <c r="D69" s="7">
        <v>-1500.0</v>
      </c>
      <c r="E69" s="7">
        <v>-1500.0</v>
      </c>
      <c r="O69" s="10"/>
      <c r="P69" s="10"/>
      <c r="Q69" s="10"/>
      <c r="S69" s="7">
        <f t="shared" si="3"/>
        <v>-750</v>
      </c>
    </row>
    <row r="70">
      <c r="C70" s="7">
        <f t="shared" si="4"/>
        <v>-750</v>
      </c>
      <c r="D70" s="7">
        <v>-1500.0</v>
      </c>
      <c r="E70" s="7">
        <v>-1500.0</v>
      </c>
      <c r="O70" s="10"/>
      <c r="P70" s="10"/>
      <c r="Q70" s="10"/>
      <c r="S70" s="7">
        <f t="shared" si="3"/>
        <v>-750</v>
      </c>
    </row>
    <row r="71">
      <c r="C71" s="7">
        <f t="shared" si="4"/>
        <v>-750</v>
      </c>
      <c r="D71" s="7">
        <v>-1500.0</v>
      </c>
      <c r="E71" s="7">
        <v>-1500.0</v>
      </c>
      <c r="O71" s="10"/>
      <c r="P71" s="10"/>
      <c r="Q71" s="10"/>
      <c r="S71" s="7">
        <f t="shared" si="3"/>
        <v>-750</v>
      </c>
    </row>
    <row r="72">
      <c r="C72" s="7">
        <f t="shared" si="4"/>
        <v>-750</v>
      </c>
      <c r="D72" s="7">
        <v>-1500.0</v>
      </c>
      <c r="E72" s="7">
        <v>-1500.0</v>
      </c>
      <c r="O72" s="10"/>
      <c r="P72" s="10"/>
      <c r="Q72" s="10"/>
      <c r="S72" s="7">
        <f t="shared" si="3"/>
        <v>-750</v>
      </c>
    </row>
    <row r="73">
      <c r="C73" s="7">
        <f t="shared" si="4"/>
        <v>-750</v>
      </c>
      <c r="D73" s="7">
        <v>-1500.0</v>
      </c>
      <c r="E73" s="7">
        <v>-1500.0</v>
      </c>
      <c r="O73" s="10"/>
      <c r="P73" s="10"/>
      <c r="Q73" s="10"/>
      <c r="S73" s="7">
        <f t="shared" si="3"/>
        <v>-750</v>
      </c>
    </row>
    <row r="74">
      <c r="C74" s="7">
        <f t="shared" si="4"/>
        <v>-750</v>
      </c>
      <c r="D74" s="7">
        <v>-1500.0</v>
      </c>
      <c r="E74" s="7">
        <v>-1500.0</v>
      </c>
      <c r="Q74" s="10"/>
      <c r="S74" s="11">
        <v>-1500.0</v>
      </c>
    </row>
    <row r="75">
      <c r="C75" s="7">
        <f t="shared" si="4"/>
        <v>-750</v>
      </c>
      <c r="D75" s="7">
        <v>-1500.0</v>
      </c>
      <c r="E75" s="7">
        <v>-1500.0</v>
      </c>
      <c r="S75" s="7">
        <v>-1500.0</v>
      </c>
    </row>
    <row r="76">
      <c r="C76" s="7">
        <f t="shared" si="4"/>
        <v>-750</v>
      </c>
      <c r="D76" s="7">
        <v>-1500.0</v>
      </c>
      <c r="E76" s="7">
        <v>-1500.0</v>
      </c>
      <c r="S76" s="7">
        <v>-1500.0</v>
      </c>
    </row>
    <row r="77">
      <c r="C77" s="7">
        <f t="shared" si="4"/>
        <v>-750</v>
      </c>
      <c r="D77" s="7">
        <v>-1500.0</v>
      </c>
      <c r="E77" s="7">
        <v>-1500.0</v>
      </c>
      <c r="S77" s="7">
        <v>-1500.0</v>
      </c>
    </row>
    <row r="78">
      <c r="C78" s="7">
        <f t="shared" si="4"/>
        <v>-750</v>
      </c>
      <c r="D78" s="7">
        <v>-1500.0</v>
      </c>
      <c r="E78" s="7">
        <v>-1500.0</v>
      </c>
      <c r="S78" s="7">
        <v>-1500.0</v>
      </c>
    </row>
    <row r="79">
      <c r="C79" s="7">
        <f t="shared" si="4"/>
        <v>-750</v>
      </c>
      <c r="D79" s="7">
        <v>-1500.0</v>
      </c>
      <c r="E79" s="7">
        <v>-1500.0</v>
      </c>
      <c r="S79" s="7">
        <v>-1500.0</v>
      </c>
    </row>
    <row r="80">
      <c r="C80" s="7">
        <f t="shared" si="4"/>
        <v>-750</v>
      </c>
      <c r="D80" s="7">
        <v>-1500.0</v>
      </c>
      <c r="E80" s="7">
        <v>-1500.0</v>
      </c>
      <c r="S80" s="7">
        <v>-1500.0</v>
      </c>
    </row>
    <row r="81">
      <c r="C81" s="20"/>
      <c r="D81" s="20"/>
      <c r="E81" s="19">
        <v>2631572.17</v>
      </c>
      <c r="S81" s="7">
        <v>-1500.0</v>
      </c>
    </row>
    <row r="82">
      <c r="S82" s="7">
        <v>-1500.0</v>
      </c>
    </row>
    <row r="83">
      <c r="S83" s="7">
        <v>-1500.0</v>
      </c>
    </row>
    <row r="84">
      <c r="S84" s="7">
        <v>-1500.0</v>
      </c>
    </row>
    <row r="85">
      <c r="S85" s="7">
        <v>-1500.0</v>
      </c>
    </row>
    <row r="86">
      <c r="S86" s="7">
        <v>-1500.0</v>
      </c>
    </row>
    <row r="87">
      <c r="S87" s="7">
        <v>-1500.0</v>
      </c>
    </row>
    <row r="88">
      <c r="S88" s="7">
        <v>-1500.0</v>
      </c>
    </row>
    <row r="89">
      <c r="S89" s="7">
        <v>-1500.0</v>
      </c>
    </row>
    <row r="90">
      <c r="S90" s="7">
        <v>-1500.0</v>
      </c>
    </row>
    <row r="91">
      <c r="S91" s="7">
        <v>-1500.0</v>
      </c>
    </row>
    <row r="92">
      <c r="S92" s="7">
        <v>-1500.0</v>
      </c>
    </row>
    <row r="93">
      <c r="S93" s="7">
        <v>-1500.0</v>
      </c>
    </row>
    <row r="94">
      <c r="S94" s="7">
        <v>-1500.0</v>
      </c>
    </row>
    <row r="95">
      <c r="S95" s="7">
        <v>-1500.0</v>
      </c>
    </row>
    <row r="96">
      <c r="S96" s="7">
        <v>-1500.0</v>
      </c>
    </row>
    <row r="97">
      <c r="S97" s="7">
        <v>-1500.0</v>
      </c>
    </row>
    <row r="98">
      <c r="S98" s="7">
        <v>-1500.0</v>
      </c>
    </row>
    <row r="99">
      <c r="S99" s="7">
        <v>-1500.0</v>
      </c>
    </row>
    <row r="100">
      <c r="S100" s="7">
        <v>-1500.0</v>
      </c>
    </row>
    <row r="101">
      <c r="S101" s="7">
        <v>-1500.0</v>
      </c>
    </row>
    <row r="102">
      <c r="S102" s="7">
        <v>-1500.0</v>
      </c>
    </row>
    <row r="103">
      <c r="S103" s="7">
        <v>-1500.0</v>
      </c>
    </row>
    <row r="104">
      <c r="S104" s="7">
        <v>-1500.0</v>
      </c>
    </row>
    <row r="105">
      <c r="S105" s="7">
        <v>-1500.0</v>
      </c>
    </row>
    <row r="106">
      <c r="S106" s="7">
        <v>-1500.0</v>
      </c>
    </row>
    <row r="107">
      <c r="S107" s="7">
        <v>-1500.0</v>
      </c>
    </row>
    <row r="108">
      <c r="S108" s="7">
        <v>-1500.0</v>
      </c>
    </row>
    <row r="109">
      <c r="S109" s="7">
        <v>-1500.0</v>
      </c>
    </row>
    <row r="110">
      <c r="S110" s="7">
        <v>-1500.0</v>
      </c>
    </row>
    <row r="111">
      <c r="S111" s="7">
        <v>-1500.0</v>
      </c>
    </row>
    <row r="112">
      <c r="S112" s="7">
        <v>-1500.0</v>
      </c>
    </row>
    <row r="113">
      <c r="S113" s="7">
        <v>-1500.0</v>
      </c>
    </row>
    <row r="114">
      <c r="S114" s="7">
        <v>-1500.0</v>
      </c>
    </row>
    <row r="115">
      <c r="S115" s="7">
        <v>-1500.0</v>
      </c>
    </row>
    <row r="116">
      <c r="S116" s="7">
        <v>-1500.0</v>
      </c>
    </row>
    <row r="117">
      <c r="S117" s="7">
        <v>-1500.0</v>
      </c>
    </row>
    <row r="118">
      <c r="S118" s="7">
        <v>-1500.0</v>
      </c>
    </row>
    <row r="119">
      <c r="S119" s="7">
        <v>-1500.0</v>
      </c>
    </row>
    <row r="120">
      <c r="S120" s="7">
        <v>-1500.0</v>
      </c>
    </row>
    <row r="121">
      <c r="S121" s="7">
        <v>-1500.0</v>
      </c>
    </row>
    <row r="122">
      <c r="S122" s="7">
        <v>-1500.0</v>
      </c>
    </row>
    <row r="123">
      <c r="S123" s="7">
        <v>-1500.0</v>
      </c>
    </row>
    <row r="124">
      <c r="S124" s="7">
        <v>-1500.0</v>
      </c>
    </row>
    <row r="125">
      <c r="S125" s="7">
        <v>-1500.0</v>
      </c>
    </row>
    <row r="126">
      <c r="S126" s="7">
        <v>-1500.0</v>
      </c>
    </row>
    <row r="127">
      <c r="S127" s="7">
        <v>-1500.0</v>
      </c>
    </row>
    <row r="128">
      <c r="S128" s="7">
        <v>-1500.0</v>
      </c>
    </row>
    <row r="129">
      <c r="S129" s="7">
        <v>-1500.0</v>
      </c>
    </row>
    <row r="130">
      <c r="S130" s="7">
        <v>-1500.0</v>
      </c>
    </row>
    <row r="131">
      <c r="S131" s="7">
        <v>-1500.0</v>
      </c>
    </row>
    <row r="132">
      <c r="S132" s="7">
        <v>-1500.0</v>
      </c>
    </row>
    <row r="133">
      <c r="S133" s="7">
        <v>-1500.0</v>
      </c>
    </row>
    <row r="134">
      <c r="S134" s="7">
        <v>-1500.0</v>
      </c>
    </row>
    <row r="135">
      <c r="S135" s="7">
        <v>-1500.0</v>
      </c>
    </row>
    <row r="136">
      <c r="S136" s="7">
        <v>-1500.0</v>
      </c>
    </row>
    <row r="137">
      <c r="S137" s="7">
        <v>-1500.0</v>
      </c>
    </row>
    <row r="138">
      <c r="S138" s="7">
        <v>-1500.0</v>
      </c>
    </row>
    <row r="139">
      <c r="S139" s="7">
        <v>-1500.0</v>
      </c>
    </row>
    <row r="140">
      <c r="S140" s="7">
        <v>-1500.0</v>
      </c>
    </row>
    <row r="141">
      <c r="S141" s="7">
        <v>-1500.0</v>
      </c>
    </row>
    <row r="142">
      <c r="S142" s="7">
        <v>-1500.0</v>
      </c>
    </row>
    <row r="143">
      <c r="S143" s="7">
        <v>-1500.0</v>
      </c>
    </row>
    <row r="144">
      <c r="S144" s="7">
        <v>-1500.0</v>
      </c>
    </row>
    <row r="145">
      <c r="S145" s="7">
        <v>-1500.0</v>
      </c>
    </row>
    <row r="146">
      <c r="S146" s="11">
        <v>-1500.0</v>
      </c>
    </row>
    <row r="147">
      <c r="S147" s="7">
        <v>-1500.0</v>
      </c>
    </row>
    <row r="148">
      <c r="S148" s="7">
        <v>-1500.0</v>
      </c>
    </row>
    <row r="149">
      <c r="S149" s="7">
        <v>-1500.0</v>
      </c>
    </row>
    <row r="150">
      <c r="S150" s="7">
        <v>-1500.0</v>
      </c>
    </row>
    <row r="151">
      <c r="S151" s="7">
        <v>-1500.0</v>
      </c>
    </row>
    <row r="152">
      <c r="S152" s="7">
        <v>-1500.0</v>
      </c>
    </row>
    <row r="153">
      <c r="S153" s="7">
        <v>-1500.0</v>
      </c>
    </row>
    <row r="154">
      <c r="S154" s="7">
        <v>-1500.0</v>
      </c>
    </row>
    <row r="155">
      <c r="S155" s="7">
        <v>-1500.0</v>
      </c>
    </row>
    <row r="156">
      <c r="S156" s="7">
        <v>-1500.0</v>
      </c>
    </row>
    <row r="157">
      <c r="S157" s="7">
        <v>-1500.0</v>
      </c>
    </row>
    <row r="158">
      <c r="S158" s="7">
        <v>-1500.0</v>
      </c>
    </row>
    <row r="159">
      <c r="S159" s="7">
        <v>-1500.0</v>
      </c>
    </row>
    <row r="160">
      <c r="S160" s="7">
        <v>-1500.0</v>
      </c>
    </row>
    <row r="161">
      <c r="S161" s="7">
        <v>-1500.0</v>
      </c>
    </row>
    <row r="162">
      <c r="S162" s="7">
        <v>-1500.0</v>
      </c>
    </row>
    <row r="163">
      <c r="S163" s="7">
        <v>-1500.0</v>
      </c>
    </row>
    <row r="164">
      <c r="S164" s="7">
        <v>-1500.0</v>
      </c>
    </row>
    <row r="165">
      <c r="S165" s="7">
        <v>-1500.0</v>
      </c>
    </row>
    <row r="166">
      <c r="S166" s="7">
        <v>-1500.0</v>
      </c>
    </row>
    <row r="167">
      <c r="S167" s="7">
        <v>-1500.0</v>
      </c>
    </row>
    <row r="168">
      <c r="S168" s="7">
        <v>-1500.0</v>
      </c>
    </row>
    <row r="169">
      <c r="S169" s="7">
        <v>-1500.0</v>
      </c>
    </row>
    <row r="170">
      <c r="S170" s="7">
        <v>-1500.0</v>
      </c>
    </row>
    <row r="171">
      <c r="S171" s="7">
        <v>-1500.0</v>
      </c>
    </row>
    <row r="172">
      <c r="S172" s="7">
        <v>-1500.0</v>
      </c>
    </row>
    <row r="173">
      <c r="S173" s="7">
        <v>-1500.0</v>
      </c>
    </row>
    <row r="174">
      <c r="S174" s="7">
        <v>-1500.0</v>
      </c>
    </row>
    <row r="175">
      <c r="S175" s="7">
        <v>-1500.0</v>
      </c>
    </row>
    <row r="176">
      <c r="S176" s="7">
        <v>-1500.0</v>
      </c>
    </row>
    <row r="177">
      <c r="S177" s="7">
        <v>-1500.0</v>
      </c>
    </row>
    <row r="178">
      <c r="S178" s="7">
        <v>-1500.0</v>
      </c>
    </row>
    <row r="179">
      <c r="S179" s="7">
        <v>-1500.0</v>
      </c>
    </row>
    <row r="180">
      <c r="S180" s="7">
        <v>-1500.0</v>
      </c>
    </row>
    <row r="181">
      <c r="S181" s="7">
        <v>-1500.0</v>
      </c>
    </row>
    <row r="182">
      <c r="S182" s="7">
        <v>-1500.0</v>
      </c>
    </row>
    <row r="183">
      <c r="S183" s="7">
        <v>-1500.0</v>
      </c>
    </row>
    <row r="184">
      <c r="S184" s="7">
        <v>-1500.0</v>
      </c>
    </row>
    <row r="185">
      <c r="S185" s="7">
        <v>-1500.0</v>
      </c>
    </row>
    <row r="186">
      <c r="S186" s="7">
        <v>-1500.0</v>
      </c>
    </row>
    <row r="187">
      <c r="S187" s="7">
        <v>-1500.0</v>
      </c>
    </row>
    <row r="188">
      <c r="S188" s="7">
        <v>-1500.0</v>
      </c>
    </row>
    <row r="189">
      <c r="S189" s="7">
        <v>-1500.0</v>
      </c>
    </row>
    <row r="190">
      <c r="S190" s="7">
        <v>-1500.0</v>
      </c>
    </row>
    <row r="191">
      <c r="S191" s="7">
        <v>-1500.0</v>
      </c>
    </row>
    <row r="192">
      <c r="S192" s="7">
        <v>-1500.0</v>
      </c>
    </row>
    <row r="193">
      <c r="S193" s="7">
        <v>-1500.0</v>
      </c>
    </row>
    <row r="194">
      <c r="S194" s="7">
        <v>-1500.0</v>
      </c>
    </row>
    <row r="195">
      <c r="S195" s="7">
        <v>-1500.0</v>
      </c>
    </row>
    <row r="196">
      <c r="S196" s="7">
        <v>-1500.0</v>
      </c>
    </row>
    <row r="197">
      <c r="S197" s="7">
        <v>-1500.0</v>
      </c>
    </row>
    <row r="198">
      <c r="S198" s="7">
        <v>-1500.0</v>
      </c>
    </row>
    <row r="199">
      <c r="S199" s="7">
        <v>-1500.0</v>
      </c>
    </row>
    <row r="200">
      <c r="S200" s="7">
        <v>-1500.0</v>
      </c>
    </row>
    <row r="201">
      <c r="S201" s="7">
        <v>-1500.0</v>
      </c>
    </row>
    <row r="202">
      <c r="S202" s="7">
        <v>-1500.0</v>
      </c>
    </row>
    <row r="203">
      <c r="S203" s="7">
        <v>-1500.0</v>
      </c>
    </row>
    <row r="204">
      <c r="S204" s="7">
        <v>-1500.0</v>
      </c>
    </row>
    <row r="205">
      <c r="S205" s="7">
        <v>-1500.0</v>
      </c>
    </row>
    <row r="206">
      <c r="S206" s="7">
        <v>-1500.0</v>
      </c>
    </row>
    <row r="207">
      <c r="S207" s="7">
        <v>-1500.0</v>
      </c>
    </row>
    <row r="208">
      <c r="S208" s="7">
        <v>-1500.0</v>
      </c>
    </row>
    <row r="209">
      <c r="S209" s="7">
        <v>-1500.0</v>
      </c>
    </row>
    <row r="210">
      <c r="S210" s="7">
        <v>-1500.0</v>
      </c>
    </row>
    <row r="211">
      <c r="S211" s="7">
        <v>-1500.0</v>
      </c>
    </row>
    <row r="212">
      <c r="S212" s="7">
        <v>-1500.0</v>
      </c>
    </row>
    <row r="213">
      <c r="S213" s="7">
        <v>-1500.0</v>
      </c>
    </row>
    <row r="214">
      <c r="S214" s="7">
        <v>-1500.0</v>
      </c>
    </row>
    <row r="215">
      <c r="S215" s="7">
        <v>-1500.0</v>
      </c>
    </row>
    <row r="216">
      <c r="S216" s="7">
        <v>-1500.0</v>
      </c>
    </row>
    <row r="217">
      <c r="S217" s="7">
        <v>-1500.0</v>
      </c>
    </row>
    <row r="218">
      <c r="O218" s="10"/>
      <c r="S218" s="19">
        <v>2631572.17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38"/>
  </cols>
  <sheetData>
    <row r="2"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18" t="s">
        <v>22</v>
      </c>
      <c r="J2" s="18" t="s">
        <v>23</v>
      </c>
      <c r="K2" s="18" t="s">
        <v>24</v>
      </c>
      <c r="L2" s="18" t="s">
        <v>2</v>
      </c>
      <c r="M2" s="18" t="s">
        <v>25</v>
      </c>
      <c r="P2" s="18" t="s">
        <v>4</v>
      </c>
      <c r="Q2" s="18" t="s">
        <v>5</v>
      </c>
    </row>
    <row r="3">
      <c r="B3" s="22">
        <v>38353.0</v>
      </c>
      <c r="C3" s="23">
        <v>2.16</v>
      </c>
      <c r="D3" s="23">
        <v>2.25</v>
      </c>
      <c r="E3" s="23">
        <v>2.27</v>
      </c>
      <c r="F3" s="23">
        <v>2.01</v>
      </c>
      <c r="G3" s="23" t="s">
        <v>26</v>
      </c>
      <c r="H3" s="24">
        <v>-0.0226</v>
      </c>
      <c r="I3" s="11">
        <v>-750.0</v>
      </c>
      <c r="J3" s="2">
        <f t="shared" ref="J3:J74" si="1">-ROUNDDOWN(I3/C3)</f>
        <v>347</v>
      </c>
      <c r="K3" s="2">
        <f>J3</f>
        <v>347</v>
      </c>
      <c r="L3" s="7">
        <f t="shared" ref="L3:L75" si="2">K3*C3</f>
        <v>749.52</v>
      </c>
      <c r="M3" s="3">
        <v>1.0</v>
      </c>
      <c r="O3" s="18" t="s">
        <v>8</v>
      </c>
      <c r="P3" s="25">
        <v>0.05</v>
      </c>
      <c r="Q3" s="26">
        <f>(1+P3)^(1/12)-1</f>
        <v>0.004074123784</v>
      </c>
      <c r="R3" s="27" t="s">
        <v>9</v>
      </c>
    </row>
    <row r="4">
      <c r="B4" s="22">
        <v>38354.0</v>
      </c>
      <c r="C4" s="23">
        <v>1.76</v>
      </c>
      <c r="D4" s="23">
        <v>2.15</v>
      </c>
      <c r="E4" s="23">
        <v>2.18</v>
      </c>
      <c r="F4" s="23">
        <v>1.66</v>
      </c>
      <c r="G4" s="23" t="s">
        <v>27</v>
      </c>
      <c r="H4" s="24">
        <v>-0.1852</v>
      </c>
      <c r="I4" s="7">
        <f t="shared" ref="I4:I74" si="3">I3</f>
        <v>-750</v>
      </c>
      <c r="J4" s="2">
        <f t="shared" si="1"/>
        <v>426</v>
      </c>
      <c r="K4" s="2">
        <f t="shared" ref="K4:K75" si="4">J4+K3</f>
        <v>773</v>
      </c>
      <c r="L4" s="7">
        <f t="shared" si="2"/>
        <v>1360.48</v>
      </c>
      <c r="M4" s="2">
        <f t="shared" ref="M4:M75" si="5">M3+1</f>
        <v>2</v>
      </c>
      <c r="O4" s="18" t="s">
        <v>6</v>
      </c>
      <c r="P4" s="28">
        <f>(1+Q4)^(12)-1</f>
        <v>0.3597728659</v>
      </c>
      <c r="Q4" s="28">
        <f>IRR(I3:I75,0.02)</f>
        <v>0.02594055481</v>
      </c>
    </row>
    <row r="5">
      <c r="B5" s="22">
        <v>38355.0</v>
      </c>
      <c r="C5" s="23">
        <v>1.71</v>
      </c>
      <c r="D5" s="23">
        <v>1.75</v>
      </c>
      <c r="E5" s="23">
        <v>1.82</v>
      </c>
      <c r="F5" s="23">
        <v>1.64</v>
      </c>
      <c r="G5" s="23" t="s">
        <v>28</v>
      </c>
      <c r="H5" s="24">
        <v>-0.0284</v>
      </c>
      <c r="I5" s="7">
        <f t="shared" si="3"/>
        <v>-750</v>
      </c>
      <c r="J5" s="2">
        <f t="shared" si="1"/>
        <v>438</v>
      </c>
      <c r="K5" s="2">
        <f t="shared" si="4"/>
        <v>1211</v>
      </c>
      <c r="L5" s="7">
        <f t="shared" si="2"/>
        <v>2070.81</v>
      </c>
      <c r="M5" s="2">
        <f t="shared" si="5"/>
        <v>3</v>
      </c>
      <c r="O5" s="18" t="s">
        <v>7</v>
      </c>
      <c r="P5" s="29">
        <f t="array" ref="P5">NPV(Q3,I3:I75)</f>
        <v>70584.54792</v>
      </c>
      <c r="Q5" s="2"/>
    </row>
    <row r="6">
      <c r="B6" s="22">
        <v>38356.0</v>
      </c>
      <c r="C6" s="23">
        <v>1.62</v>
      </c>
      <c r="D6" s="23">
        <v>1.73</v>
      </c>
      <c r="E6" s="23">
        <v>1.77</v>
      </c>
      <c r="F6" s="23">
        <v>1.53</v>
      </c>
      <c r="G6" s="23" t="s">
        <v>29</v>
      </c>
      <c r="H6" s="24">
        <v>-0.0526</v>
      </c>
      <c r="I6" s="7">
        <f t="shared" si="3"/>
        <v>-750</v>
      </c>
      <c r="J6" s="2">
        <f t="shared" si="1"/>
        <v>462</v>
      </c>
      <c r="K6" s="2">
        <f t="shared" si="4"/>
        <v>1673</v>
      </c>
      <c r="L6" s="7">
        <f t="shared" si="2"/>
        <v>2710.26</v>
      </c>
      <c r="M6" s="2">
        <f t="shared" si="5"/>
        <v>4</v>
      </c>
    </row>
    <row r="7">
      <c r="B7" s="22">
        <v>38357.0</v>
      </c>
      <c r="C7" s="23">
        <v>1.78</v>
      </c>
      <c r="D7" s="23">
        <v>1.61</v>
      </c>
      <c r="E7" s="23">
        <v>1.8</v>
      </c>
      <c r="F7" s="23">
        <v>1.6</v>
      </c>
      <c r="G7" s="23" t="s">
        <v>30</v>
      </c>
      <c r="H7" s="24">
        <v>0.0988</v>
      </c>
      <c r="I7" s="7">
        <f t="shared" si="3"/>
        <v>-750</v>
      </c>
      <c r="J7" s="2">
        <f t="shared" si="1"/>
        <v>421</v>
      </c>
      <c r="K7" s="2">
        <f t="shared" si="4"/>
        <v>2094</v>
      </c>
      <c r="L7" s="7">
        <f t="shared" si="2"/>
        <v>3727.32</v>
      </c>
      <c r="M7" s="2">
        <f t="shared" si="5"/>
        <v>5</v>
      </c>
      <c r="O7" s="30" t="s">
        <v>31</v>
      </c>
    </row>
    <row r="8">
      <c r="B8" s="22">
        <v>38358.0</v>
      </c>
      <c r="C8" s="23">
        <v>1.65</v>
      </c>
      <c r="D8" s="23">
        <v>1.78</v>
      </c>
      <c r="E8" s="23">
        <v>1.85</v>
      </c>
      <c r="F8" s="23">
        <v>1.65</v>
      </c>
      <c r="G8" s="23" t="s">
        <v>32</v>
      </c>
      <c r="H8" s="24">
        <v>-0.073</v>
      </c>
      <c r="I8" s="7">
        <f t="shared" si="3"/>
        <v>-750</v>
      </c>
      <c r="J8" s="2">
        <f t="shared" si="1"/>
        <v>454</v>
      </c>
      <c r="K8" s="2">
        <f t="shared" si="4"/>
        <v>2548</v>
      </c>
      <c r="L8" s="7">
        <f t="shared" si="2"/>
        <v>4204.2</v>
      </c>
      <c r="M8" s="2">
        <f t="shared" si="5"/>
        <v>6</v>
      </c>
    </row>
    <row r="9">
      <c r="B9" s="22">
        <v>38359.0</v>
      </c>
      <c r="C9" s="23">
        <v>2.26</v>
      </c>
      <c r="D9" s="23">
        <v>1.66</v>
      </c>
      <c r="E9" s="23">
        <v>2.29</v>
      </c>
      <c r="F9" s="23">
        <v>1.64</v>
      </c>
      <c r="G9" s="23" t="s">
        <v>33</v>
      </c>
      <c r="H9" s="24">
        <v>0.3697</v>
      </c>
      <c r="I9" s="7">
        <f t="shared" si="3"/>
        <v>-750</v>
      </c>
      <c r="J9" s="2">
        <f t="shared" si="1"/>
        <v>331</v>
      </c>
      <c r="K9" s="2">
        <f t="shared" si="4"/>
        <v>2879</v>
      </c>
      <c r="L9" s="7">
        <f t="shared" si="2"/>
        <v>6506.54</v>
      </c>
      <c r="M9" s="2">
        <f t="shared" si="5"/>
        <v>7</v>
      </c>
      <c r="O9" s="31" t="s">
        <v>34</v>
      </c>
      <c r="P9" s="32"/>
      <c r="Q9" s="33">
        <f>C3</f>
        <v>2.16</v>
      </c>
    </row>
    <row r="10">
      <c r="B10" s="22">
        <v>38360.0</v>
      </c>
      <c r="C10" s="23">
        <v>2.13</v>
      </c>
      <c r="D10" s="23">
        <v>2.24</v>
      </c>
      <c r="E10" s="23">
        <v>2.35</v>
      </c>
      <c r="F10" s="23">
        <v>2.1</v>
      </c>
      <c r="G10" s="23" t="s">
        <v>35</v>
      </c>
      <c r="H10" s="24">
        <v>-0.0575</v>
      </c>
      <c r="I10" s="7">
        <f t="shared" si="3"/>
        <v>-750</v>
      </c>
      <c r="J10" s="2">
        <f t="shared" si="1"/>
        <v>352</v>
      </c>
      <c r="K10" s="2">
        <f t="shared" si="4"/>
        <v>3231</v>
      </c>
      <c r="L10" s="7">
        <f t="shared" si="2"/>
        <v>6882.03</v>
      </c>
      <c r="M10" s="2">
        <f t="shared" si="5"/>
        <v>8</v>
      </c>
      <c r="O10" s="34" t="s">
        <v>36</v>
      </c>
      <c r="P10" s="35"/>
      <c r="Q10" s="36">
        <f t="shared" ref="Q10:Q11" si="6">C74</f>
        <v>9</v>
      </c>
    </row>
    <row r="11">
      <c r="B11" s="22">
        <v>38361.0</v>
      </c>
      <c r="C11" s="23">
        <v>2.27</v>
      </c>
      <c r="D11" s="23">
        <v>2.13</v>
      </c>
      <c r="E11" s="23">
        <v>2.29</v>
      </c>
      <c r="F11" s="23">
        <v>2.02</v>
      </c>
      <c r="G11" s="23" t="s">
        <v>37</v>
      </c>
      <c r="H11" s="24">
        <v>0.0657</v>
      </c>
      <c r="I11" s="7">
        <f t="shared" si="3"/>
        <v>-750</v>
      </c>
      <c r="J11" s="2">
        <f t="shared" si="1"/>
        <v>330</v>
      </c>
      <c r="K11" s="2">
        <f t="shared" si="4"/>
        <v>3561</v>
      </c>
      <c r="L11" s="7">
        <f t="shared" si="2"/>
        <v>8083.47</v>
      </c>
      <c r="M11" s="2">
        <f t="shared" si="5"/>
        <v>9</v>
      </c>
      <c r="O11" s="34" t="s">
        <v>38</v>
      </c>
      <c r="P11" s="37"/>
      <c r="Q11" s="36">
        <f t="shared" si="6"/>
        <v>8.48</v>
      </c>
    </row>
    <row r="12">
      <c r="B12" s="22">
        <v>38362.0</v>
      </c>
      <c r="C12" s="23">
        <v>1.99</v>
      </c>
      <c r="D12" s="23">
        <v>2.27</v>
      </c>
      <c r="E12" s="23">
        <v>2.35</v>
      </c>
      <c r="F12" s="23">
        <v>1.94</v>
      </c>
      <c r="G12" s="23" t="s">
        <v>39</v>
      </c>
      <c r="H12" s="24">
        <v>-0.1233</v>
      </c>
      <c r="I12" s="7">
        <f t="shared" si="3"/>
        <v>-750</v>
      </c>
      <c r="J12" s="2">
        <f t="shared" si="1"/>
        <v>376</v>
      </c>
      <c r="K12" s="2">
        <f t="shared" si="4"/>
        <v>3937</v>
      </c>
      <c r="L12" s="7">
        <f t="shared" si="2"/>
        <v>7834.63</v>
      </c>
      <c r="M12" s="2">
        <f t="shared" si="5"/>
        <v>10</v>
      </c>
      <c r="O12" s="34" t="s">
        <v>40</v>
      </c>
      <c r="P12" s="35"/>
      <c r="Q12" s="38">
        <f>Q11/Q9</f>
        <v>3.925925926</v>
      </c>
    </row>
    <row r="13">
      <c r="B13" s="22">
        <v>38363.0</v>
      </c>
      <c r="C13" s="23">
        <v>2.42</v>
      </c>
      <c r="D13" s="23">
        <v>2.0</v>
      </c>
      <c r="E13" s="23">
        <v>2.47</v>
      </c>
      <c r="F13" s="23">
        <v>1.98</v>
      </c>
      <c r="G13" s="23" t="s">
        <v>41</v>
      </c>
      <c r="H13" s="24">
        <v>0.2161</v>
      </c>
      <c r="I13" s="7">
        <f t="shared" si="3"/>
        <v>-750</v>
      </c>
      <c r="J13" s="2">
        <f t="shared" si="1"/>
        <v>309</v>
      </c>
      <c r="K13" s="2">
        <f t="shared" si="4"/>
        <v>4246</v>
      </c>
      <c r="L13" s="7">
        <f t="shared" si="2"/>
        <v>10275.32</v>
      </c>
      <c r="M13" s="2">
        <f t="shared" si="5"/>
        <v>11</v>
      </c>
    </row>
    <row r="14">
      <c r="B14" s="22">
        <v>38364.0</v>
      </c>
      <c r="C14" s="23">
        <v>2.36</v>
      </c>
      <c r="D14" s="23">
        <v>2.44</v>
      </c>
      <c r="E14" s="23">
        <v>2.5</v>
      </c>
      <c r="F14" s="23">
        <v>2.36</v>
      </c>
      <c r="G14" s="23" t="s">
        <v>42</v>
      </c>
      <c r="H14" s="24">
        <v>-0.0248</v>
      </c>
      <c r="I14" s="7">
        <f t="shared" si="3"/>
        <v>-750</v>
      </c>
      <c r="J14" s="2">
        <f t="shared" si="1"/>
        <v>317</v>
      </c>
      <c r="K14" s="2">
        <f t="shared" si="4"/>
        <v>4563</v>
      </c>
      <c r="L14" s="7">
        <f t="shared" si="2"/>
        <v>10768.68</v>
      </c>
      <c r="M14" s="2">
        <f t="shared" si="5"/>
        <v>12</v>
      </c>
    </row>
    <row r="15">
      <c r="B15" s="22">
        <v>38718.0</v>
      </c>
      <c r="C15" s="23">
        <v>2.24</v>
      </c>
      <c r="D15" s="23">
        <v>2.37</v>
      </c>
      <c r="E15" s="23">
        <v>2.43</v>
      </c>
      <c r="F15" s="23">
        <v>2.15</v>
      </c>
      <c r="G15" s="23" t="s">
        <v>43</v>
      </c>
      <c r="H15" s="24">
        <v>-0.0508</v>
      </c>
      <c r="I15" s="7">
        <f t="shared" si="3"/>
        <v>-750</v>
      </c>
      <c r="J15" s="2">
        <f t="shared" si="1"/>
        <v>334</v>
      </c>
      <c r="K15" s="2">
        <f t="shared" si="4"/>
        <v>4897</v>
      </c>
      <c r="L15" s="7">
        <f t="shared" si="2"/>
        <v>10969.28</v>
      </c>
      <c r="M15" s="2">
        <f t="shared" si="5"/>
        <v>13</v>
      </c>
    </row>
    <row r="16">
      <c r="B16" s="22">
        <v>38719.0</v>
      </c>
      <c r="C16" s="23">
        <v>1.87</v>
      </c>
      <c r="D16" s="23">
        <v>2.2</v>
      </c>
      <c r="E16" s="23">
        <v>2.23</v>
      </c>
      <c r="F16" s="23">
        <v>1.85</v>
      </c>
      <c r="G16" s="23" t="s">
        <v>44</v>
      </c>
      <c r="H16" s="24">
        <v>-0.1652</v>
      </c>
      <c r="I16" s="7">
        <f t="shared" si="3"/>
        <v>-750</v>
      </c>
      <c r="J16" s="2">
        <f t="shared" si="1"/>
        <v>401</v>
      </c>
      <c r="K16" s="2">
        <f t="shared" si="4"/>
        <v>5298</v>
      </c>
      <c r="L16" s="7">
        <f t="shared" si="2"/>
        <v>9907.26</v>
      </c>
      <c r="M16" s="2">
        <f t="shared" si="5"/>
        <v>14</v>
      </c>
    </row>
    <row r="17">
      <c r="B17" s="22">
        <v>38720.0</v>
      </c>
      <c r="C17" s="23">
        <v>1.83</v>
      </c>
      <c r="D17" s="23">
        <v>1.87</v>
      </c>
      <c r="E17" s="23">
        <v>1.89</v>
      </c>
      <c r="F17" s="23">
        <v>1.76</v>
      </c>
      <c r="G17" s="23" t="s">
        <v>45</v>
      </c>
      <c r="H17" s="24">
        <v>-0.0214</v>
      </c>
      <c r="I17" s="7">
        <f t="shared" si="3"/>
        <v>-750</v>
      </c>
      <c r="J17" s="2">
        <f t="shared" si="1"/>
        <v>409</v>
      </c>
      <c r="K17" s="2">
        <f t="shared" si="4"/>
        <v>5707</v>
      </c>
      <c r="L17" s="7">
        <f t="shared" si="2"/>
        <v>10443.81</v>
      </c>
      <c r="M17" s="2">
        <f t="shared" si="5"/>
        <v>15</v>
      </c>
    </row>
    <row r="18">
      <c r="B18" s="22">
        <v>38721.0</v>
      </c>
      <c r="C18" s="23">
        <v>1.76</v>
      </c>
      <c r="D18" s="23">
        <v>1.83</v>
      </c>
      <c r="E18" s="23">
        <v>1.94</v>
      </c>
      <c r="F18" s="23">
        <v>1.75</v>
      </c>
      <c r="G18" s="23" t="s">
        <v>46</v>
      </c>
      <c r="H18" s="24">
        <v>-0.0383</v>
      </c>
      <c r="I18" s="7">
        <f t="shared" si="3"/>
        <v>-750</v>
      </c>
      <c r="J18" s="2">
        <f t="shared" si="1"/>
        <v>426</v>
      </c>
      <c r="K18" s="2">
        <f t="shared" si="4"/>
        <v>6133</v>
      </c>
      <c r="L18" s="7">
        <f t="shared" si="2"/>
        <v>10794.08</v>
      </c>
      <c r="M18" s="2">
        <f t="shared" si="5"/>
        <v>16</v>
      </c>
    </row>
    <row r="19">
      <c r="B19" s="22">
        <v>38722.0</v>
      </c>
      <c r="C19" s="23">
        <v>1.73</v>
      </c>
      <c r="D19" s="23">
        <v>1.76</v>
      </c>
      <c r="E19" s="23">
        <v>1.82</v>
      </c>
      <c r="F19" s="23">
        <v>1.58</v>
      </c>
      <c r="G19" s="23" t="s">
        <v>47</v>
      </c>
      <c r="H19" s="24">
        <v>-0.017</v>
      </c>
      <c r="I19" s="7">
        <f t="shared" si="3"/>
        <v>-750</v>
      </c>
      <c r="J19" s="2">
        <f t="shared" si="1"/>
        <v>433</v>
      </c>
      <c r="K19" s="2">
        <f t="shared" si="4"/>
        <v>6566</v>
      </c>
      <c r="L19" s="7">
        <f t="shared" si="2"/>
        <v>11359.18</v>
      </c>
      <c r="M19" s="2">
        <f t="shared" si="5"/>
        <v>17</v>
      </c>
    </row>
    <row r="20">
      <c r="B20" s="22">
        <v>38723.0</v>
      </c>
      <c r="C20" s="23">
        <v>1.93</v>
      </c>
      <c r="D20" s="23">
        <v>1.73</v>
      </c>
      <c r="E20" s="23">
        <v>1.94</v>
      </c>
      <c r="F20" s="23">
        <v>1.62</v>
      </c>
      <c r="G20" s="23" t="s">
        <v>48</v>
      </c>
      <c r="H20" s="24">
        <v>0.1156</v>
      </c>
      <c r="I20" s="7">
        <f t="shared" si="3"/>
        <v>-750</v>
      </c>
      <c r="J20" s="2">
        <f t="shared" si="1"/>
        <v>388</v>
      </c>
      <c r="K20" s="2">
        <f t="shared" si="4"/>
        <v>6954</v>
      </c>
      <c r="L20" s="7">
        <f t="shared" si="2"/>
        <v>13421.22</v>
      </c>
      <c r="M20" s="2">
        <f t="shared" si="5"/>
        <v>18</v>
      </c>
    </row>
    <row r="21">
      <c r="B21" s="22">
        <v>38724.0</v>
      </c>
      <c r="C21" s="23">
        <v>1.34</v>
      </c>
      <c r="D21" s="23">
        <v>1.93</v>
      </c>
      <c r="E21" s="23">
        <v>1.93</v>
      </c>
      <c r="F21" s="23">
        <v>1.3</v>
      </c>
      <c r="G21" s="23" t="s">
        <v>49</v>
      </c>
      <c r="H21" s="24">
        <v>-0.3057</v>
      </c>
      <c r="I21" s="7">
        <f t="shared" si="3"/>
        <v>-750</v>
      </c>
      <c r="J21" s="2">
        <f t="shared" si="1"/>
        <v>559</v>
      </c>
      <c r="K21" s="2">
        <f t="shared" si="4"/>
        <v>7513</v>
      </c>
      <c r="L21" s="7">
        <f t="shared" si="2"/>
        <v>10067.42</v>
      </c>
      <c r="M21" s="2">
        <f t="shared" si="5"/>
        <v>19</v>
      </c>
    </row>
    <row r="22">
      <c r="B22" s="22">
        <v>38725.0</v>
      </c>
      <c r="C22" s="23">
        <v>1.54</v>
      </c>
      <c r="D22" s="23">
        <v>1.33</v>
      </c>
      <c r="E22" s="23">
        <v>1.55</v>
      </c>
      <c r="F22" s="23">
        <v>1.29</v>
      </c>
      <c r="G22" s="23" t="s">
        <v>50</v>
      </c>
      <c r="H22" s="24">
        <v>0.1493</v>
      </c>
      <c r="I22" s="7">
        <f t="shared" si="3"/>
        <v>-750</v>
      </c>
      <c r="J22" s="2">
        <f t="shared" si="1"/>
        <v>487</v>
      </c>
      <c r="K22" s="2">
        <f t="shared" si="4"/>
        <v>8000</v>
      </c>
      <c r="L22" s="7">
        <f t="shared" si="2"/>
        <v>12320</v>
      </c>
      <c r="M22" s="2">
        <f t="shared" si="5"/>
        <v>20</v>
      </c>
    </row>
    <row r="23">
      <c r="B23" s="22">
        <v>38726.0</v>
      </c>
      <c r="C23" s="23">
        <v>1.61</v>
      </c>
      <c r="D23" s="23">
        <v>1.54</v>
      </c>
      <c r="E23" s="23">
        <v>1.64</v>
      </c>
      <c r="F23" s="23">
        <v>1.48</v>
      </c>
      <c r="G23" s="23" t="s">
        <v>51</v>
      </c>
      <c r="H23" s="24">
        <v>0.0455</v>
      </c>
      <c r="I23" s="7">
        <f t="shared" si="3"/>
        <v>-750</v>
      </c>
      <c r="J23" s="2">
        <f t="shared" si="1"/>
        <v>465</v>
      </c>
      <c r="K23" s="2">
        <f t="shared" si="4"/>
        <v>8465</v>
      </c>
      <c r="L23" s="7">
        <f t="shared" si="2"/>
        <v>13628.65</v>
      </c>
      <c r="M23" s="2">
        <f t="shared" si="5"/>
        <v>21</v>
      </c>
    </row>
    <row r="24">
      <c r="B24" s="22">
        <v>38727.0</v>
      </c>
      <c r="C24" s="23">
        <v>1.9</v>
      </c>
      <c r="D24" s="23">
        <v>1.6</v>
      </c>
      <c r="E24" s="23">
        <v>1.93</v>
      </c>
      <c r="F24" s="23">
        <v>1.53</v>
      </c>
      <c r="G24" s="23" t="s">
        <v>52</v>
      </c>
      <c r="H24" s="24">
        <v>0.1801</v>
      </c>
      <c r="I24" s="7">
        <f t="shared" si="3"/>
        <v>-750</v>
      </c>
      <c r="J24" s="2">
        <f t="shared" si="1"/>
        <v>394</v>
      </c>
      <c r="K24" s="2">
        <f t="shared" si="4"/>
        <v>8859</v>
      </c>
      <c r="L24" s="7">
        <f t="shared" si="2"/>
        <v>16832.1</v>
      </c>
      <c r="M24" s="2">
        <f t="shared" si="5"/>
        <v>22</v>
      </c>
    </row>
    <row r="25">
      <c r="B25" s="22">
        <v>38728.0</v>
      </c>
      <c r="C25" s="23">
        <v>2.02</v>
      </c>
      <c r="D25" s="23">
        <v>1.91</v>
      </c>
      <c r="E25" s="23">
        <v>2.16</v>
      </c>
      <c r="F25" s="23">
        <v>1.84</v>
      </c>
      <c r="G25" s="23" t="s">
        <v>53</v>
      </c>
      <c r="H25" s="24">
        <v>0.0632</v>
      </c>
      <c r="I25" s="7">
        <f t="shared" si="3"/>
        <v>-750</v>
      </c>
      <c r="J25" s="2">
        <f t="shared" si="1"/>
        <v>371</v>
      </c>
      <c r="K25" s="2">
        <f t="shared" si="4"/>
        <v>9230</v>
      </c>
      <c r="L25" s="7">
        <f t="shared" si="2"/>
        <v>18644.6</v>
      </c>
      <c r="M25" s="2">
        <f t="shared" si="5"/>
        <v>23</v>
      </c>
    </row>
    <row r="26">
      <c r="B26" s="22">
        <v>38729.0</v>
      </c>
      <c r="C26" s="23">
        <v>1.97</v>
      </c>
      <c r="D26" s="23">
        <v>2.01</v>
      </c>
      <c r="E26" s="23">
        <v>2.03</v>
      </c>
      <c r="F26" s="23">
        <v>1.89</v>
      </c>
      <c r="G26" s="23" t="s">
        <v>54</v>
      </c>
      <c r="H26" s="24">
        <v>-0.0248</v>
      </c>
      <c r="I26" s="7">
        <f t="shared" si="3"/>
        <v>-750</v>
      </c>
      <c r="J26" s="2">
        <f t="shared" si="1"/>
        <v>380</v>
      </c>
      <c r="K26" s="2">
        <f t="shared" si="4"/>
        <v>9610</v>
      </c>
      <c r="L26" s="7">
        <f t="shared" si="2"/>
        <v>18931.7</v>
      </c>
      <c r="M26" s="2">
        <f t="shared" si="5"/>
        <v>24</v>
      </c>
    </row>
    <row r="27">
      <c r="B27" s="22">
        <v>39083.0</v>
      </c>
      <c r="C27" s="23">
        <v>1.88</v>
      </c>
      <c r="D27" s="23">
        <v>1.93</v>
      </c>
      <c r="E27" s="23">
        <v>1.96</v>
      </c>
      <c r="F27" s="23">
        <v>1.81</v>
      </c>
      <c r="G27" s="23" t="s">
        <v>55</v>
      </c>
      <c r="H27" s="24">
        <v>-0.0457</v>
      </c>
      <c r="I27" s="7">
        <f t="shared" si="3"/>
        <v>-750</v>
      </c>
      <c r="J27" s="2">
        <f t="shared" si="1"/>
        <v>398</v>
      </c>
      <c r="K27" s="2">
        <f t="shared" si="4"/>
        <v>10008</v>
      </c>
      <c r="L27" s="7">
        <f t="shared" si="2"/>
        <v>18815.04</v>
      </c>
      <c r="M27" s="2">
        <f t="shared" si="5"/>
        <v>25</v>
      </c>
    </row>
    <row r="28">
      <c r="B28" s="22">
        <v>39084.0</v>
      </c>
      <c r="C28" s="23">
        <v>1.96</v>
      </c>
      <c r="D28" s="23">
        <v>1.9</v>
      </c>
      <c r="E28" s="23">
        <v>2.1</v>
      </c>
      <c r="F28" s="23">
        <v>1.83</v>
      </c>
      <c r="G28" s="23" t="s">
        <v>56</v>
      </c>
      <c r="H28" s="24">
        <v>0.0426</v>
      </c>
      <c r="I28" s="7">
        <f t="shared" si="3"/>
        <v>-750</v>
      </c>
      <c r="J28" s="2">
        <f t="shared" si="1"/>
        <v>382</v>
      </c>
      <c r="K28" s="2">
        <f t="shared" si="4"/>
        <v>10390</v>
      </c>
      <c r="L28" s="7">
        <f t="shared" si="2"/>
        <v>20364.4</v>
      </c>
      <c r="M28" s="2">
        <f t="shared" si="5"/>
        <v>26</v>
      </c>
    </row>
    <row r="29">
      <c r="B29" s="22">
        <v>39085.0</v>
      </c>
      <c r="C29" s="23">
        <v>1.99</v>
      </c>
      <c r="D29" s="23">
        <v>1.97</v>
      </c>
      <c r="E29" s="23">
        <v>2.01</v>
      </c>
      <c r="F29" s="23">
        <v>1.85</v>
      </c>
      <c r="G29" s="23" t="s">
        <v>57</v>
      </c>
      <c r="H29" s="24">
        <v>0.0153</v>
      </c>
      <c r="I29" s="7">
        <f t="shared" si="3"/>
        <v>-750</v>
      </c>
      <c r="J29" s="2">
        <f t="shared" si="1"/>
        <v>376</v>
      </c>
      <c r="K29" s="2">
        <f t="shared" si="4"/>
        <v>10766</v>
      </c>
      <c r="L29" s="7">
        <f t="shared" si="2"/>
        <v>21424.34</v>
      </c>
      <c r="M29" s="2">
        <f t="shared" si="5"/>
        <v>27</v>
      </c>
    </row>
    <row r="30">
      <c r="B30" s="22">
        <v>39086.0</v>
      </c>
      <c r="C30" s="23">
        <v>3.07</v>
      </c>
      <c r="D30" s="23">
        <v>1.99</v>
      </c>
      <c r="E30" s="23">
        <v>3.19</v>
      </c>
      <c r="F30" s="23">
        <v>1.98</v>
      </c>
      <c r="G30" s="23" t="s">
        <v>58</v>
      </c>
      <c r="H30" s="24">
        <v>0.5427</v>
      </c>
      <c r="I30" s="7">
        <f t="shared" si="3"/>
        <v>-750</v>
      </c>
      <c r="J30" s="2">
        <f t="shared" si="1"/>
        <v>244</v>
      </c>
      <c r="K30" s="2">
        <f t="shared" si="4"/>
        <v>11010</v>
      </c>
      <c r="L30" s="7">
        <f t="shared" si="2"/>
        <v>33800.7</v>
      </c>
      <c r="M30" s="2">
        <f t="shared" si="5"/>
        <v>28</v>
      </c>
    </row>
    <row r="31">
      <c r="B31" s="22">
        <v>39087.0</v>
      </c>
      <c r="C31" s="23">
        <v>3.46</v>
      </c>
      <c r="D31" s="23">
        <v>3.06</v>
      </c>
      <c r="E31" s="23">
        <v>3.67</v>
      </c>
      <c r="F31" s="23">
        <v>2.98</v>
      </c>
      <c r="G31" s="23" t="s">
        <v>59</v>
      </c>
      <c r="H31" s="24">
        <v>0.127</v>
      </c>
      <c r="I31" s="7">
        <f t="shared" si="3"/>
        <v>-750</v>
      </c>
      <c r="J31" s="2">
        <f t="shared" si="1"/>
        <v>216</v>
      </c>
      <c r="K31" s="2">
        <f t="shared" si="4"/>
        <v>11226</v>
      </c>
      <c r="L31" s="7">
        <f t="shared" si="2"/>
        <v>38841.96</v>
      </c>
      <c r="M31" s="2">
        <f t="shared" si="5"/>
        <v>29</v>
      </c>
    </row>
    <row r="32">
      <c r="B32" s="22">
        <v>39088.0</v>
      </c>
      <c r="C32" s="23">
        <v>3.42</v>
      </c>
      <c r="D32" s="23">
        <v>3.44</v>
      </c>
      <c r="E32" s="23">
        <v>3.74</v>
      </c>
      <c r="F32" s="23">
        <v>3.34</v>
      </c>
      <c r="G32" s="23" t="s">
        <v>60</v>
      </c>
      <c r="H32" s="24">
        <v>-0.0116</v>
      </c>
      <c r="I32" s="7">
        <f t="shared" si="3"/>
        <v>-750</v>
      </c>
      <c r="J32" s="2">
        <f t="shared" si="1"/>
        <v>219</v>
      </c>
      <c r="K32" s="2">
        <f t="shared" si="4"/>
        <v>11445</v>
      </c>
      <c r="L32" s="7">
        <f t="shared" si="2"/>
        <v>39141.9</v>
      </c>
      <c r="M32" s="2">
        <f t="shared" si="5"/>
        <v>30</v>
      </c>
    </row>
    <row r="33">
      <c r="B33" s="22">
        <v>39089.0</v>
      </c>
      <c r="C33" s="23">
        <v>3.93</v>
      </c>
      <c r="D33" s="23">
        <v>3.44</v>
      </c>
      <c r="E33" s="23">
        <v>4.45</v>
      </c>
      <c r="F33" s="23">
        <v>3.4</v>
      </c>
      <c r="G33" s="23" t="s">
        <v>61</v>
      </c>
      <c r="H33" s="24">
        <v>0.1491</v>
      </c>
      <c r="I33" s="7">
        <f t="shared" si="3"/>
        <v>-750</v>
      </c>
      <c r="J33" s="2">
        <f t="shared" si="1"/>
        <v>190</v>
      </c>
      <c r="K33" s="2">
        <f t="shared" si="4"/>
        <v>11635</v>
      </c>
      <c r="L33" s="7">
        <f t="shared" si="2"/>
        <v>45725.55</v>
      </c>
      <c r="M33" s="2">
        <f t="shared" si="5"/>
        <v>31</v>
      </c>
    </row>
    <row r="34">
      <c r="B34" s="22">
        <v>39090.0</v>
      </c>
      <c r="C34" s="23">
        <v>4.0</v>
      </c>
      <c r="D34" s="23">
        <v>3.9</v>
      </c>
      <c r="E34" s="23">
        <v>4.04</v>
      </c>
      <c r="F34" s="23">
        <v>3.5</v>
      </c>
      <c r="G34" s="23" t="s">
        <v>62</v>
      </c>
      <c r="H34" s="24">
        <v>0.0178</v>
      </c>
      <c r="I34" s="7">
        <f t="shared" si="3"/>
        <v>-750</v>
      </c>
      <c r="J34" s="2">
        <f t="shared" si="1"/>
        <v>187</v>
      </c>
      <c r="K34" s="2">
        <f t="shared" si="4"/>
        <v>11822</v>
      </c>
      <c r="L34" s="7">
        <f t="shared" si="2"/>
        <v>47288</v>
      </c>
      <c r="M34" s="2">
        <f t="shared" si="5"/>
        <v>32</v>
      </c>
    </row>
    <row r="35">
      <c r="B35" s="22">
        <v>39091.0</v>
      </c>
      <c r="C35" s="23">
        <v>4.66</v>
      </c>
      <c r="D35" s="23">
        <v>4.0</v>
      </c>
      <c r="E35" s="23">
        <v>4.71</v>
      </c>
      <c r="F35" s="23">
        <v>3.99</v>
      </c>
      <c r="G35" s="23" t="s">
        <v>63</v>
      </c>
      <c r="H35" s="24">
        <v>0.165</v>
      </c>
      <c r="I35" s="7">
        <f t="shared" si="3"/>
        <v>-750</v>
      </c>
      <c r="J35" s="2">
        <f t="shared" si="1"/>
        <v>160</v>
      </c>
      <c r="K35" s="2">
        <f t="shared" si="4"/>
        <v>11982</v>
      </c>
      <c r="L35" s="7">
        <f t="shared" si="2"/>
        <v>55836.12</v>
      </c>
      <c r="M35" s="2">
        <f t="shared" si="5"/>
        <v>33</v>
      </c>
    </row>
    <row r="36">
      <c r="B36" s="22">
        <v>39092.0</v>
      </c>
      <c r="C36" s="23">
        <v>4.46</v>
      </c>
      <c r="D36" s="23">
        <v>4.67</v>
      </c>
      <c r="E36" s="23">
        <v>5.05</v>
      </c>
      <c r="F36" s="23">
        <v>4.16</v>
      </c>
      <c r="G36" s="23" t="s">
        <v>64</v>
      </c>
      <c r="H36" s="24">
        <v>-0.0429</v>
      </c>
      <c r="I36" s="7">
        <f t="shared" si="3"/>
        <v>-750</v>
      </c>
      <c r="J36" s="2">
        <f t="shared" si="1"/>
        <v>168</v>
      </c>
      <c r="K36" s="2">
        <f t="shared" si="4"/>
        <v>12150</v>
      </c>
      <c r="L36" s="7">
        <f t="shared" si="2"/>
        <v>54189</v>
      </c>
      <c r="M36" s="2">
        <f t="shared" si="5"/>
        <v>34</v>
      </c>
    </row>
    <row r="37">
      <c r="B37" s="22">
        <v>39093.0</v>
      </c>
      <c r="C37" s="23">
        <v>4.53</v>
      </c>
      <c r="D37" s="23">
        <v>4.39</v>
      </c>
      <c r="E37" s="23">
        <v>4.57</v>
      </c>
      <c r="F37" s="23">
        <v>3.83</v>
      </c>
      <c r="G37" s="23" t="s">
        <v>65</v>
      </c>
      <c r="H37" s="24">
        <v>0.0157</v>
      </c>
      <c r="I37" s="7">
        <f t="shared" si="3"/>
        <v>-750</v>
      </c>
      <c r="J37" s="2">
        <f t="shared" si="1"/>
        <v>165</v>
      </c>
      <c r="K37" s="2">
        <f t="shared" si="4"/>
        <v>12315</v>
      </c>
      <c r="L37" s="7">
        <f t="shared" si="2"/>
        <v>55786.95</v>
      </c>
      <c r="M37" s="2">
        <f t="shared" si="5"/>
        <v>35</v>
      </c>
    </row>
    <row r="38">
      <c r="B38" s="22">
        <v>39094.0</v>
      </c>
      <c r="C38" s="23">
        <v>4.63</v>
      </c>
      <c r="D38" s="23">
        <v>4.5</v>
      </c>
      <c r="E38" s="23">
        <v>4.8</v>
      </c>
      <c r="F38" s="23">
        <v>4.19</v>
      </c>
      <c r="G38" s="23" t="s">
        <v>66</v>
      </c>
      <c r="H38" s="24">
        <v>0.0221</v>
      </c>
      <c r="I38" s="7">
        <f t="shared" si="3"/>
        <v>-750</v>
      </c>
      <c r="J38" s="2">
        <f t="shared" si="1"/>
        <v>161</v>
      </c>
      <c r="K38" s="2">
        <f t="shared" si="4"/>
        <v>12476</v>
      </c>
      <c r="L38" s="7">
        <f t="shared" si="2"/>
        <v>57763.88</v>
      </c>
      <c r="M38" s="2">
        <f t="shared" si="5"/>
        <v>36</v>
      </c>
    </row>
    <row r="39">
      <c r="B39" s="22">
        <v>39448.0</v>
      </c>
      <c r="C39" s="23">
        <v>3.88</v>
      </c>
      <c r="D39" s="23">
        <v>4.77</v>
      </c>
      <c r="E39" s="23">
        <v>4.87</v>
      </c>
      <c r="F39" s="23">
        <v>3.44</v>
      </c>
      <c r="G39" s="23" t="s">
        <v>67</v>
      </c>
      <c r="H39" s="24">
        <v>-0.162</v>
      </c>
      <c r="I39" s="7">
        <f t="shared" si="3"/>
        <v>-750</v>
      </c>
      <c r="J39" s="2">
        <f t="shared" si="1"/>
        <v>193</v>
      </c>
      <c r="K39" s="2">
        <f t="shared" si="4"/>
        <v>12669</v>
      </c>
      <c r="L39" s="7">
        <f t="shared" si="2"/>
        <v>49155.72</v>
      </c>
      <c r="M39" s="2">
        <f t="shared" si="5"/>
        <v>37</v>
      </c>
    </row>
    <row r="40">
      <c r="B40" s="22">
        <v>39449.0</v>
      </c>
      <c r="C40" s="23">
        <v>3.22</v>
      </c>
      <c r="D40" s="23">
        <v>3.95</v>
      </c>
      <c r="E40" s="23">
        <v>3.97</v>
      </c>
      <c r="F40" s="23">
        <v>3.2</v>
      </c>
      <c r="G40" s="23" t="s">
        <v>68</v>
      </c>
      <c r="H40" s="24">
        <v>-0.1701</v>
      </c>
      <c r="I40" s="7">
        <f t="shared" si="3"/>
        <v>-750</v>
      </c>
      <c r="J40" s="2">
        <f t="shared" si="1"/>
        <v>232</v>
      </c>
      <c r="K40" s="2">
        <f t="shared" si="4"/>
        <v>12901</v>
      </c>
      <c r="L40" s="7">
        <f t="shared" si="2"/>
        <v>41541.22</v>
      </c>
      <c r="M40" s="2">
        <f t="shared" si="5"/>
        <v>38</v>
      </c>
    </row>
    <row r="41">
      <c r="B41" s="22">
        <v>39450.0</v>
      </c>
      <c r="C41" s="23">
        <v>3.56</v>
      </c>
      <c r="D41" s="23">
        <v>3.18</v>
      </c>
      <c r="E41" s="23">
        <v>3.85</v>
      </c>
      <c r="F41" s="23">
        <v>3.06</v>
      </c>
      <c r="G41" s="23" t="s">
        <v>69</v>
      </c>
      <c r="H41" s="24">
        <v>0.1056</v>
      </c>
      <c r="I41" s="7">
        <f t="shared" si="3"/>
        <v>-750</v>
      </c>
      <c r="J41" s="2">
        <f t="shared" si="1"/>
        <v>210</v>
      </c>
      <c r="K41" s="2">
        <f t="shared" si="4"/>
        <v>13111</v>
      </c>
      <c r="L41" s="7">
        <f t="shared" si="2"/>
        <v>46675.16</v>
      </c>
      <c r="M41" s="2">
        <f t="shared" si="5"/>
        <v>39</v>
      </c>
    </row>
    <row r="42">
      <c r="B42" s="22">
        <v>39451.0</v>
      </c>
      <c r="C42" s="23">
        <v>3.93</v>
      </c>
      <c r="D42" s="23">
        <v>3.65</v>
      </c>
      <c r="E42" s="23">
        <v>4.13</v>
      </c>
      <c r="F42" s="23">
        <v>3.53</v>
      </c>
      <c r="G42" s="23" t="s">
        <v>70</v>
      </c>
      <c r="H42" s="24">
        <v>0.1039</v>
      </c>
      <c r="I42" s="7">
        <f t="shared" si="3"/>
        <v>-750</v>
      </c>
      <c r="J42" s="2">
        <f t="shared" si="1"/>
        <v>190</v>
      </c>
      <c r="K42" s="2">
        <f t="shared" si="4"/>
        <v>13301</v>
      </c>
      <c r="L42" s="7">
        <f t="shared" si="2"/>
        <v>52272.93</v>
      </c>
      <c r="M42" s="2">
        <f t="shared" si="5"/>
        <v>40</v>
      </c>
    </row>
    <row r="43">
      <c r="B43" s="22">
        <v>39452.0</v>
      </c>
      <c r="C43" s="23">
        <v>4.08</v>
      </c>
      <c r="D43" s="23">
        <v>3.92</v>
      </c>
      <c r="E43" s="23">
        <v>4.24</v>
      </c>
      <c r="F43" s="23">
        <v>3.58</v>
      </c>
      <c r="G43" s="23" t="s">
        <v>71</v>
      </c>
      <c r="H43" s="24">
        <v>0.0382</v>
      </c>
      <c r="I43" s="7">
        <f t="shared" si="3"/>
        <v>-750</v>
      </c>
      <c r="J43" s="2">
        <f t="shared" si="1"/>
        <v>183</v>
      </c>
      <c r="K43" s="2">
        <f t="shared" si="4"/>
        <v>13484</v>
      </c>
      <c r="L43" s="7">
        <f t="shared" si="2"/>
        <v>55014.72</v>
      </c>
      <c r="M43" s="2">
        <f t="shared" si="5"/>
        <v>41</v>
      </c>
    </row>
    <row r="44">
      <c r="B44" s="22">
        <v>39453.0</v>
      </c>
      <c r="C44" s="23">
        <v>3.67</v>
      </c>
      <c r="D44" s="23">
        <v>4.06</v>
      </c>
      <c r="E44" s="23">
        <v>4.24</v>
      </c>
      <c r="F44" s="23">
        <v>3.63</v>
      </c>
      <c r="G44" s="23" t="s">
        <v>72</v>
      </c>
      <c r="H44" s="24">
        <v>-0.1005</v>
      </c>
      <c r="I44" s="7">
        <f t="shared" si="3"/>
        <v>-750</v>
      </c>
      <c r="J44" s="2">
        <f t="shared" si="1"/>
        <v>204</v>
      </c>
      <c r="K44" s="2">
        <f t="shared" si="4"/>
        <v>13688</v>
      </c>
      <c r="L44" s="7">
        <f t="shared" si="2"/>
        <v>50234.96</v>
      </c>
      <c r="M44" s="2">
        <f t="shared" si="5"/>
        <v>42</v>
      </c>
    </row>
    <row r="45">
      <c r="B45" s="22">
        <v>39454.0</v>
      </c>
      <c r="C45" s="23">
        <v>3.82</v>
      </c>
      <c r="D45" s="23">
        <v>3.61</v>
      </c>
      <c r="E45" s="23">
        <v>4.12</v>
      </c>
      <c r="F45" s="23">
        <v>3.15</v>
      </c>
      <c r="G45" s="23" t="s">
        <v>73</v>
      </c>
      <c r="H45" s="24">
        <v>0.0409</v>
      </c>
      <c r="I45" s="7">
        <f t="shared" si="3"/>
        <v>-750</v>
      </c>
      <c r="J45" s="2">
        <f t="shared" si="1"/>
        <v>196</v>
      </c>
      <c r="K45" s="2">
        <f t="shared" si="4"/>
        <v>13884</v>
      </c>
      <c r="L45" s="7">
        <f t="shared" si="2"/>
        <v>53036.88</v>
      </c>
      <c r="M45" s="2">
        <f t="shared" si="5"/>
        <v>43</v>
      </c>
    </row>
    <row r="46">
      <c r="B46" s="22">
        <v>39455.0</v>
      </c>
      <c r="C46" s="23">
        <v>4.04</v>
      </c>
      <c r="D46" s="23">
        <v>3.82</v>
      </c>
      <c r="E46" s="23">
        <v>4.59</v>
      </c>
      <c r="F46" s="23">
        <v>3.7</v>
      </c>
      <c r="G46" s="23" t="s">
        <v>74</v>
      </c>
      <c r="H46" s="24">
        <v>0.0576</v>
      </c>
      <c r="I46" s="7">
        <f t="shared" si="3"/>
        <v>-750</v>
      </c>
      <c r="J46" s="2">
        <f t="shared" si="1"/>
        <v>185</v>
      </c>
      <c r="K46" s="2">
        <f t="shared" si="4"/>
        <v>14069</v>
      </c>
      <c r="L46" s="7">
        <f t="shared" si="2"/>
        <v>56838.76</v>
      </c>
      <c r="M46" s="2">
        <f t="shared" si="5"/>
        <v>44</v>
      </c>
    </row>
    <row r="47">
      <c r="B47" s="22">
        <v>39456.0</v>
      </c>
      <c r="C47" s="23">
        <v>3.64</v>
      </c>
      <c r="D47" s="23">
        <v>4.16</v>
      </c>
      <c r="E47" s="23">
        <v>4.34</v>
      </c>
      <c r="F47" s="23">
        <v>3.07</v>
      </c>
      <c r="G47" s="23" t="s">
        <v>69</v>
      </c>
      <c r="H47" s="24">
        <v>-0.099</v>
      </c>
      <c r="I47" s="7">
        <f t="shared" si="3"/>
        <v>-750</v>
      </c>
      <c r="J47" s="2">
        <f t="shared" si="1"/>
        <v>206</v>
      </c>
      <c r="K47" s="2">
        <f t="shared" si="4"/>
        <v>14275</v>
      </c>
      <c r="L47" s="7">
        <f t="shared" si="2"/>
        <v>51961</v>
      </c>
      <c r="M47" s="2">
        <f t="shared" si="5"/>
        <v>45</v>
      </c>
    </row>
    <row r="48">
      <c r="B48" s="22">
        <v>39457.0</v>
      </c>
      <c r="C48" s="23">
        <v>2.86</v>
      </c>
      <c r="D48" s="23">
        <v>3.59</v>
      </c>
      <c r="E48" s="23">
        <v>3.6</v>
      </c>
      <c r="F48" s="23">
        <v>2.17</v>
      </c>
      <c r="G48" s="23" t="s">
        <v>75</v>
      </c>
      <c r="H48" s="24">
        <v>-0.2143</v>
      </c>
      <c r="I48" s="7">
        <f t="shared" si="3"/>
        <v>-750</v>
      </c>
      <c r="J48" s="2">
        <f t="shared" si="1"/>
        <v>262</v>
      </c>
      <c r="K48" s="2">
        <f t="shared" si="4"/>
        <v>14537</v>
      </c>
      <c r="L48" s="7">
        <f t="shared" si="2"/>
        <v>41575.82</v>
      </c>
      <c r="M48" s="2">
        <f t="shared" si="5"/>
        <v>46</v>
      </c>
    </row>
    <row r="49">
      <c r="B49" s="22">
        <v>39458.0</v>
      </c>
      <c r="C49" s="23">
        <v>2.13</v>
      </c>
      <c r="D49" s="23">
        <v>2.82</v>
      </c>
      <c r="E49" s="23">
        <v>2.94</v>
      </c>
      <c r="F49" s="23">
        <v>1.73</v>
      </c>
      <c r="G49" s="23" t="s">
        <v>76</v>
      </c>
      <c r="H49" s="24">
        <v>-0.2552</v>
      </c>
      <c r="I49" s="7">
        <f t="shared" si="3"/>
        <v>-750</v>
      </c>
      <c r="J49" s="2">
        <f t="shared" si="1"/>
        <v>352</v>
      </c>
      <c r="K49" s="2">
        <f t="shared" si="4"/>
        <v>14889</v>
      </c>
      <c r="L49" s="7">
        <f t="shared" si="2"/>
        <v>31713.57</v>
      </c>
      <c r="M49" s="2">
        <f t="shared" si="5"/>
        <v>47</v>
      </c>
    </row>
    <row r="50">
      <c r="B50" s="22">
        <v>39459.0</v>
      </c>
      <c r="C50" s="23">
        <v>2.56</v>
      </c>
      <c r="D50" s="23">
        <v>2.1</v>
      </c>
      <c r="E50" s="23">
        <v>2.74</v>
      </c>
      <c r="F50" s="23">
        <v>1.94</v>
      </c>
      <c r="G50" s="23" t="s">
        <v>52</v>
      </c>
      <c r="H50" s="24">
        <v>0.2019</v>
      </c>
      <c r="I50" s="7">
        <f t="shared" si="3"/>
        <v>-750</v>
      </c>
      <c r="J50" s="2">
        <f t="shared" si="1"/>
        <v>292</v>
      </c>
      <c r="K50" s="2">
        <f t="shared" si="4"/>
        <v>15181</v>
      </c>
      <c r="L50" s="7">
        <f t="shared" si="2"/>
        <v>38863.36</v>
      </c>
      <c r="M50" s="2">
        <f t="shared" si="5"/>
        <v>48</v>
      </c>
    </row>
    <row r="51">
      <c r="B51" s="22">
        <v>39814.0</v>
      </c>
      <c r="C51" s="23">
        <v>2.94</v>
      </c>
      <c r="D51" s="23">
        <v>2.57</v>
      </c>
      <c r="E51" s="23">
        <v>2.99</v>
      </c>
      <c r="F51" s="23">
        <v>2.38</v>
      </c>
      <c r="G51" s="23" t="s">
        <v>77</v>
      </c>
      <c r="H51" s="24">
        <v>0.1484</v>
      </c>
      <c r="I51" s="7">
        <f t="shared" si="3"/>
        <v>-750</v>
      </c>
      <c r="J51" s="2">
        <f t="shared" si="1"/>
        <v>255</v>
      </c>
      <c r="K51" s="2">
        <f t="shared" si="4"/>
        <v>15436</v>
      </c>
      <c r="L51" s="7">
        <f t="shared" si="2"/>
        <v>45381.84</v>
      </c>
      <c r="M51" s="2">
        <f t="shared" si="5"/>
        <v>49</v>
      </c>
    </row>
    <row r="52">
      <c r="B52" s="22">
        <v>39815.0</v>
      </c>
      <c r="C52" s="23">
        <v>3.24</v>
      </c>
      <c r="D52" s="23">
        <v>2.93</v>
      </c>
      <c r="E52" s="23">
        <v>3.37</v>
      </c>
      <c r="F52" s="23">
        <v>2.91</v>
      </c>
      <c r="G52" s="23" t="s">
        <v>78</v>
      </c>
      <c r="H52" s="24">
        <v>0.102</v>
      </c>
      <c r="I52" s="7">
        <f t="shared" si="3"/>
        <v>-750</v>
      </c>
      <c r="J52" s="2">
        <f t="shared" si="1"/>
        <v>231</v>
      </c>
      <c r="K52" s="2">
        <f t="shared" si="4"/>
        <v>15667</v>
      </c>
      <c r="L52" s="7">
        <f t="shared" si="2"/>
        <v>50761.08</v>
      </c>
      <c r="M52" s="2">
        <f t="shared" si="5"/>
        <v>50</v>
      </c>
    </row>
    <row r="53">
      <c r="B53" s="22">
        <v>39816.0</v>
      </c>
      <c r="C53" s="23">
        <v>3.67</v>
      </c>
      <c r="D53" s="23">
        <v>3.2</v>
      </c>
      <c r="E53" s="23">
        <v>3.78</v>
      </c>
      <c r="F53" s="23">
        <v>2.99</v>
      </c>
      <c r="G53" s="23" t="s">
        <v>79</v>
      </c>
      <c r="H53" s="24">
        <v>0.1327</v>
      </c>
      <c r="I53" s="7">
        <f t="shared" si="3"/>
        <v>-750</v>
      </c>
      <c r="J53" s="2">
        <f t="shared" si="1"/>
        <v>204</v>
      </c>
      <c r="K53" s="2">
        <f t="shared" si="4"/>
        <v>15871</v>
      </c>
      <c r="L53" s="7">
        <f t="shared" si="2"/>
        <v>58246.57</v>
      </c>
      <c r="M53" s="2">
        <f t="shared" si="5"/>
        <v>51</v>
      </c>
    </row>
    <row r="54">
      <c r="B54" s="22">
        <v>39817.0</v>
      </c>
      <c r="C54" s="23">
        <v>4.03</v>
      </c>
      <c r="D54" s="23">
        <v>3.65</v>
      </c>
      <c r="E54" s="23">
        <v>4.33</v>
      </c>
      <c r="F54" s="23">
        <v>3.59</v>
      </c>
      <c r="G54" s="23" t="s">
        <v>80</v>
      </c>
      <c r="H54" s="24">
        <v>0.0981</v>
      </c>
      <c r="I54" s="7">
        <f t="shared" si="3"/>
        <v>-750</v>
      </c>
      <c r="J54" s="2">
        <f t="shared" si="1"/>
        <v>186</v>
      </c>
      <c r="K54" s="2">
        <f t="shared" si="4"/>
        <v>16057</v>
      </c>
      <c r="L54" s="7">
        <f t="shared" si="2"/>
        <v>64709.71</v>
      </c>
      <c r="M54" s="2">
        <f t="shared" si="5"/>
        <v>52</v>
      </c>
    </row>
    <row r="55">
      <c r="B55" s="22">
        <v>39818.0</v>
      </c>
      <c r="C55" s="23">
        <v>3.9</v>
      </c>
      <c r="D55" s="23">
        <v>4.02</v>
      </c>
      <c r="E55" s="23">
        <v>4.18</v>
      </c>
      <c r="F55" s="23">
        <v>3.65</v>
      </c>
      <c r="G55" s="23" t="s">
        <v>81</v>
      </c>
      <c r="H55" s="24">
        <v>-0.0323</v>
      </c>
      <c r="I55" s="7">
        <f t="shared" si="3"/>
        <v>-750</v>
      </c>
      <c r="J55" s="2">
        <f t="shared" si="1"/>
        <v>192</v>
      </c>
      <c r="K55" s="2">
        <f t="shared" si="4"/>
        <v>16249</v>
      </c>
      <c r="L55" s="7">
        <f t="shared" si="2"/>
        <v>63371.1</v>
      </c>
      <c r="M55" s="2">
        <f t="shared" si="5"/>
        <v>53</v>
      </c>
    </row>
    <row r="56">
      <c r="B56" s="22">
        <v>39819.0</v>
      </c>
      <c r="C56" s="23">
        <v>4.18</v>
      </c>
      <c r="D56" s="23">
        <v>3.91</v>
      </c>
      <c r="E56" s="23">
        <v>4.43</v>
      </c>
      <c r="F56" s="23">
        <v>3.81</v>
      </c>
      <c r="G56" s="23" t="s">
        <v>82</v>
      </c>
      <c r="H56" s="24">
        <v>0.0718</v>
      </c>
      <c r="I56" s="7">
        <f t="shared" si="3"/>
        <v>-750</v>
      </c>
      <c r="J56" s="2">
        <f t="shared" si="1"/>
        <v>179</v>
      </c>
      <c r="K56" s="2">
        <f t="shared" si="4"/>
        <v>16428</v>
      </c>
      <c r="L56" s="7">
        <f t="shared" si="2"/>
        <v>68669.04</v>
      </c>
      <c r="M56" s="2">
        <f t="shared" si="5"/>
        <v>54</v>
      </c>
    </row>
    <row r="57">
      <c r="B57" s="22">
        <v>39820.0</v>
      </c>
      <c r="C57" s="23">
        <v>4.29</v>
      </c>
      <c r="D57" s="23">
        <v>4.22</v>
      </c>
      <c r="E57" s="23">
        <v>4.72</v>
      </c>
      <c r="F57" s="23">
        <v>3.77</v>
      </c>
      <c r="G57" s="23" t="s">
        <v>62</v>
      </c>
      <c r="H57" s="24">
        <v>0.0263</v>
      </c>
      <c r="I57" s="7">
        <f t="shared" si="3"/>
        <v>-750</v>
      </c>
      <c r="J57" s="2">
        <f t="shared" si="1"/>
        <v>174</v>
      </c>
      <c r="K57" s="2">
        <f t="shared" si="4"/>
        <v>16602</v>
      </c>
      <c r="L57" s="7">
        <f t="shared" si="2"/>
        <v>71222.58</v>
      </c>
      <c r="M57" s="2">
        <f t="shared" si="5"/>
        <v>55</v>
      </c>
    </row>
    <row r="58">
      <c r="B58" s="22">
        <v>39821.0</v>
      </c>
      <c r="C58" s="23">
        <v>4.06</v>
      </c>
      <c r="D58" s="23">
        <v>4.33</v>
      </c>
      <c r="E58" s="23">
        <v>4.41</v>
      </c>
      <c r="F58" s="23">
        <v>4.01</v>
      </c>
      <c r="G58" s="23" t="s">
        <v>83</v>
      </c>
      <c r="H58" s="24">
        <v>-0.0536</v>
      </c>
      <c r="I58" s="7">
        <f t="shared" si="3"/>
        <v>-750</v>
      </c>
      <c r="J58" s="2">
        <f t="shared" si="1"/>
        <v>184</v>
      </c>
      <c r="K58" s="2">
        <f t="shared" si="4"/>
        <v>16786</v>
      </c>
      <c r="L58" s="7">
        <f t="shared" si="2"/>
        <v>68151.16</v>
      </c>
      <c r="M58" s="2">
        <f t="shared" si="5"/>
        <v>56</v>
      </c>
    </row>
    <row r="59">
      <c r="B59" s="22">
        <v>39822.0</v>
      </c>
      <c r="C59" s="23">
        <v>4.67</v>
      </c>
      <c r="D59" s="23">
        <v>4.04</v>
      </c>
      <c r="E59" s="23">
        <v>4.72</v>
      </c>
      <c r="F59" s="23">
        <v>3.88</v>
      </c>
      <c r="G59" s="23" t="s">
        <v>84</v>
      </c>
      <c r="H59" s="24">
        <v>0.1502</v>
      </c>
      <c r="I59" s="7">
        <f t="shared" si="3"/>
        <v>-750</v>
      </c>
      <c r="J59" s="2">
        <f t="shared" si="1"/>
        <v>160</v>
      </c>
      <c r="K59" s="2">
        <f t="shared" si="4"/>
        <v>16946</v>
      </c>
      <c r="L59" s="7">
        <f t="shared" si="2"/>
        <v>79137.82</v>
      </c>
      <c r="M59" s="2">
        <f t="shared" si="5"/>
        <v>57</v>
      </c>
    </row>
    <row r="60">
      <c r="B60" s="22">
        <v>39823.0</v>
      </c>
      <c r="C60" s="23">
        <v>5.94</v>
      </c>
      <c r="D60" s="23">
        <v>4.62</v>
      </c>
      <c r="E60" s="23">
        <v>6.28</v>
      </c>
      <c r="F60" s="23">
        <v>4.41</v>
      </c>
      <c r="G60" s="23" t="s">
        <v>85</v>
      </c>
      <c r="H60" s="24">
        <v>0.2719</v>
      </c>
      <c r="I60" s="7">
        <f t="shared" si="3"/>
        <v>-750</v>
      </c>
      <c r="J60" s="2">
        <f t="shared" si="1"/>
        <v>126</v>
      </c>
      <c r="K60" s="2">
        <f t="shared" si="4"/>
        <v>17072</v>
      </c>
      <c r="L60" s="7">
        <f t="shared" si="2"/>
        <v>101407.68</v>
      </c>
      <c r="M60" s="2">
        <f t="shared" si="5"/>
        <v>58</v>
      </c>
    </row>
    <row r="61">
      <c r="B61" s="22">
        <v>39824.0</v>
      </c>
      <c r="C61" s="23">
        <v>6.8</v>
      </c>
      <c r="D61" s="23">
        <v>5.93</v>
      </c>
      <c r="E61" s="23">
        <v>6.8</v>
      </c>
      <c r="F61" s="23">
        <v>5.81</v>
      </c>
      <c r="G61" s="23" t="s">
        <v>86</v>
      </c>
      <c r="H61" s="24">
        <v>0.1448</v>
      </c>
      <c r="I61" s="7">
        <f t="shared" si="3"/>
        <v>-750</v>
      </c>
      <c r="J61" s="2">
        <f t="shared" si="1"/>
        <v>110</v>
      </c>
      <c r="K61" s="2">
        <f t="shared" si="4"/>
        <v>17182</v>
      </c>
      <c r="L61" s="7">
        <f t="shared" si="2"/>
        <v>116837.6</v>
      </c>
      <c r="M61" s="2">
        <f t="shared" si="5"/>
        <v>59</v>
      </c>
    </row>
    <row r="62">
      <c r="B62" s="22">
        <v>39825.0</v>
      </c>
      <c r="C62" s="23">
        <v>6.73</v>
      </c>
      <c r="D62" s="23">
        <v>6.85</v>
      </c>
      <c r="E62" s="23">
        <v>7.3</v>
      </c>
      <c r="F62" s="23">
        <v>6.28</v>
      </c>
      <c r="G62" s="23" t="s">
        <v>87</v>
      </c>
      <c r="H62" s="24">
        <v>-0.0103</v>
      </c>
      <c r="I62" s="7">
        <f t="shared" si="3"/>
        <v>-750</v>
      </c>
      <c r="J62" s="2">
        <f t="shared" si="1"/>
        <v>111</v>
      </c>
      <c r="K62" s="2">
        <f t="shared" si="4"/>
        <v>17293</v>
      </c>
      <c r="L62" s="7">
        <f t="shared" si="2"/>
        <v>116381.89</v>
      </c>
      <c r="M62" s="2">
        <f t="shared" si="5"/>
        <v>60</v>
      </c>
    </row>
    <row r="63">
      <c r="B63" s="22">
        <v>40179.0</v>
      </c>
      <c r="C63" s="23">
        <v>6.27</v>
      </c>
      <c r="D63" s="23">
        <v>6.81</v>
      </c>
      <c r="E63" s="23">
        <v>6.83</v>
      </c>
      <c r="F63" s="23">
        <v>5.91</v>
      </c>
      <c r="G63" s="23" t="s">
        <v>88</v>
      </c>
      <c r="H63" s="24">
        <v>-0.0684</v>
      </c>
      <c r="I63" s="7">
        <f t="shared" si="3"/>
        <v>-750</v>
      </c>
      <c r="J63" s="2">
        <f t="shared" si="1"/>
        <v>119</v>
      </c>
      <c r="K63" s="2">
        <f t="shared" si="4"/>
        <v>17412</v>
      </c>
      <c r="L63" s="7">
        <f t="shared" si="2"/>
        <v>109173.24</v>
      </c>
      <c r="M63" s="2">
        <f t="shared" si="5"/>
        <v>61</v>
      </c>
    </row>
    <row r="64">
      <c r="B64" s="22">
        <v>40180.0</v>
      </c>
      <c r="C64" s="23">
        <v>5.92</v>
      </c>
      <c r="D64" s="23">
        <v>6.16</v>
      </c>
      <c r="E64" s="23">
        <v>6.24</v>
      </c>
      <c r="F64" s="23">
        <v>5.69</v>
      </c>
      <c r="G64" s="23" t="s">
        <v>89</v>
      </c>
      <c r="H64" s="24">
        <v>-0.0558</v>
      </c>
      <c r="I64" s="7">
        <f t="shared" si="3"/>
        <v>-750</v>
      </c>
      <c r="J64" s="2">
        <f t="shared" si="1"/>
        <v>126</v>
      </c>
      <c r="K64" s="2">
        <f t="shared" si="4"/>
        <v>17538</v>
      </c>
      <c r="L64" s="7">
        <f t="shared" si="2"/>
        <v>103824.96</v>
      </c>
      <c r="M64" s="2">
        <f t="shared" si="5"/>
        <v>62</v>
      </c>
    </row>
    <row r="65">
      <c r="B65" s="22">
        <v>40181.0</v>
      </c>
      <c r="C65" s="23">
        <v>6.79</v>
      </c>
      <c r="D65" s="23">
        <v>5.94</v>
      </c>
      <c r="E65" s="23">
        <v>6.91</v>
      </c>
      <c r="F65" s="23">
        <v>5.88</v>
      </c>
      <c r="G65" s="23" t="s">
        <v>90</v>
      </c>
      <c r="H65" s="24">
        <v>0.147</v>
      </c>
      <c r="I65" s="7">
        <f t="shared" si="3"/>
        <v>-750</v>
      </c>
      <c r="J65" s="2">
        <f t="shared" si="1"/>
        <v>110</v>
      </c>
      <c r="K65" s="2">
        <f t="shared" si="4"/>
        <v>17648</v>
      </c>
      <c r="L65" s="7">
        <f t="shared" si="2"/>
        <v>119829.92</v>
      </c>
      <c r="M65" s="2">
        <f t="shared" si="5"/>
        <v>63</v>
      </c>
    </row>
    <row r="66">
      <c r="B66" s="22">
        <v>40182.0</v>
      </c>
      <c r="C66" s="23">
        <v>6.86</v>
      </c>
      <c r="D66" s="23">
        <v>6.79</v>
      </c>
      <c r="E66" s="23">
        <v>7.55</v>
      </c>
      <c r="F66" s="23">
        <v>6.54</v>
      </c>
      <c r="G66" s="23" t="s">
        <v>91</v>
      </c>
      <c r="H66" s="24">
        <v>0.0103</v>
      </c>
      <c r="I66" s="7">
        <f t="shared" si="3"/>
        <v>-750</v>
      </c>
      <c r="J66" s="2">
        <f t="shared" si="1"/>
        <v>109</v>
      </c>
      <c r="K66" s="2">
        <f t="shared" si="4"/>
        <v>17757</v>
      </c>
      <c r="L66" s="7">
        <f t="shared" si="2"/>
        <v>121813.02</v>
      </c>
      <c r="M66" s="2">
        <f t="shared" si="5"/>
        <v>64</v>
      </c>
    </row>
    <row r="67">
      <c r="B67" s="22">
        <v>40183.0</v>
      </c>
      <c r="C67" s="23">
        <v>6.27</v>
      </c>
      <c r="D67" s="23">
        <v>6.86</v>
      </c>
      <c r="E67" s="23">
        <v>6.97</v>
      </c>
      <c r="F67" s="23">
        <v>5.88</v>
      </c>
      <c r="G67" s="23" t="s">
        <v>92</v>
      </c>
      <c r="H67" s="24">
        <v>-0.086</v>
      </c>
      <c r="I67" s="7">
        <f t="shared" si="3"/>
        <v>-750</v>
      </c>
      <c r="J67" s="2">
        <f t="shared" si="1"/>
        <v>119</v>
      </c>
      <c r="K67" s="2">
        <f t="shared" si="4"/>
        <v>17876</v>
      </c>
      <c r="L67" s="7">
        <f t="shared" si="2"/>
        <v>112082.52</v>
      </c>
      <c r="M67" s="2">
        <f t="shared" si="5"/>
        <v>65</v>
      </c>
    </row>
    <row r="68">
      <c r="B68" s="22">
        <v>40184.0</v>
      </c>
      <c r="C68" s="23">
        <v>5.46</v>
      </c>
      <c r="D68" s="23">
        <v>6.25</v>
      </c>
      <c r="E68" s="23">
        <v>6.46</v>
      </c>
      <c r="F68" s="23">
        <v>5.3</v>
      </c>
      <c r="G68" s="23" t="s">
        <v>93</v>
      </c>
      <c r="H68" s="24">
        <v>-0.1292</v>
      </c>
      <c r="I68" s="7">
        <f t="shared" si="3"/>
        <v>-750</v>
      </c>
      <c r="J68" s="2">
        <f t="shared" si="1"/>
        <v>137</v>
      </c>
      <c r="K68" s="2">
        <f t="shared" si="4"/>
        <v>18013</v>
      </c>
      <c r="L68" s="7">
        <f t="shared" si="2"/>
        <v>98350.98</v>
      </c>
      <c r="M68" s="2">
        <f t="shared" si="5"/>
        <v>66</v>
      </c>
    </row>
    <row r="69">
      <c r="B69" s="22">
        <v>40185.0</v>
      </c>
      <c r="C69" s="23">
        <v>5.89</v>
      </c>
      <c r="D69" s="23">
        <v>5.45</v>
      </c>
      <c r="E69" s="23">
        <v>6.24</v>
      </c>
      <c r="F69" s="23">
        <v>5.29</v>
      </c>
      <c r="G69" s="23" t="s">
        <v>62</v>
      </c>
      <c r="H69" s="24">
        <v>0.0788</v>
      </c>
      <c r="I69" s="7">
        <f t="shared" si="3"/>
        <v>-750</v>
      </c>
      <c r="J69" s="2">
        <f t="shared" si="1"/>
        <v>127</v>
      </c>
      <c r="K69" s="2">
        <f t="shared" si="4"/>
        <v>18140</v>
      </c>
      <c r="L69" s="7">
        <f t="shared" si="2"/>
        <v>106844.6</v>
      </c>
      <c r="M69" s="2">
        <f t="shared" si="5"/>
        <v>67</v>
      </c>
    </row>
    <row r="70">
      <c r="B70" s="22">
        <v>40186.0</v>
      </c>
      <c r="C70" s="23">
        <v>6.24</v>
      </c>
      <c r="D70" s="23">
        <v>5.96</v>
      </c>
      <c r="E70" s="23">
        <v>6.54</v>
      </c>
      <c r="F70" s="23">
        <v>5.88</v>
      </c>
      <c r="G70" s="23" t="s">
        <v>94</v>
      </c>
      <c r="H70" s="24">
        <v>0.0594</v>
      </c>
      <c r="I70" s="7">
        <f t="shared" si="3"/>
        <v>-750</v>
      </c>
      <c r="J70" s="2">
        <f t="shared" si="1"/>
        <v>120</v>
      </c>
      <c r="K70" s="2">
        <f t="shared" si="4"/>
        <v>18260</v>
      </c>
      <c r="L70" s="7">
        <f t="shared" si="2"/>
        <v>113942.4</v>
      </c>
      <c r="M70" s="2">
        <f t="shared" si="5"/>
        <v>68</v>
      </c>
    </row>
    <row r="71">
      <c r="B71" s="22">
        <v>40187.0</v>
      </c>
      <c r="C71" s="23">
        <v>7.85</v>
      </c>
      <c r="D71" s="23">
        <v>6.32</v>
      </c>
      <c r="E71" s="23">
        <v>8.09</v>
      </c>
      <c r="F71" s="23">
        <v>6.31</v>
      </c>
      <c r="G71" s="23" t="s">
        <v>95</v>
      </c>
      <c r="H71" s="24">
        <v>0.258</v>
      </c>
      <c r="I71" s="7">
        <f t="shared" si="3"/>
        <v>-750</v>
      </c>
      <c r="J71" s="2">
        <f t="shared" si="1"/>
        <v>95</v>
      </c>
      <c r="K71" s="2">
        <f t="shared" si="4"/>
        <v>18355</v>
      </c>
      <c r="L71" s="7">
        <f t="shared" si="2"/>
        <v>144086.75</v>
      </c>
      <c r="M71" s="2">
        <f t="shared" si="5"/>
        <v>69</v>
      </c>
    </row>
    <row r="72">
      <c r="B72" s="22">
        <v>40188.0</v>
      </c>
      <c r="C72" s="23">
        <v>8.26</v>
      </c>
      <c r="D72" s="23">
        <v>7.85</v>
      </c>
      <c r="E72" s="23">
        <v>8.6</v>
      </c>
      <c r="F72" s="23">
        <v>7.57</v>
      </c>
      <c r="G72" s="23" t="s">
        <v>96</v>
      </c>
      <c r="H72" s="24">
        <v>0.0522</v>
      </c>
      <c r="I72" s="7">
        <f t="shared" si="3"/>
        <v>-750</v>
      </c>
      <c r="J72" s="2">
        <f t="shared" si="1"/>
        <v>90</v>
      </c>
      <c r="K72" s="2">
        <f t="shared" si="4"/>
        <v>18445</v>
      </c>
      <c r="L72" s="7">
        <f t="shared" si="2"/>
        <v>152355.7</v>
      </c>
      <c r="M72" s="2">
        <f t="shared" si="5"/>
        <v>70</v>
      </c>
    </row>
    <row r="73">
      <c r="B73" s="22">
        <v>40189.0</v>
      </c>
      <c r="C73" s="23">
        <v>8.77</v>
      </c>
      <c r="D73" s="23">
        <v>8.22</v>
      </c>
      <c r="E73" s="23">
        <v>9.09</v>
      </c>
      <c r="F73" s="23">
        <v>7.84</v>
      </c>
      <c r="G73" s="23" t="s">
        <v>97</v>
      </c>
      <c r="H73" s="24">
        <v>0.0617</v>
      </c>
      <c r="I73" s="7">
        <f t="shared" si="3"/>
        <v>-750</v>
      </c>
      <c r="J73" s="2">
        <f t="shared" si="1"/>
        <v>85</v>
      </c>
      <c r="K73" s="2">
        <f t="shared" si="4"/>
        <v>18530</v>
      </c>
      <c r="L73" s="7">
        <f t="shared" si="2"/>
        <v>162508.1</v>
      </c>
      <c r="M73" s="2">
        <f t="shared" si="5"/>
        <v>71</v>
      </c>
    </row>
    <row r="74">
      <c r="B74" s="22">
        <v>40190.0</v>
      </c>
      <c r="C74" s="23">
        <v>9.0</v>
      </c>
      <c r="D74" s="23">
        <v>8.96</v>
      </c>
      <c r="E74" s="23">
        <v>9.28</v>
      </c>
      <c r="F74" s="23">
        <v>8.65</v>
      </c>
      <c r="G74" s="23" t="s">
        <v>98</v>
      </c>
      <c r="H74" s="24">
        <v>0.0262</v>
      </c>
      <c r="I74" s="7">
        <f t="shared" si="3"/>
        <v>-750</v>
      </c>
      <c r="J74" s="2">
        <f t="shared" si="1"/>
        <v>83</v>
      </c>
      <c r="K74" s="2">
        <f t="shared" si="4"/>
        <v>18613</v>
      </c>
      <c r="L74" s="7">
        <f t="shared" si="2"/>
        <v>167517</v>
      </c>
      <c r="M74" s="2">
        <f t="shared" si="5"/>
        <v>72</v>
      </c>
    </row>
    <row r="75">
      <c r="B75" s="22">
        <v>40544.0</v>
      </c>
      <c r="C75" s="23">
        <v>8.48</v>
      </c>
      <c r="D75" s="23">
        <v>9.07</v>
      </c>
      <c r="E75" s="23">
        <v>9.58</v>
      </c>
      <c r="F75" s="23">
        <v>8.35</v>
      </c>
      <c r="G75" s="23" t="s">
        <v>94</v>
      </c>
      <c r="H75" s="24">
        <v>-0.0578</v>
      </c>
      <c r="I75" s="7">
        <f>L75</f>
        <v>157838.24</v>
      </c>
      <c r="J75" s="3">
        <v>0.0</v>
      </c>
      <c r="K75" s="2">
        <f t="shared" si="4"/>
        <v>18613</v>
      </c>
      <c r="L75" s="7">
        <f t="shared" si="2"/>
        <v>157838.24</v>
      </c>
      <c r="M75" s="2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.38"/>
    <col customWidth="1" min="3" max="3" width="11.0"/>
    <col customWidth="1" min="4" max="4" width="11.75"/>
    <col customWidth="1" min="5" max="5" width="9.63"/>
    <col customWidth="1" min="6" max="7" width="7.63"/>
    <col customWidth="1" min="8" max="8" width="12.63"/>
    <col customWidth="1" min="9" max="9" width="11.63"/>
    <col customWidth="1" min="10" max="10" width="14.0"/>
    <col customWidth="1" min="11" max="11" width="15.63"/>
    <col customWidth="1" min="12" max="13" width="7.63"/>
    <col customWidth="1" min="14" max="14" width="14.0"/>
    <col customWidth="1" min="15" max="15" width="12.75"/>
    <col customWidth="1" min="16" max="16" width="11.38"/>
    <col customWidth="1" min="17" max="26" width="7.63"/>
  </cols>
  <sheetData>
    <row r="1">
      <c r="A1" s="21" t="s">
        <v>99</v>
      </c>
      <c r="B1" s="21" t="s">
        <v>100</v>
      </c>
      <c r="C1" s="21" t="s">
        <v>17</v>
      </c>
      <c r="D1" s="21" t="s">
        <v>101</v>
      </c>
      <c r="E1" s="21" t="s">
        <v>102</v>
      </c>
      <c r="F1" s="21" t="s">
        <v>103</v>
      </c>
      <c r="G1" s="21" t="s">
        <v>104</v>
      </c>
      <c r="H1" s="18" t="s">
        <v>22</v>
      </c>
      <c r="I1" s="18" t="s">
        <v>23</v>
      </c>
      <c r="J1" s="18" t="s">
        <v>105</v>
      </c>
      <c r="K1" s="18" t="s">
        <v>106</v>
      </c>
      <c r="L1" s="18" t="s">
        <v>25</v>
      </c>
      <c r="O1" s="39" t="s">
        <v>4</v>
      </c>
      <c r="P1" s="39" t="s">
        <v>5</v>
      </c>
    </row>
    <row r="2">
      <c r="A2" s="22">
        <v>40544.0</v>
      </c>
      <c r="B2" s="23">
        <v>8.48</v>
      </c>
      <c r="C2" s="23">
        <v>9.07</v>
      </c>
      <c r="D2" s="23">
        <v>9.58</v>
      </c>
      <c r="E2" s="23">
        <v>8.35</v>
      </c>
      <c r="F2" s="23" t="s">
        <v>94</v>
      </c>
      <c r="G2" s="24">
        <v>-0.0578</v>
      </c>
      <c r="H2" s="11">
        <v>-1500.0</v>
      </c>
      <c r="I2" s="7">
        <f t="shared" ref="I2:I73" si="1">-ROUND(H2/B2, 0)</f>
        <v>177</v>
      </c>
      <c r="J2" s="7">
        <f>I2</f>
        <v>177</v>
      </c>
      <c r="K2" s="7">
        <f t="shared" ref="K2:K74" si="2">B2*J2</f>
        <v>1500.96</v>
      </c>
      <c r="L2" s="3">
        <v>1.0</v>
      </c>
      <c r="N2" s="40" t="s">
        <v>6</v>
      </c>
      <c r="O2" s="41">
        <f>(1 + P2)^(12)-1</f>
        <v>0.3311030444</v>
      </c>
      <c r="P2" s="42">
        <f>IRR(H2:H74,0.02)</f>
        <v>0.02412029598</v>
      </c>
    </row>
    <row r="3">
      <c r="A3" s="22">
        <v>40545.0</v>
      </c>
      <c r="B3" s="23">
        <v>8.66</v>
      </c>
      <c r="C3" s="23">
        <v>8.53</v>
      </c>
      <c r="D3" s="23">
        <v>9.57</v>
      </c>
      <c r="E3" s="23">
        <v>8.48</v>
      </c>
      <c r="F3" s="23" t="s">
        <v>107</v>
      </c>
      <c r="G3" s="24">
        <v>0.0212</v>
      </c>
      <c r="H3" s="7">
        <v>-1500.0</v>
      </c>
      <c r="I3" s="7">
        <f t="shared" si="1"/>
        <v>173</v>
      </c>
      <c r="J3" s="7">
        <f t="shared" ref="J3:J74" si="3">J2+I3</f>
        <v>350</v>
      </c>
      <c r="K3" s="7">
        <f t="shared" si="2"/>
        <v>3031</v>
      </c>
      <c r="L3" s="2">
        <f t="shared" ref="L3:L74" si="4">L2+1</f>
        <v>2</v>
      </c>
      <c r="N3" s="39" t="s">
        <v>8</v>
      </c>
      <c r="O3" s="43">
        <v>0.05</v>
      </c>
      <c r="P3" s="44">
        <f>(1+O3)^(1/12)-1</f>
        <v>0.004074123784</v>
      </c>
      <c r="Q3" s="45" t="s">
        <v>9</v>
      </c>
    </row>
    <row r="4">
      <c r="A4" s="22">
        <v>40546.0</v>
      </c>
      <c r="B4" s="23">
        <v>9.01</v>
      </c>
      <c r="C4" s="23">
        <v>8.68</v>
      </c>
      <c r="D4" s="23">
        <v>9.08</v>
      </c>
      <c r="E4" s="23">
        <v>8.03</v>
      </c>
      <c r="F4" s="23" t="s">
        <v>108</v>
      </c>
      <c r="G4" s="24">
        <v>0.0404</v>
      </c>
      <c r="H4" s="7">
        <v>-1500.0</v>
      </c>
      <c r="I4" s="7">
        <f t="shared" si="1"/>
        <v>166</v>
      </c>
      <c r="J4" s="7">
        <f t="shared" si="3"/>
        <v>516</v>
      </c>
      <c r="K4" s="7">
        <f t="shared" si="2"/>
        <v>4649.16</v>
      </c>
      <c r="L4" s="2">
        <f t="shared" si="4"/>
        <v>3</v>
      </c>
      <c r="N4" s="40" t="s">
        <v>7</v>
      </c>
      <c r="O4" s="46">
        <f t="array" ref="O4">NPV(P3,H2:H74)</f>
        <v>122516.1137</v>
      </c>
      <c r="P4" s="2"/>
    </row>
    <row r="5">
      <c r="A5" s="22">
        <v>40547.0</v>
      </c>
      <c r="B5" s="23">
        <v>9.79</v>
      </c>
      <c r="C5" s="23">
        <v>9.08</v>
      </c>
      <c r="D5" s="23">
        <v>9.89</v>
      </c>
      <c r="E5" s="23">
        <v>8.77</v>
      </c>
      <c r="F5" s="23" t="s">
        <v>30</v>
      </c>
      <c r="G5" s="24">
        <v>0.0866</v>
      </c>
      <c r="H5" s="7">
        <v>-1500.0</v>
      </c>
      <c r="I5" s="7">
        <f t="shared" si="1"/>
        <v>153</v>
      </c>
      <c r="J5" s="7">
        <f t="shared" si="3"/>
        <v>669</v>
      </c>
      <c r="K5" s="7">
        <f t="shared" si="2"/>
        <v>6549.51</v>
      </c>
      <c r="L5" s="2">
        <f t="shared" si="4"/>
        <v>4</v>
      </c>
    </row>
    <row r="6">
      <c r="A6" s="22">
        <v>40548.0</v>
      </c>
      <c r="B6" s="23">
        <v>9.83</v>
      </c>
      <c r="C6" s="23">
        <v>9.83</v>
      </c>
      <c r="D6" s="23">
        <v>10.32</v>
      </c>
      <c r="E6" s="23">
        <v>9.54</v>
      </c>
      <c r="F6" s="23" t="s">
        <v>32</v>
      </c>
      <c r="G6" s="24">
        <v>0.0041</v>
      </c>
      <c r="H6" s="7">
        <v>-1500.0</v>
      </c>
      <c r="I6" s="7">
        <f t="shared" si="1"/>
        <v>153</v>
      </c>
      <c r="J6" s="7">
        <f t="shared" si="3"/>
        <v>822</v>
      </c>
      <c r="K6" s="7">
        <f t="shared" si="2"/>
        <v>8080.26</v>
      </c>
      <c r="L6" s="2">
        <f t="shared" si="4"/>
        <v>5</v>
      </c>
      <c r="N6" s="47" t="s">
        <v>109</v>
      </c>
      <c r="O6" s="48"/>
      <c r="P6" s="49"/>
    </row>
    <row r="7">
      <c r="A7" s="22">
        <v>40549.0</v>
      </c>
      <c r="B7" s="23">
        <v>10.22</v>
      </c>
      <c r="C7" s="23">
        <v>9.8</v>
      </c>
      <c r="D7" s="23">
        <v>10.31</v>
      </c>
      <c r="E7" s="23">
        <v>9.08</v>
      </c>
      <c r="F7" s="23" t="s">
        <v>110</v>
      </c>
      <c r="G7" s="24">
        <v>0.0397</v>
      </c>
      <c r="H7" s="7">
        <v>-1500.0</v>
      </c>
      <c r="I7" s="7">
        <f t="shared" si="1"/>
        <v>147</v>
      </c>
      <c r="J7" s="7">
        <f t="shared" si="3"/>
        <v>969</v>
      </c>
      <c r="K7" s="7">
        <f t="shared" si="2"/>
        <v>9903.18</v>
      </c>
      <c r="L7" s="2">
        <f t="shared" si="4"/>
        <v>6</v>
      </c>
    </row>
    <row r="8">
      <c r="A8" s="22">
        <v>40550.0</v>
      </c>
      <c r="B8" s="23">
        <v>11.13</v>
      </c>
      <c r="C8" s="23">
        <v>10.28</v>
      </c>
      <c r="D8" s="23">
        <v>11.36</v>
      </c>
      <c r="E8" s="23">
        <v>10.18</v>
      </c>
      <c r="F8" s="23" t="s">
        <v>111</v>
      </c>
      <c r="G8" s="24">
        <v>0.089</v>
      </c>
      <c r="H8" s="7">
        <v>-1500.0</v>
      </c>
      <c r="I8" s="7">
        <f t="shared" si="1"/>
        <v>135</v>
      </c>
      <c r="J8" s="7">
        <f t="shared" si="3"/>
        <v>1104</v>
      </c>
      <c r="K8" s="7">
        <f t="shared" si="2"/>
        <v>12287.52</v>
      </c>
      <c r="L8" s="2">
        <f t="shared" si="4"/>
        <v>7</v>
      </c>
      <c r="N8" s="50" t="s">
        <v>34</v>
      </c>
      <c r="O8" s="51"/>
      <c r="P8" s="52">
        <f>B2</f>
        <v>8.48</v>
      </c>
    </row>
    <row r="9">
      <c r="A9" s="22">
        <v>40551.0</v>
      </c>
      <c r="B9" s="23">
        <v>10.76</v>
      </c>
      <c r="C9" s="23">
        <v>11.25</v>
      </c>
      <c r="D9" s="23">
        <v>11.37</v>
      </c>
      <c r="E9" s="23">
        <v>8.86</v>
      </c>
      <c r="F9" s="23" t="s">
        <v>112</v>
      </c>
      <c r="G9" s="24">
        <v>-0.0332</v>
      </c>
      <c r="H9" s="7">
        <v>-1500.0</v>
      </c>
      <c r="I9" s="7">
        <f t="shared" si="1"/>
        <v>139</v>
      </c>
      <c r="J9" s="7">
        <f t="shared" si="3"/>
        <v>1243</v>
      </c>
      <c r="K9" s="7">
        <f t="shared" si="2"/>
        <v>13374.68</v>
      </c>
      <c r="L9" s="2">
        <f t="shared" si="4"/>
        <v>8</v>
      </c>
      <c r="N9" s="50" t="s">
        <v>36</v>
      </c>
      <c r="O9" s="51"/>
      <c r="P9" s="52">
        <f t="shared" ref="P9:P10" si="5">B73</f>
        <v>37.49</v>
      </c>
    </row>
    <row r="10">
      <c r="A10" s="22">
        <v>40552.0</v>
      </c>
      <c r="B10" s="23">
        <v>10.81</v>
      </c>
      <c r="C10" s="23">
        <v>10.76</v>
      </c>
      <c r="D10" s="23">
        <v>12.2</v>
      </c>
      <c r="E10" s="23">
        <v>10.22</v>
      </c>
      <c r="F10" s="23" t="s">
        <v>113</v>
      </c>
      <c r="G10" s="24">
        <v>0.0046</v>
      </c>
      <c r="H10" s="7">
        <v>-1500.0</v>
      </c>
      <c r="I10" s="7">
        <f t="shared" si="1"/>
        <v>139</v>
      </c>
      <c r="J10" s="7">
        <f t="shared" si="3"/>
        <v>1382</v>
      </c>
      <c r="K10" s="7">
        <f t="shared" si="2"/>
        <v>14939.42</v>
      </c>
      <c r="L10" s="2">
        <f t="shared" si="4"/>
        <v>9</v>
      </c>
      <c r="N10" s="50" t="s">
        <v>38</v>
      </c>
      <c r="O10" s="53"/>
      <c r="P10" s="52">
        <f t="shared" si="5"/>
        <v>41.17</v>
      </c>
    </row>
    <row r="11">
      <c r="A11" s="22">
        <v>40553.0</v>
      </c>
      <c r="B11" s="23">
        <v>10.68</v>
      </c>
      <c r="C11" s="23">
        <v>10.85</v>
      </c>
      <c r="D11" s="23">
        <v>12.34</v>
      </c>
      <c r="E11" s="23">
        <v>9.83</v>
      </c>
      <c r="F11" s="23" t="s">
        <v>50</v>
      </c>
      <c r="G11" s="24">
        <v>-0.012</v>
      </c>
      <c r="H11" s="7">
        <v>-1500.0</v>
      </c>
      <c r="I11" s="7">
        <f t="shared" si="1"/>
        <v>140</v>
      </c>
      <c r="J11" s="7">
        <f t="shared" si="3"/>
        <v>1522</v>
      </c>
      <c r="K11" s="7">
        <f t="shared" si="2"/>
        <v>16254.96</v>
      </c>
      <c r="L11" s="2">
        <f t="shared" si="4"/>
        <v>10</v>
      </c>
      <c r="N11" s="50" t="s">
        <v>40</v>
      </c>
      <c r="O11" s="51"/>
      <c r="P11" s="54">
        <f>P10/P8</f>
        <v>4.85495283</v>
      </c>
    </row>
    <row r="12">
      <c r="A12" s="22">
        <v>40554.0</v>
      </c>
      <c r="B12" s="23">
        <v>9.61</v>
      </c>
      <c r="C12" s="23">
        <v>10.41</v>
      </c>
      <c r="D12" s="23">
        <v>11.12</v>
      </c>
      <c r="E12" s="23">
        <v>9.08</v>
      </c>
      <c r="F12" s="23" t="s">
        <v>114</v>
      </c>
      <c r="G12" s="24">
        <v>-0.1002</v>
      </c>
      <c r="H12" s="7">
        <v>-1500.0</v>
      </c>
      <c r="I12" s="7">
        <f t="shared" si="1"/>
        <v>156</v>
      </c>
      <c r="J12" s="7">
        <f t="shared" si="3"/>
        <v>1678</v>
      </c>
      <c r="K12" s="7">
        <f t="shared" si="2"/>
        <v>16125.58</v>
      </c>
      <c r="L12" s="2">
        <f t="shared" si="4"/>
        <v>11</v>
      </c>
    </row>
    <row r="13">
      <c r="A13" s="22">
        <v>40555.0</v>
      </c>
      <c r="B13" s="23">
        <v>8.65</v>
      </c>
      <c r="C13" s="23">
        <v>9.59</v>
      </c>
      <c r="D13" s="23">
        <v>9.98</v>
      </c>
      <c r="E13" s="23">
        <v>8.35</v>
      </c>
      <c r="F13" s="23" t="s">
        <v>115</v>
      </c>
      <c r="G13" s="24">
        <v>-0.0999</v>
      </c>
      <c r="H13" s="7">
        <v>-1500.0</v>
      </c>
      <c r="I13" s="7">
        <f t="shared" si="1"/>
        <v>173</v>
      </c>
      <c r="J13" s="7">
        <f t="shared" si="3"/>
        <v>1851</v>
      </c>
      <c r="K13" s="7">
        <f t="shared" si="2"/>
        <v>16011.15</v>
      </c>
      <c r="L13" s="2">
        <f t="shared" si="4"/>
        <v>12</v>
      </c>
    </row>
    <row r="14">
      <c r="A14" s="22">
        <v>40909.0</v>
      </c>
      <c r="B14" s="23">
        <v>9.72</v>
      </c>
      <c r="C14" s="23">
        <v>8.79</v>
      </c>
      <c r="D14" s="23">
        <v>9.82</v>
      </c>
      <c r="E14" s="23">
        <v>8.68</v>
      </c>
      <c r="F14" s="23" t="s">
        <v>116</v>
      </c>
      <c r="G14" s="24">
        <v>0.1237</v>
      </c>
      <c r="H14" s="7">
        <v>-1500.0</v>
      </c>
      <c r="I14" s="7">
        <f t="shared" si="1"/>
        <v>154</v>
      </c>
      <c r="J14" s="7">
        <f t="shared" si="3"/>
        <v>2005</v>
      </c>
      <c r="K14" s="7">
        <f t="shared" si="2"/>
        <v>19488.6</v>
      </c>
      <c r="L14" s="2">
        <f t="shared" si="4"/>
        <v>13</v>
      </c>
    </row>
    <row r="15">
      <c r="A15" s="22">
        <v>40910.0</v>
      </c>
      <c r="B15" s="23">
        <v>8.98</v>
      </c>
      <c r="C15" s="23">
        <v>8.69</v>
      </c>
      <c r="D15" s="23">
        <v>9.68</v>
      </c>
      <c r="E15" s="23">
        <v>8.6</v>
      </c>
      <c r="F15" s="23" t="s">
        <v>117</v>
      </c>
      <c r="G15" s="24">
        <v>-0.0761</v>
      </c>
      <c r="H15" s="7">
        <v>-1500.0</v>
      </c>
      <c r="I15" s="7">
        <f t="shared" si="1"/>
        <v>167</v>
      </c>
      <c r="J15" s="7">
        <f t="shared" si="3"/>
        <v>2172</v>
      </c>
      <c r="K15" s="7">
        <f t="shared" si="2"/>
        <v>19504.56</v>
      </c>
      <c r="L15" s="2">
        <f t="shared" si="4"/>
        <v>14</v>
      </c>
    </row>
    <row r="16">
      <c r="A16" s="22">
        <v>40911.0</v>
      </c>
      <c r="B16" s="23">
        <v>10.13</v>
      </c>
      <c r="C16" s="23">
        <v>8.99</v>
      </c>
      <c r="D16" s="23">
        <v>10.49</v>
      </c>
      <c r="E16" s="23">
        <v>8.83</v>
      </c>
      <c r="F16" s="23" t="s">
        <v>118</v>
      </c>
      <c r="G16" s="24">
        <v>0.1281</v>
      </c>
      <c r="H16" s="7">
        <v>-1500.0</v>
      </c>
      <c r="I16" s="7">
        <f t="shared" si="1"/>
        <v>148</v>
      </c>
      <c r="J16" s="7">
        <f t="shared" si="3"/>
        <v>2320</v>
      </c>
      <c r="K16" s="7">
        <f t="shared" si="2"/>
        <v>23501.6</v>
      </c>
      <c r="L16" s="2">
        <f t="shared" si="4"/>
        <v>15</v>
      </c>
    </row>
    <row r="17">
      <c r="A17" s="22">
        <v>40912.0</v>
      </c>
      <c r="B17" s="23">
        <v>11.6</v>
      </c>
      <c r="C17" s="23">
        <v>9.9</v>
      </c>
      <c r="D17" s="23">
        <v>11.69</v>
      </c>
      <c r="E17" s="23">
        <v>9.18</v>
      </c>
      <c r="F17" s="23" t="s">
        <v>116</v>
      </c>
      <c r="G17" s="24">
        <v>0.1451</v>
      </c>
      <c r="H17" s="7">
        <v>-1500.0</v>
      </c>
      <c r="I17" s="7">
        <f t="shared" si="1"/>
        <v>129</v>
      </c>
      <c r="J17" s="7">
        <f t="shared" si="3"/>
        <v>2449</v>
      </c>
      <c r="K17" s="7">
        <f t="shared" si="2"/>
        <v>28408.4</v>
      </c>
      <c r="L17" s="2">
        <f t="shared" si="4"/>
        <v>16</v>
      </c>
      <c r="O17" s="55"/>
    </row>
    <row r="18">
      <c r="A18" s="22">
        <v>40913.0</v>
      </c>
      <c r="B18" s="23">
        <v>10.65</v>
      </c>
      <c r="C18" s="23">
        <v>11.47</v>
      </c>
      <c r="D18" s="23">
        <v>11.65</v>
      </c>
      <c r="E18" s="23">
        <v>10.36</v>
      </c>
      <c r="F18" s="23" t="s">
        <v>111</v>
      </c>
      <c r="G18" s="24">
        <v>-0.0819</v>
      </c>
      <c r="H18" s="7">
        <v>-1500.0</v>
      </c>
      <c r="I18" s="7">
        <f t="shared" si="1"/>
        <v>141</v>
      </c>
      <c r="J18" s="7">
        <f t="shared" si="3"/>
        <v>2590</v>
      </c>
      <c r="K18" s="7">
        <f t="shared" si="2"/>
        <v>27583.5</v>
      </c>
      <c r="L18" s="2">
        <f t="shared" si="4"/>
        <v>17</v>
      </c>
    </row>
    <row r="19">
      <c r="A19" s="22">
        <v>40914.0</v>
      </c>
      <c r="B19" s="23">
        <v>11.42</v>
      </c>
      <c r="C19" s="23">
        <v>10.42</v>
      </c>
      <c r="D19" s="23">
        <v>11.42</v>
      </c>
      <c r="E19" s="23">
        <v>10.32</v>
      </c>
      <c r="F19" s="23" t="s">
        <v>119</v>
      </c>
      <c r="G19" s="24">
        <v>0.0723</v>
      </c>
      <c r="H19" s="7">
        <v>-1500.0</v>
      </c>
      <c r="I19" s="7">
        <f t="shared" si="1"/>
        <v>131</v>
      </c>
      <c r="J19" s="7">
        <f t="shared" si="3"/>
        <v>2721</v>
      </c>
      <c r="K19" s="7">
        <f t="shared" si="2"/>
        <v>31073.82</v>
      </c>
      <c r="L19" s="2">
        <f t="shared" si="4"/>
        <v>18</v>
      </c>
    </row>
    <row r="20">
      <c r="A20" s="22">
        <v>40915.0</v>
      </c>
      <c r="B20" s="23">
        <v>11.66</v>
      </c>
      <c r="C20" s="23">
        <v>11.46</v>
      </c>
      <c r="D20" s="23">
        <v>12.04</v>
      </c>
      <c r="E20" s="23">
        <v>10.63</v>
      </c>
      <c r="F20" s="23" t="s">
        <v>120</v>
      </c>
      <c r="G20" s="24">
        <v>0.021</v>
      </c>
      <c r="H20" s="7">
        <v>-1500.0</v>
      </c>
      <c r="I20" s="7">
        <f t="shared" si="1"/>
        <v>129</v>
      </c>
      <c r="J20" s="7">
        <f t="shared" si="3"/>
        <v>2850</v>
      </c>
      <c r="K20" s="7">
        <f t="shared" si="2"/>
        <v>33231</v>
      </c>
      <c r="L20" s="2">
        <f t="shared" si="4"/>
        <v>19</v>
      </c>
    </row>
    <row r="21">
      <c r="A21" s="22">
        <v>40916.0</v>
      </c>
      <c r="B21" s="23">
        <v>12.41</v>
      </c>
      <c r="C21" s="23">
        <v>11.71</v>
      </c>
      <c r="D21" s="23">
        <v>12.5</v>
      </c>
      <c r="E21" s="23">
        <v>11.43</v>
      </c>
      <c r="F21" s="23" t="s">
        <v>121</v>
      </c>
      <c r="G21" s="24">
        <v>0.0646</v>
      </c>
      <c r="H21" s="7">
        <v>-1500.0</v>
      </c>
      <c r="I21" s="7">
        <f t="shared" si="1"/>
        <v>121</v>
      </c>
      <c r="J21" s="7">
        <f t="shared" si="3"/>
        <v>2971</v>
      </c>
      <c r="K21" s="7">
        <f t="shared" si="2"/>
        <v>36870.11</v>
      </c>
      <c r="L21" s="2">
        <f t="shared" si="4"/>
        <v>20</v>
      </c>
    </row>
    <row r="22">
      <c r="A22" s="22">
        <v>40917.0</v>
      </c>
      <c r="B22" s="23">
        <v>12.72</v>
      </c>
      <c r="C22" s="23">
        <v>12.41</v>
      </c>
      <c r="D22" s="23">
        <v>13.21</v>
      </c>
      <c r="E22" s="23">
        <v>12.23</v>
      </c>
      <c r="F22" s="23" t="s">
        <v>122</v>
      </c>
      <c r="G22" s="24">
        <v>0.0244</v>
      </c>
      <c r="H22" s="7">
        <v>-1500.0</v>
      </c>
      <c r="I22" s="7">
        <f t="shared" si="1"/>
        <v>118</v>
      </c>
      <c r="J22" s="7">
        <f t="shared" si="3"/>
        <v>3089</v>
      </c>
      <c r="K22" s="7">
        <f t="shared" si="2"/>
        <v>39292.08</v>
      </c>
      <c r="L22" s="2">
        <f t="shared" si="4"/>
        <v>21</v>
      </c>
    </row>
    <row r="23">
      <c r="A23" s="22">
        <v>40918.0</v>
      </c>
      <c r="B23" s="23">
        <v>11.64</v>
      </c>
      <c r="C23" s="23">
        <v>12.77</v>
      </c>
      <c r="D23" s="23">
        <v>13.1</v>
      </c>
      <c r="E23" s="23">
        <v>11.15</v>
      </c>
      <c r="F23" s="23" t="s">
        <v>123</v>
      </c>
      <c r="G23" s="24">
        <v>-0.0843</v>
      </c>
      <c r="H23" s="7">
        <v>-1500.0</v>
      </c>
      <c r="I23" s="7">
        <f t="shared" si="1"/>
        <v>129</v>
      </c>
      <c r="J23" s="7">
        <f t="shared" si="3"/>
        <v>3218</v>
      </c>
      <c r="K23" s="7">
        <f t="shared" si="2"/>
        <v>37457.52</v>
      </c>
      <c r="L23" s="2">
        <f t="shared" si="4"/>
        <v>22</v>
      </c>
    </row>
    <row r="24">
      <c r="A24" s="22">
        <v>40919.0</v>
      </c>
      <c r="B24" s="23">
        <v>12.6</v>
      </c>
      <c r="C24" s="23">
        <v>11.71</v>
      </c>
      <c r="D24" s="23">
        <v>12.63</v>
      </c>
      <c r="E24" s="23">
        <v>10.91</v>
      </c>
      <c r="F24" s="23" t="s">
        <v>124</v>
      </c>
      <c r="G24" s="24">
        <v>0.0823</v>
      </c>
      <c r="H24" s="7">
        <v>-1500.0</v>
      </c>
      <c r="I24" s="7">
        <f t="shared" si="1"/>
        <v>119</v>
      </c>
      <c r="J24" s="7">
        <f t="shared" si="3"/>
        <v>3337</v>
      </c>
      <c r="K24" s="7">
        <f t="shared" si="2"/>
        <v>42046.2</v>
      </c>
      <c r="L24" s="2">
        <f t="shared" si="4"/>
        <v>23</v>
      </c>
    </row>
    <row r="25">
      <c r="A25" s="22">
        <v>40920.0</v>
      </c>
      <c r="B25" s="23">
        <v>12.54</v>
      </c>
      <c r="C25" s="23">
        <v>12.63</v>
      </c>
      <c r="D25" s="23">
        <v>13.16</v>
      </c>
      <c r="E25" s="23">
        <v>12.14</v>
      </c>
      <c r="F25" s="23" t="s">
        <v>125</v>
      </c>
      <c r="G25" s="24">
        <v>-0.0047</v>
      </c>
      <c r="H25" s="7">
        <v>-1500.0</v>
      </c>
      <c r="I25" s="7">
        <f t="shared" si="1"/>
        <v>120</v>
      </c>
      <c r="J25" s="7">
        <f t="shared" si="3"/>
        <v>3457</v>
      </c>
      <c r="K25" s="7">
        <f t="shared" si="2"/>
        <v>43350.78</v>
      </c>
      <c r="L25" s="2">
        <f t="shared" si="4"/>
        <v>24</v>
      </c>
    </row>
    <row r="26">
      <c r="A26" s="22">
        <v>41275.0</v>
      </c>
      <c r="B26" s="23">
        <v>13.27</v>
      </c>
      <c r="C26" s="23">
        <v>12.8</v>
      </c>
      <c r="D26" s="23">
        <v>14.24</v>
      </c>
      <c r="E26" s="23">
        <v>12.66</v>
      </c>
      <c r="F26" s="23" t="s">
        <v>126</v>
      </c>
      <c r="G26" s="24">
        <v>0.0583</v>
      </c>
      <c r="H26" s="7">
        <v>-1500.0</v>
      </c>
      <c r="I26" s="7">
        <f t="shared" si="1"/>
        <v>113</v>
      </c>
      <c r="J26" s="7">
        <f t="shared" si="3"/>
        <v>3570</v>
      </c>
      <c r="K26" s="7">
        <f t="shared" si="2"/>
        <v>47373.9</v>
      </c>
      <c r="L26" s="2">
        <f t="shared" si="4"/>
        <v>25</v>
      </c>
    </row>
    <row r="27">
      <c r="A27" s="22">
        <v>41276.0</v>
      </c>
      <c r="B27" s="23">
        <v>13.21</v>
      </c>
      <c r="C27" s="23">
        <v>13.45</v>
      </c>
      <c r="D27" s="23">
        <v>13.72</v>
      </c>
      <c r="E27" s="23">
        <v>12.76</v>
      </c>
      <c r="F27" s="23" t="s">
        <v>127</v>
      </c>
      <c r="G27" s="24">
        <v>-0.0046</v>
      </c>
      <c r="H27" s="7">
        <v>-1500.0</v>
      </c>
      <c r="I27" s="7">
        <f t="shared" si="1"/>
        <v>114</v>
      </c>
      <c r="J27" s="7">
        <f t="shared" si="3"/>
        <v>3684</v>
      </c>
      <c r="K27" s="7">
        <f t="shared" si="2"/>
        <v>48665.64</v>
      </c>
      <c r="L27" s="2">
        <f t="shared" si="4"/>
        <v>26</v>
      </c>
    </row>
    <row r="28">
      <c r="A28" s="22">
        <v>41277.0</v>
      </c>
      <c r="B28" s="23">
        <v>13.32</v>
      </c>
      <c r="C28" s="23">
        <v>13.16</v>
      </c>
      <c r="D28" s="23">
        <v>13.87</v>
      </c>
      <c r="E28" s="23">
        <v>12.6</v>
      </c>
      <c r="F28" s="23" t="s">
        <v>128</v>
      </c>
      <c r="G28" s="24">
        <v>0.0084</v>
      </c>
      <c r="H28" s="7">
        <v>-1500.0</v>
      </c>
      <c r="I28" s="7">
        <f t="shared" si="1"/>
        <v>113</v>
      </c>
      <c r="J28" s="7">
        <f t="shared" si="3"/>
        <v>3797</v>
      </c>
      <c r="K28" s="7">
        <f t="shared" si="2"/>
        <v>50576.04</v>
      </c>
      <c r="L28" s="2">
        <f t="shared" si="4"/>
        <v>27</v>
      </c>
    </row>
    <row r="29">
      <c r="A29" s="22">
        <v>41278.0</v>
      </c>
      <c r="B29" s="23">
        <v>12.69</v>
      </c>
      <c r="C29" s="23">
        <v>13.35</v>
      </c>
      <c r="D29" s="23">
        <v>13.79</v>
      </c>
      <c r="E29" s="23">
        <v>12.43</v>
      </c>
      <c r="F29" s="23" t="s">
        <v>129</v>
      </c>
      <c r="G29" s="24">
        <v>-0.0476</v>
      </c>
      <c r="H29" s="7">
        <v>-1500.0</v>
      </c>
      <c r="I29" s="7">
        <f t="shared" si="1"/>
        <v>118</v>
      </c>
      <c r="J29" s="7">
        <f t="shared" si="3"/>
        <v>3915</v>
      </c>
      <c r="K29" s="7">
        <f t="shared" si="2"/>
        <v>49681.35</v>
      </c>
      <c r="L29" s="2">
        <f t="shared" si="4"/>
        <v>28</v>
      </c>
    </row>
    <row r="30">
      <c r="A30" s="22">
        <v>41279.0</v>
      </c>
      <c r="B30" s="23">
        <v>13.46</v>
      </c>
      <c r="C30" s="23">
        <v>12.69</v>
      </c>
      <c r="D30" s="23">
        <v>13.6</v>
      </c>
      <c r="E30" s="23">
        <v>12.29</v>
      </c>
      <c r="F30" s="23" t="s">
        <v>130</v>
      </c>
      <c r="G30" s="24">
        <v>0.0606</v>
      </c>
      <c r="H30" s="7">
        <v>-1500.0</v>
      </c>
      <c r="I30" s="7">
        <f t="shared" si="1"/>
        <v>111</v>
      </c>
      <c r="J30" s="7">
        <f t="shared" si="3"/>
        <v>4026</v>
      </c>
      <c r="K30" s="7">
        <f t="shared" si="2"/>
        <v>54189.96</v>
      </c>
      <c r="L30" s="2">
        <f t="shared" si="4"/>
        <v>29</v>
      </c>
    </row>
    <row r="31">
      <c r="A31" s="22">
        <v>41280.0</v>
      </c>
      <c r="B31" s="23">
        <v>13.88</v>
      </c>
      <c r="C31" s="23">
        <v>13.45</v>
      </c>
      <c r="D31" s="23">
        <v>14.17</v>
      </c>
      <c r="E31" s="23">
        <v>13.15</v>
      </c>
      <c r="F31" s="23" t="s">
        <v>128</v>
      </c>
      <c r="G31" s="24">
        <v>0.0315</v>
      </c>
      <c r="H31" s="7">
        <v>-1500.0</v>
      </c>
      <c r="I31" s="7">
        <f t="shared" si="1"/>
        <v>108</v>
      </c>
      <c r="J31" s="7">
        <f t="shared" si="3"/>
        <v>4134</v>
      </c>
      <c r="K31" s="7">
        <f t="shared" si="2"/>
        <v>57379.92</v>
      </c>
      <c r="L31" s="2">
        <f t="shared" si="4"/>
        <v>30</v>
      </c>
    </row>
    <row r="32">
      <c r="A32" s="22">
        <v>41281.0</v>
      </c>
      <c r="B32" s="23">
        <v>15.06</v>
      </c>
      <c r="C32" s="23">
        <v>13.95</v>
      </c>
      <c r="D32" s="23">
        <v>15.68</v>
      </c>
      <c r="E32" s="23">
        <v>13.86</v>
      </c>
      <c r="F32" s="23" t="s">
        <v>131</v>
      </c>
      <c r="G32" s="24">
        <v>0.0847</v>
      </c>
      <c r="H32" s="7">
        <v>-1500.0</v>
      </c>
      <c r="I32" s="7">
        <f t="shared" si="1"/>
        <v>100</v>
      </c>
      <c r="J32" s="7">
        <f t="shared" si="3"/>
        <v>4234</v>
      </c>
      <c r="K32" s="7">
        <f t="shared" si="2"/>
        <v>63764.04</v>
      </c>
      <c r="L32" s="2">
        <f t="shared" si="4"/>
        <v>31</v>
      </c>
    </row>
    <row r="33">
      <c r="A33" s="22">
        <v>41282.0</v>
      </c>
      <c r="B33" s="23">
        <v>14.05</v>
      </c>
      <c r="C33" s="23">
        <v>15.15</v>
      </c>
      <c r="D33" s="23">
        <v>15.31</v>
      </c>
      <c r="E33" s="23">
        <v>13.97</v>
      </c>
      <c r="F33" s="23" t="s">
        <v>132</v>
      </c>
      <c r="G33" s="24">
        <v>-0.0672</v>
      </c>
      <c r="H33" s="7">
        <v>-1500.0</v>
      </c>
      <c r="I33" s="7">
        <f t="shared" si="1"/>
        <v>107</v>
      </c>
      <c r="J33" s="7">
        <f t="shared" si="3"/>
        <v>4341</v>
      </c>
      <c r="K33" s="7">
        <f t="shared" si="2"/>
        <v>60991.05</v>
      </c>
      <c r="L33" s="2">
        <f t="shared" si="4"/>
        <v>32</v>
      </c>
    </row>
    <row r="34">
      <c r="A34" s="22">
        <v>41283.0</v>
      </c>
      <c r="B34" s="23">
        <v>15.63</v>
      </c>
      <c r="C34" s="23">
        <v>14.24</v>
      </c>
      <c r="D34" s="23">
        <v>16.03</v>
      </c>
      <c r="E34" s="23">
        <v>14.21</v>
      </c>
      <c r="F34" s="23" t="s">
        <v>133</v>
      </c>
      <c r="G34" s="24">
        <v>0.1127</v>
      </c>
      <c r="H34" s="7">
        <v>-1500.0</v>
      </c>
      <c r="I34" s="7">
        <f t="shared" si="1"/>
        <v>96</v>
      </c>
      <c r="J34" s="7">
        <f t="shared" si="3"/>
        <v>4437</v>
      </c>
      <c r="K34" s="7">
        <f t="shared" si="2"/>
        <v>69350.31</v>
      </c>
      <c r="L34" s="2">
        <f t="shared" si="4"/>
        <v>33</v>
      </c>
    </row>
    <row r="35">
      <c r="A35" s="22">
        <v>41284.0</v>
      </c>
      <c r="B35" s="23">
        <v>18.2</v>
      </c>
      <c r="C35" s="23">
        <v>15.71</v>
      </c>
      <c r="D35" s="23">
        <v>18.42</v>
      </c>
      <c r="E35" s="23">
        <v>14.83</v>
      </c>
      <c r="F35" s="23" t="s">
        <v>120</v>
      </c>
      <c r="G35" s="24">
        <v>0.1644</v>
      </c>
      <c r="H35" s="7">
        <v>-1500.0</v>
      </c>
      <c r="I35" s="7">
        <f t="shared" si="1"/>
        <v>82</v>
      </c>
      <c r="J35" s="7">
        <f t="shared" si="3"/>
        <v>4519</v>
      </c>
      <c r="K35" s="7">
        <f t="shared" si="2"/>
        <v>82245.8</v>
      </c>
      <c r="L35" s="2">
        <f t="shared" si="4"/>
        <v>34</v>
      </c>
    </row>
    <row r="36">
      <c r="A36" s="22">
        <v>41285.0</v>
      </c>
      <c r="B36" s="23">
        <v>19.68</v>
      </c>
      <c r="C36" s="23">
        <v>18.28</v>
      </c>
      <c r="D36" s="23">
        <v>19.7</v>
      </c>
      <c r="E36" s="23">
        <v>17.09</v>
      </c>
      <c r="F36" s="23" t="s">
        <v>134</v>
      </c>
      <c r="G36" s="24">
        <v>0.0813</v>
      </c>
      <c r="H36" s="7">
        <v>-1500.0</v>
      </c>
      <c r="I36" s="7">
        <f t="shared" si="1"/>
        <v>76</v>
      </c>
      <c r="J36" s="7">
        <f t="shared" si="3"/>
        <v>4595</v>
      </c>
      <c r="K36" s="7">
        <f t="shared" si="2"/>
        <v>90429.6</v>
      </c>
      <c r="L36" s="2">
        <f t="shared" si="4"/>
        <v>35</v>
      </c>
    </row>
    <row r="37">
      <c r="A37" s="22">
        <v>41286.0</v>
      </c>
      <c r="B37" s="23">
        <v>19.94</v>
      </c>
      <c r="C37" s="23">
        <v>19.95</v>
      </c>
      <c r="D37" s="23">
        <v>20.28</v>
      </c>
      <c r="E37" s="23">
        <v>18.98</v>
      </c>
      <c r="F37" s="23" t="s">
        <v>135</v>
      </c>
      <c r="G37" s="24">
        <v>0.0131</v>
      </c>
      <c r="H37" s="7">
        <v>-1500.0</v>
      </c>
      <c r="I37" s="7">
        <f t="shared" si="1"/>
        <v>75</v>
      </c>
      <c r="J37" s="7">
        <f t="shared" si="3"/>
        <v>4670</v>
      </c>
      <c r="K37" s="7">
        <f t="shared" si="2"/>
        <v>93119.8</v>
      </c>
      <c r="L37" s="2">
        <f t="shared" si="4"/>
        <v>36</v>
      </c>
    </row>
    <row r="38">
      <c r="A38" s="22">
        <v>41640.0</v>
      </c>
      <c r="B38" s="23">
        <v>17.93</v>
      </c>
      <c r="C38" s="23">
        <v>19.94</v>
      </c>
      <c r="D38" s="23">
        <v>20.4</v>
      </c>
      <c r="E38" s="23">
        <v>17.89</v>
      </c>
      <c r="F38" s="23" t="s">
        <v>123</v>
      </c>
      <c r="G38" s="24">
        <v>-0.1006</v>
      </c>
      <c r="H38" s="7">
        <v>-1500.0</v>
      </c>
      <c r="I38" s="7">
        <f t="shared" si="1"/>
        <v>84</v>
      </c>
      <c r="J38" s="7">
        <f t="shared" si="3"/>
        <v>4754</v>
      </c>
      <c r="K38" s="7">
        <f t="shared" si="2"/>
        <v>85239.22</v>
      </c>
      <c r="L38" s="2">
        <f t="shared" si="4"/>
        <v>37</v>
      </c>
    </row>
    <row r="39">
      <c r="A39" s="22">
        <v>41641.0</v>
      </c>
      <c r="B39" s="23">
        <v>18.1</v>
      </c>
      <c r="C39" s="23">
        <v>17.95</v>
      </c>
      <c r="D39" s="23">
        <v>18.29</v>
      </c>
      <c r="E39" s="23">
        <v>16.89</v>
      </c>
      <c r="F39" s="23" t="s">
        <v>136</v>
      </c>
      <c r="G39" s="24">
        <v>0.0095</v>
      </c>
      <c r="H39" s="7">
        <v>-1500.0</v>
      </c>
      <c r="I39" s="7">
        <f t="shared" si="1"/>
        <v>83</v>
      </c>
      <c r="J39" s="7">
        <f t="shared" si="3"/>
        <v>4837</v>
      </c>
      <c r="K39" s="7">
        <f t="shared" si="2"/>
        <v>87549.7</v>
      </c>
      <c r="L39" s="2">
        <f t="shared" si="4"/>
        <v>38</v>
      </c>
    </row>
    <row r="40">
      <c r="A40" s="22">
        <v>41642.0</v>
      </c>
      <c r="B40" s="23">
        <v>16.82</v>
      </c>
      <c r="C40" s="23">
        <v>17.94</v>
      </c>
      <c r="D40" s="23">
        <v>19.16</v>
      </c>
      <c r="E40" s="23">
        <v>16.54</v>
      </c>
      <c r="F40" s="23" t="s">
        <v>137</v>
      </c>
      <c r="G40" s="24">
        <v>-0.0711</v>
      </c>
      <c r="H40" s="7">
        <v>-1500.0</v>
      </c>
      <c r="I40" s="7">
        <f t="shared" si="1"/>
        <v>89</v>
      </c>
      <c r="J40" s="7">
        <f t="shared" si="3"/>
        <v>4926</v>
      </c>
      <c r="K40" s="7">
        <f t="shared" si="2"/>
        <v>82855.32</v>
      </c>
      <c r="L40" s="2">
        <f t="shared" si="4"/>
        <v>39</v>
      </c>
    </row>
    <row r="41">
      <c r="A41" s="22">
        <v>41643.0</v>
      </c>
      <c r="B41" s="23">
        <v>15.21</v>
      </c>
      <c r="C41" s="23">
        <v>16.9</v>
      </c>
      <c r="D41" s="23">
        <v>17.41</v>
      </c>
      <c r="E41" s="23">
        <v>14.4</v>
      </c>
      <c r="F41" s="23" t="s">
        <v>138</v>
      </c>
      <c r="G41" s="24">
        <v>-0.0958</v>
      </c>
      <c r="H41" s="7">
        <v>-1500.0</v>
      </c>
      <c r="I41" s="7">
        <f t="shared" si="1"/>
        <v>99</v>
      </c>
      <c r="J41" s="7">
        <f t="shared" si="3"/>
        <v>5025</v>
      </c>
      <c r="K41" s="7">
        <f t="shared" si="2"/>
        <v>76430.25</v>
      </c>
      <c r="L41" s="2">
        <f t="shared" si="4"/>
        <v>40</v>
      </c>
    </row>
    <row r="42">
      <c r="A42" s="22">
        <v>41644.0</v>
      </c>
      <c r="B42" s="23">
        <v>15.63</v>
      </c>
      <c r="C42" s="23">
        <v>15.21</v>
      </c>
      <c r="D42" s="23">
        <v>15.74</v>
      </c>
      <c r="E42" s="23">
        <v>14.22</v>
      </c>
      <c r="F42" s="23" t="s">
        <v>139</v>
      </c>
      <c r="G42" s="24">
        <v>0.0277</v>
      </c>
      <c r="H42" s="7">
        <v>-1500.0</v>
      </c>
      <c r="I42" s="7">
        <f t="shared" si="1"/>
        <v>96</v>
      </c>
      <c r="J42" s="7">
        <f t="shared" si="3"/>
        <v>5121</v>
      </c>
      <c r="K42" s="7">
        <f t="shared" si="2"/>
        <v>80041.23</v>
      </c>
      <c r="L42" s="2">
        <f t="shared" si="4"/>
        <v>41</v>
      </c>
    </row>
    <row r="43">
      <c r="A43" s="22">
        <v>41645.0</v>
      </c>
      <c r="B43" s="23">
        <v>16.24</v>
      </c>
      <c r="C43" s="23">
        <v>15.63</v>
      </c>
      <c r="D43" s="23">
        <v>17.04</v>
      </c>
      <c r="E43" s="23">
        <v>15.19</v>
      </c>
      <c r="F43" s="23" t="s">
        <v>140</v>
      </c>
      <c r="G43" s="24">
        <v>0.0391</v>
      </c>
      <c r="H43" s="7">
        <v>-1500.0</v>
      </c>
      <c r="I43" s="7">
        <f t="shared" si="1"/>
        <v>92</v>
      </c>
      <c r="J43" s="7">
        <f t="shared" si="3"/>
        <v>5213</v>
      </c>
      <c r="K43" s="7">
        <f t="shared" si="2"/>
        <v>84659.12</v>
      </c>
      <c r="L43" s="2">
        <f t="shared" si="4"/>
        <v>42</v>
      </c>
    </row>
    <row r="44">
      <c r="A44" s="22">
        <v>41646.0</v>
      </c>
      <c r="B44" s="23">
        <v>15.65</v>
      </c>
      <c r="C44" s="23">
        <v>16.29</v>
      </c>
      <c r="D44" s="23">
        <v>18.24</v>
      </c>
      <c r="E44" s="23">
        <v>15.59</v>
      </c>
      <c r="F44" s="23" t="s">
        <v>141</v>
      </c>
      <c r="G44" s="24">
        <v>-0.0363</v>
      </c>
      <c r="H44" s="7">
        <v>-1500.0</v>
      </c>
      <c r="I44" s="7">
        <f t="shared" si="1"/>
        <v>96</v>
      </c>
      <c r="J44" s="7">
        <f t="shared" si="3"/>
        <v>5309</v>
      </c>
      <c r="K44" s="7">
        <f t="shared" si="2"/>
        <v>83085.85</v>
      </c>
      <c r="L44" s="2">
        <f t="shared" si="4"/>
        <v>43</v>
      </c>
    </row>
    <row r="45">
      <c r="A45" s="22">
        <v>41647.0</v>
      </c>
      <c r="B45" s="23">
        <v>16.95</v>
      </c>
      <c r="C45" s="23">
        <v>15.68</v>
      </c>
      <c r="D45" s="23">
        <v>17.33</v>
      </c>
      <c r="E45" s="23">
        <v>15.23</v>
      </c>
      <c r="F45" s="23" t="s">
        <v>142</v>
      </c>
      <c r="G45" s="24">
        <v>0.0832</v>
      </c>
      <c r="H45" s="7">
        <v>-1500.0</v>
      </c>
      <c r="I45" s="7">
        <f t="shared" si="1"/>
        <v>88</v>
      </c>
      <c r="J45" s="7">
        <f t="shared" si="3"/>
        <v>5397</v>
      </c>
      <c r="K45" s="7">
        <f t="shared" si="2"/>
        <v>91479.15</v>
      </c>
      <c r="L45" s="2">
        <f t="shared" si="4"/>
        <v>44</v>
      </c>
    </row>
    <row r="46">
      <c r="A46" s="22">
        <v>41648.0</v>
      </c>
      <c r="B46" s="23">
        <v>16.12</v>
      </c>
      <c r="C46" s="23">
        <v>17.0</v>
      </c>
      <c r="D46" s="23">
        <v>17.47</v>
      </c>
      <c r="E46" s="23">
        <v>15.88</v>
      </c>
      <c r="F46" s="23" t="s">
        <v>143</v>
      </c>
      <c r="G46" s="24">
        <v>-0.049</v>
      </c>
      <c r="H46" s="7">
        <v>-1500.0</v>
      </c>
      <c r="I46" s="7">
        <f t="shared" si="1"/>
        <v>93</v>
      </c>
      <c r="J46" s="7">
        <f t="shared" si="3"/>
        <v>5490</v>
      </c>
      <c r="K46" s="7">
        <f t="shared" si="2"/>
        <v>88498.8</v>
      </c>
      <c r="L46" s="2">
        <f t="shared" si="4"/>
        <v>45</v>
      </c>
    </row>
    <row r="47">
      <c r="A47" s="22">
        <v>41649.0</v>
      </c>
      <c r="B47" s="23">
        <v>15.27</v>
      </c>
      <c r="C47" s="23">
        <v>16.1</v>
      </c>
      <c r="D47" s="23">
        <v>16.26</v>
      </c>
      <c r="E47" s="23">
        <v>14.2</v>
      </c>
      <c r="F47" s="23" t="s">
        <v>144</v>
      </c>
      <c r="G47" s="24">
        <v>-0.0527</v>
      </c>
      <c r="H47" s="7">
        <v>-1500.0</v>
      </c>
      <c r="I47" s="7">
        <f t="shared" si="1"/>
        <v>98</v>
      </c>
      <c r="J47" s="7">
        <f t="shared" si="3"/>
        <v>5588</v>
      </c>
      <c r="K47" s="7">
        <f t="shared" si="2"/>
        <v>85328.76</v>
      </c>
      <c r="L47" s="2">
        <f t="shared" si="4"/>
        <v>46</v>
      </c>
    </row>
    <row r="48">
      <c r="A48" s="22">
        <v>41650.0</v>
      </c>
      <c r="B48" s="23">
        <v>16.93</v>
      </c>
      <c r="C48" s="23">
        <v>15.31</v>
      </c>
      <c r="D48" s="23">
        <v>17.06</v>
      </c>
      <c r="E48" s="23">
        <v>14.61</v>
      </c>
      <c r="F48" s="23" t="s">
        <v>145</v>
      </c>
      <c r="G48" s="24">
        <v>0.1086</v>
      </c>
      <c r="H48" s="7">
        <v>-1500.0</v>
      </c>
      <c r="I48" s="7">
        <f t="shared" si="1"/>
        <v>89</v>
      </c>
      <c r="J48" s="7">
        <f t="shared" si="3"/>
        <v>5677</v>
      </c>
      <c r="K48" s="7">
        <f t="shared" si="2"/>
        <v>96111.61</v>
      </c>
      <c r="L48" s="2">
        <f t="shared" si="4"/>
        <v>47</v>
      </c>
    </row>
    <row r="49">
      <c r="A49" s="22">
        <v>41651.0</v>
      </c>
      <c r="B49" s="23">
        <v>15.52</v>
      </c>
      <c r="C49" s="23">
        <v>16.91</v>
      </c>
      <c r="D49" s="23">
        <v>17.03</v>
      </c>
      <c r="E49" s="23">
        <v>14.65</v>
      </c>
      <c r="F49" s="23" t="s">
        <v>146</v>
      </c>
      <c r="G49" s="24">
        <v>-0.0835</v>
      </c>
      <c r="H49" s="7">
        <v>-1500.0</v>
      </c>
      <c r="I49" s="7">
        <f t="shared" si="1"/>
        <v>97</v>
      </c>
      <c r="J49" s="7">
        <f t="shared" si="3"/>
        <v>5774</v>
      </c>
      <c r="K49" s="7">
        <f t="shared" si="2"/>
        <v>89612.48</v>
      </c>
      <c r="L49" s="2">
        <f t="shared" si="4"/>
        <v>48</v>
      </c>
    </row>
    <row r="50">
      <c r="A50" s="22">
        <v>42005.0</v>
      </c>
      <c r="B50" s="23">
        <v>17.73</v>
      </c>
      <c r="C50" s="23">
        <v>15.63</v>
      </c>
      <c r="D50" s="23">
        <v>17.98</v>
      </c>
      <c r="E50" s="23">
        <v>14.26</v>
      </c>
      <c r="F50" s="23" t="s">
        <v>147</v>
      </c>
      <c r="G50" s="24">
        <v>0.1424</v>
      </c>
      <c r="H50" s="7">
        <v>-1500.0</v>
      </c>
      <c r="I50" s="7">
        <f t="shared" si="1"/>
        <v>85</v>
      </c>
      <c r="J50" s="7">
        <f t="shared" si="3"/>
        <v>5859</v>
      </c>
      <c r="K50" s="7">
        <f t="shared" si="2"/>
        <v>103880.07</v>
      </c>
      <c r="L50" s="2">
        <f t="shared" si="4"/>
        <v>49</v>
      </c>
    </row>
    <row r="51">
      <c r="A51" s="22">
        <v>42006.0</v>
      </c>
      <c r="B51" s="23">
        <v>19.01</v>
      </c>
      <c r="C51" s="23">
        <v>17.5</v>
      </c>
      <c r="D51" s="23">
        <v>19.47</v>
      </c>
      <c r="E51" s="23">
        <v>17.5</v>
      </c>
      <c r="F51" s="23" t="s">
        <v>148</v>
      </c>
      <c r="G51" s="24">
        <v>0.0723</v>
      </c>
      <c r="H51" s="7">
        <v>-1500.0</v>
      </c>
      <c r="I51" s="7">
        <f t="shared" si="1"/>
        <v>79</v>
      </c>
      <c r="J51" s="7">
        <f t="shared" si="3"/>
        <v>5938</v>
      </c>
      <c r="K51" s="7">
        <f t="shared" si="2"/>
        <v>112881.38</v>
      </c>
      <c r="L51" s="2">
        <f t="shared" si="4"/>
        <v>50</v>
      </c>
    </row>
    <row r="52">
      <c r="A52" s="22">
        <v>42007.0</v>
      </c>
      <c r="B52" s="23">
        <v>18.6</v>
      </c>
      <c r="C52" s="23">
        <v>19.04</v>
      </c>
      <c r="D52" s="23">
        <v>19.42</v>
      </c>
      <c r="E52" s="23">
        <v>18.28</v>
      </c>
      <c r="F52" s="23" t="s">
        <v>135</v>
      </c>
      <c r="G52" s="24">
        <v>-0.0212</v>
      </c>
      <c r="H52" s="7">
        <v>-1500.0</v>
      </c>
      <c r="I52" s="7">
        <f t="shared" si="1"/>
        <v>81</v>
      </c>
      <c r="J52" s="7">
        <f t="shared" si="3"/>
        <v>6019</v>
      </c>
      <c r="K52" s="7">
        <f t="shared" si="2"/>
        <v>111953.4</v>
      </c>
      <c r="L52" s="2">
        <f t="shared" si="4"/>
        <v>51</v>
      </c>
    </row>
    <row r="53">
      <c r="A53" s="22">
        <v>42008.0</v>
      </c>
      <c r="B53" s="23">
        <v>21.09</v>
      </c>
      <c r="C53" s="23">
        <v>18.6</v>
      </c>
      <c r="D53" s="23">
        <v>22.63</v>
      </c>
      <c r="E53" s="23">
        <v>18.42</v>
      </c>
      <c r="F53" s="23" t="s">
        <v>126</v>
      </c>
      <c r="G53" s="24">
        <v>0.1335</v>
      </c>
      <c r="H53" s="7">
        <v>-1500.0</v>
      </c>
      <c r="I53" s="7">
        <f t="shared" si="1"/>
        <v>71</v>
      </c>
      <c r="J53" s="7">
        <f t="shared" si="3"/>
        <v>6090</v>
      </c>
      <c r="K53" s="7">
        <f t="shared" si="2"/>
        <v>128438.1</v>
      </c>
      <c r="L53" s="2">
        <f t="shared" si="4"/>
        <v>52</v>
      </c>
    </row>
    <row r="54">
      <c r="A54" s="22">
        <v>42009.0</v>
      </c>
      <c r="B54" s="23">
        <v>21.46</v>
      </c>
      <c r="C54" s="23">
        <v>21.19</v>
      </c>
      <c r="D54" s="23">
        <v>21.95</v>
      </c>
      <c r="E54" s="23">
        <v>20.73</v>
      </c>
      <c r="F54" s="23" t="s">
        <v>149</v>
      </c>
      <c r="G54" s="24">
        <v>0.0177</v>
      </c>
      <c r="H54" s="7">
        <v>-1500.0</v>
      </c>
      <c r="I54" s="7">
        <f t="shared" si="1"/>
        <v>70</v>
      </c>
      <c r="J54" s="7">
        <f t="shared" si="3"/>
        <v>6160</v>
      </c>
      <c r="K54" s="7">
        <f t="shared" si="2"/>
        <v>132193.6</v>
      </c>
      <c r="L54" s="2">
        <f t="shared" si="4"/>
        <v>53</v>
      </c>
    </row>
    <row r="55">
      <c r="A55" s="22">
        <v>42010.0</v>
      </c>
      <c r="B55" s="23">
        <v>21.7</v>
      </c>
      <c r="C55" s="23">
        <v>21.52</v>
      </c>
      <c r="D55" s="23">
        <v>22.35</v>
      </c>
      <c r="E55" s="23">
        <v>20.96</v>
      </c>
      <c r="F55" s="23" t="s">
        <v>150</v>
      </c>
      <c r="G55" s="24">
        <v>0.0113</v>
      </c>
      <c r="H55" s="7">
        <v>-1500.0</v>
      </c>
      <c r="I55" s="7">
        <f t="shared" si="1"/>
        <v>69</v>
      </c>
      <c r="J55" s="7">
        <f t="shared" si="3"/>
        <v>6229</v>
      </c>
      <c r="K55" s="7">
        <f t="shared" si="2"/>
        <v>135169.3</v>
      </c>
      <c r="L55" s="2">
        <f t="shared" si="4"/>
        <v>54</v>
      </c>
    </row>
    <row r="56">
      <c r="A56" s="22">
        <v>42011.0</v>
      </c>
      <c r="B56" s="23">
        <v>26.81</v>
      </c>
      <c r="C56" s="23">
        <v>21.97</v>
      </c>
      <c r="D56" s="23">
        <v>29.03</v>
      </c>
      <c r="E56" s="23">
        <v>21.28</v>
      </c>
      <c r="F56" s="23" t="s">
        <v>151</v>
      </c>
      <c r="G56" s="24">
        <v>0.2351</v>
      </c>
      <c r="H56" s="7">
        <v>-1500.0</v>
      </c>
      <c r="I56" s="7">
        <f t="shared" si="1"/>
        <v>56</v>
      </c>
      <c r="J56" s="7">
        <f t="shared" si="3"/>
        <v>6285</v>
      </c>
      <c r="K56" s="7">
        <f t="shared" si="2"/>
        <v>168500.85</v>
      </c>
      <c r="L56" s="2">
        <f t="shared" si="4"/>
        <v>55</v>
      </c>
    </row>
    <row r="57">
      <c r="A57" s="22">
        <v>42012.0</v>
      </c>
      <c r="B57" s="23">
        <v>25.64</v>
      </c>
      <c r="C57" s="23">
        <v>26.87</v>
      </c>
      <c r="D57" s="23">
        <v>27.14</v>
      </c>
      <c r="E57" s="23">
        <v>22.55</v>
      </c>
      <c r="F57" s="23" t="s">
        <v>136</v>
      </c>
      <c r="G57" s="24">
        <v>-0.0434</v>
      </c>
      <c r="H57" s="7">
        <v>-1500.0</v>
      </c>
      <c r="I57" s="7">
        <f t="shared" si="1"/>
        <v>59</v>
      </c>
      <c r="J57" s="7">
        <f t="shared" si="3"/>
        <v>6344</v>
      </c>
      <c r="K57" s="7">
        <f t="shared" si="2"/>
        <v>162660.16</v>
      </c>
      <c r="L57" s="2">
        <f t="shared" si="4"/>
        <v>56</v>
      </c>
    </row>
    <row r="58">
      <c r="A58" s="22">
        <v>42013.0</v>
      </c>
      <c r="B58" s="23">
        <v>25.59</v>
      </c>
      <c r="C58" s="23">
        <v>24.96</v>
      </c>
      <c r="D58" s="23">
        <v>27.49</v>
      </c>
      <c r="E58" s="23">
        <v>24.52</v>
      </c>
      <c r="F58" s="23" t="s">
        <v>129</v>
      </c>
      <c r="G58" s="24">
        <v>-0.0019</v>
      </c>
      <c r="H58" s="7">
        <v>-1500.0</v>
      </c>
      <c r="I58" s="7">
        <f t="shared" si="1"/>
        <v>59</v>
      </c>
      <c r="J58" s="7">
        <f t="shared" si="3"/>
        <v>6403</v>
      </c>
      <c r="K58" s="7">
        <f t="shared" si="2"/>
        <v>163852.77</v>
      </c>
      <c r="L58" s="2">
        <f t="shared" si="4"/>
        <v>57</v>
      </c>
    </row>
    <row r="59">
      <c r="A59" s="22">
        <v>42014.0</v>
      </c>
      <c r="B59" s="23">
        <v>31.3</v>
      </c>
      <c r="C59" s="23">
        <v>25.55</v>
      </c>
      <c r="D59" s="23">
        <v>31.54</v>
      </c>
      <c r="E59" s="23">
        <v>25.3</v>
      </c>
      <c r="F59" s="23" t="s">
        <v>152</v>
      </c>
      <c r="G59" s="24">
        <v>0.2227</v>
      </c>
      <c r="H59" s="7">
        <v>-1500.0</v>
      </c>
      <c r="I59" s="7">
        <f t="shared" si="1"/>
        <v>48</v>
      </c>
      <c r="J59" s="7">
        <f t="shared" si="3"/>
        <v>6451</v>
      </c>
      <c r="K59" s="7">
        <f t="shared" si="2"/>
        <v>201916.3</v>
      </c>
      <c r="L59" s="2">
        <f t="shared" si="4"/>
        <v>58</v>
      </c>
    </row>
    <row r="60">
      <c r="A60" s="22">
        <v>42015.0</v>
      </c>
      <c r="B60" s="23">
        <v>33.24</v>
      </c>
      <c r="C60" s="23">
        <v>31.36</v>
      </c>
      <c r="D60" s="23">
        <v>34.14</v>
      </c>
      <c r="E60" s="23">
        <v>31.02</v>
      </c>
      <c r="F60" s="23" t="s">
        <v>153</v>
      </c>
      <c r="G60" s="24">
        <v>0.0622</v>
      </c>
      <c r="H60" s="7">
        <v>-1500.0</v>
      </c>
      <c r="I60" s="7">
        <f t="shared" si="1"/>
        <v>45</v>
      </c>
      <c r="J60" s="7">
        <f t="shared" si="3"/>
        <v>6496</v>
      </c>
      <c r="K60" s="7">
        <f t="shared" si="2"/>
        <v>215927.04</v>
      </c>
      <c r="L60" s="2">
        <f t="shared" si="4"/>
        <v>59</v>
      </c>
    </row>
    <row r="61">
      <c r="A61" s="22">
        <v>42016.0</v>
      </c>
      <c r="B61" s="23">
        <v>33.79</v>
      </c>
      <c r="C61" s="23">
        <v>33.69</v>
      </c>
      <c r="D61" s="23">
        <v>34.82</v>
      </c>
      <c r="E61" s="23">
        <v>31.76</v>
      </c>
      <c r="F61" s="23" t="s">
        <v>154</v>
      </c>
      <c r="G61" s="24">
        <v>0.0167</v>
      </c>
      <c r="H61" s="7">
        <v>-1500.0</v>
      </c>
      <c r="I61" s="7">
        <f t="shared" si="1"/>
        <v>44</v>
      </c>
      <c r="J61" s="7">
        <f t="shared" si="3"/>
        <v>6540</v>
      </c>
      <c r="K61" s="7">
        <f t="shared" si="2"/>
        <v>220986.6</v>
      </c>
      <c r="L61" s="2">
        <f t="shared" si="4"/>
        <v>60</v>
      </c>
    </row>
    <row r="62">
      <c r="A62" s="22">
        <v>42370.0</v>
      </c>
      <c r="B62" s="23">
        <v>29.35</v>
      </c>
      <c r="C62" s="23">
        <v>32.81</v>
      </c>
      <c r="D62" s="23">
        <v>32.89</v>
      </c>
      <c r="E62" s="23">
        <v>27.36</v>
      </c>
      <c r="F62" s="23" t="s">
        <v>155</v>
      </c>
      <c r="G62" s="24">
        <v>-0.1315</v>
      </c>
      <c r="H62" s="7">
        <v>-1500.0</v>
      </c>
      <c r="I62" s="7">
        <f t="shared" si="1"/>
        <v>51</v>
      </c>
      <c r="J62" s="7">
        <f t="shared" si="3"/>
        <v>6591</v>
      </c>
      <c r="K62" s="7">
        <f t="shared" si="2"/>
        <v>193445.85</v>
      </c>
      <c r="L62" s="2">
        <f t="shared" si="4"/>
        <v>61</v>
      </c>
    </row>
    <row r="63">
      <c r="A63" s="22">
        <v>42371.0</v>
      </c>
      <c r="B63" s="23">
        <v>27.63</v>
      </c>
      <c r="C63" s="23">
        <v>28.91</v>
      </c>
      <c r="D63" s="23">
        <v>29.09</v>
      </c>
      <c r="E63" s="23">
        <v>23.7</v>
      </c>
      <c r="F63" s="23" t="s">
        <v>156</v>
      </c>
      <c r="G63" s="24">
        <v>-0.0587</v>
      </c>
      <c r="H63" s="7">
        <v>-1500.0</v>
      </c>
      <c r="I63" s="7">
        <f t="shared" si="1"/>
        <v>54</v>
      </c>
      <c r="J63" s="7">
        <f t="shared" si="3"/>
        <v>6645</v>
      </c>
      <c r="K63" s="7">
        <f t="shared" si="2"/>
        <v>183601.35</v>
      </c>
      <c r="L63" s="2">
        <f t="shared" si="4"/>
        <v>62</v>
      </c>
    </row>
    <row r="64">
      <c r="A64" s="22">
        <v>42372.0</v>
      </c>
      <c r="B64" s="23">
        <v>29.68</v>
      </c>
      <c r="C64" s="23">
        <v>27.81</v>
      </c>
      <c r="D64" s="23">
        <v>30.16</v>
      </c>
      <c r="E64" s="23">
        <v>26.93</v>
      </c>
      <c r="F64" s="23" t="s">
        <v>157</v>
      </c>
      <c r="G64" s="24">
        <v>0.0744</v>
      </c>
      <c r="H64" s="7">
        <v>-1500.0</v>
      </c>
      <c r="I64" s="7">
        <f t="shared" si="1"/>
        <v>51</v>
      </c>
      <c r="J64" s="7">
        <f t="shared" si="3"/>
        <v>6696</v>
      </c>
      <c r="K64" s="7">
        <f t="shared" si="2"/>
        <v>198737.28</v>
      </c>
      <c r="L64" s="2">
        <f t="shared" si="4"/>
        <v>63</v>
      </c>
    </row>
    <row r="65">
      <c r="A65" s="22">
        <v>42373.0</v>
      </c>
      <c r="B65" s="23">
        <v>32.98</v>
      </c>
      <c r="C65" s="23">
        <v>29.52</v>
      </c>
      <c r="D65" s="23">
        <v>33.5</v>
      </c>
      <c r="E65" s="23">
        <v>29.26</v>
      </c>
      <c r="F65" s="23" t="s">
        <v>139</v>
      </c>
      <c r="G65" s="24">
        <v>0.1111</v>
      </c>
      <c r="H65" s="7">
        <v>-1500.0</v>
      </c>
      <c r="I65" s="7">
        <f t="shared" si="1"/>
        <v>45</v>
      </c>
      <c r="J65" s="7">
        <f t="shared" si="3"/>
        <v>6741</v>
      </c>
      <c r="K65" s="7">
        <f t="shared" si="2"/>
        <v>222318.18</v>
      </c>
      <c r="L65" s="2">
        <f t="shared" si="4"/>
        <v>64</v>
      </c>
    </row>
    <row r="66">
      <c r="A66" s="22">
        <v>42374.0</v>
      </c>
      <c r="B66" s="23">
        <v>36.14</v>
      </c>
      <c r="C66" s="23">
        <v>33.2</v>
      </c>
      <c r="D66" s="23">
        <v>36.21</v>
      </c>
      <c r="E66" s="23">
        <v>32.8</v>
      </c>
      <c r="F66" s="23" t="s">
        <v>158</v>
      </c>
      <c r="G66" s="24">
        <v>0.0958</v>
      </c>
      <c r="H66" s="7">
        <v>-1500.0</v>
      </c>
      <c r="I66" s="7">
        <f t="shared" si="1"/>
        <v>42</v>
      </c>
      <c r="J66" s="7">
        <f t="shared" si="3"/>
        <v>6783</v>
      </c>
      <c r="K66" s="7">
        <f t="shared" si="2"/>
        <v>245137.62</v>
      </c>
      <c r="L66" s="2">
        <f t="shared" si="4"/>
        <v>65</v>
      </c>
    </row>
    <row r="67">
      <c r="A67" s="22">
        <v>42375.0</v>
      </c>
      <c r="B67" s="23">
        <v>35.78</v>
      </c>
      <c r="C67" s="23">
        <v>36.04</v>
      </c>
      <c r="D67" s="23">
        <v>36.58</v>
      </c>
      <c r="E67" s="23">
        <v>34.11</v>
      </c>
      <c r="F67" s="23" t="s">
        <v>159</v>
      </c>
      <c r="G67" s="24">
        <v>-0.0099</v>
      </c>
      <c r="H67" s="7">
        <v>-1500.0</v>
      </c>
      <c r="I67" s="7">
        <f t="shared" si="1"/>
        <v>42</v>
      </c>
      <c r="J67" s="7">
        <f t="shared" si="3"/>
        <v>6825</v>
      </c>
      <c r="K67" s="7">
        <f t="shared" si="2"/>
        <v>244198.5</v>
      </c>
      <c r="L67" s="2">
        <f t="shared" si="4"/>
        <v>66</v>
      </c>
    </row>
    <row r="68">
      <c r="A68" s="22">
        <v>42376.0</v>
      </c>
      <c r="B68" s="23">
        <v>37.94</v>
      </c>
      <c r="C68" s="23">
        <v>35.87</v>
      </c>
      <c r="D68" s="23">
        <v>38.3</v>
      </c>
      <c r="E68" s="23">
        <v>35.83</v>
      </c>
      <c r="F68" s="23" t="s">
        <v>127</v>
      </c>
      <c r="G68" s="24">
        <v>0.0604</v>
      </c>
      <c r="H68" s="7">
        <v>-1500.0</v>
      </c>
      <c r="I68" s="7">
        <f t="shared" si="1"/>
        <v>40</v>
      </c>
      <c r="J68" s="7">
        <f t="shared" si="3"/>
        <v>6865</v>
      </c>
      <c r="K68" s="7">
        <f t="shared" si="2"/>
        <v>260458.1</v>
      </c>
      <c r="L68" s="2">
        <f t="shared" si="4"/>
        <v>67</v>
      </c>
    </row>
    <row r="69">
      <c r="A69" s="22">
        <v>42377.0</v>
      </c>
      <c r="B69" s="23">
        <v>38.46</v>
      </c>
      <c r="C69" s="23">
        <v>37.99</v>
      </c>
      <c r="D69" s="23">
        <v>38.75</v>
      </c>
      <c r="E69" s="23">
        <v>37.52</v>
      </c>
      <c r="F69" s="23" t="s">
        <v>160</v>
      </c>
      <c r="G69" s="24">
        <v>0.0136</v>
      </c>
      <c r="H69" s="7">
        <v>-1500.0</v>
      </c>
      <c r="I69" s="7">
        <f t="shared" si="1"/>
        <v>39</v>
      </c>
      <c r="J69" s="7">
        <f t="shared" si="3"/>
        <v>6904</v>
      </c>
      <c r="K69" s="7">
        <f t="shared" si="2"/>
        <v>265527.84</v>
      </c>
      <c r="L69" s="2">
        <f t="shared" si="4"/>
        <v>68</v>
      </c>
    </row>
    <row r="70">
      <c r="A70" s="22">
        <v>42378.0</v>
      </c>
      <c r="B70" s="23">
        <v>41.87</v>
      </c>
      <c r="C70" s="23">
        <v>38.54</v>
      </c>
      <c r="D70" s="23">
        <v>42.0</v>
      </c>
      <c r="E70" s="23">
        <v>37.8</v>
      </c>
      <c r="F70" s="23" t="s">
        <v>131</v>
      </c>
      <c r="G70" s="24">
        <v>0.0886</v>
      </c>
      <c r="H70" s="7">
        <v>-1500.0</v>
      </c>
      <c r="I70" s="7">
        <f t="shared" si="1"/>
        <v>36</v>
      </c>
      <c r="J70" s="7">
        <f t="shared" si="3"/>
        <v>6940</v>
      </c>
      <c r="K70" s="7">
        <f t="shared" si="2"/>
        <v>290577.8</v>
      </c>
      <c r="L70" s="2">
        <f t="shared" si="4"/>
        <v>69</v>
      </c>
    </row>
    <row r="71">
      <c r="A71" s="22">
        <v>42379.0</v>
      </c>
      <c r="B71" s="23">
        <v>39.49</v>
      </c>
      <c r="C71" s="23">
        <v>41.8</v>
      </c>
      <c r="D71" s="23">
        <v>42.36</v>
      </c>
      <c r="E71" s="23">
        <v>38.73</v>
      </c>
      <c r="F71" s="23" t="s">
        <v>129</v>
      </c>
      <c r="G71" s="24">
        <v>-0.0567</v>
      </c>
      <c r="H71" s="7">
        <v>-1500.0</v>
      </c>
      <c r="I71" s="7">
        <f t="shared" si="1"/>
        <v>38</v>
      </c>
      <c r="J71" s="7">
        <f t="shared" si="3"/>
        <v>6978</v>
      </c>
      <c r="K71" s="7">
        <f t="shared" si="2"/>
        <v>275561.22</v>
      </c>
      <c r="L71" s="2">
        <f t="shared" si="4"/>
        <v>70</v>
      </c>
    </row>
    <row r="72">
      <c r="A72" s="22">
        <v>42380.0</v>
      </c>
      <c r="B72" s="23">
        <v>37.53</v>
      </c>
      <c r="C72" s="23">
        <v>39.95</v>
      </c>
      <c r="D72" s="23">
        <v>40.04</v>
      </c>
      <c r="E72" s="23">
        <v>35.51</v>
      </c>
      <c r="F72" s="23" t="s">
        <v>161</v>
      </c>
      <c r="G72" s="24">
        <v>-0.0497</v>
      </c>
      <c r="H72" s="7">
        <v>-1500.0</v>
      </c>
      <c r="I72" s="7">
        <f t="shared" si="1"/>
        <v>40</v>
      </c>
      <c r="J72" s="7">
        <f t="shared" si="3"/>
        <v>7018</v>
      </c>
      <c r="K72" s="7">
        <f t="shared" si="2"/>
        <v>263385.54</v>
      </c>
      <c r="L72" s="2">
        <f t="shared" si="4"/>
        <v>71</v>
      </c>
    </row>
    <row r="73">
      <c r="A73" s="22">
        <v>42381.0</v>
      </c>
      <c r="B73" s="23">
        <v>37.49</v>
      </c>
      <c r="C73" s="23">
        <v>37.62</v>
      </c>
      <c r="D73" s="23">
        <v>39.12</v>
      </c>
      <c r="E73" s="23">
        <v>36.83</v>
      </c>
      <c r="F73" s="23" t="s">
        <v>162</v>
      </c>
      <c r="G73" s="24">
        <v>-9.0E-4</v>
      </c>
      <c r="H73" s="7">
        <v>-1500.0</v>
      </c>
      <c r="I73" s="7">
        <f t="shared" si="1"/>
        <v>40</v>
      </c>
      <c r="J73" s="7">
        <f t="shared" si="3"/>
        <v>7058</v>
      </c>
      <c r="K73" s="7">
        <f t="shared" si="2"/>
        <v>264604.42</v>
      </c>
      <c r="L73" s="2">
        <f t="shared" si="4"/>
        <v>72</v>
      </c>
    </row>
    <row r="74">
      <c r="A74" s="22">
        <v>42736.0</v>
      </c>
      <c r="B74" s="23">
        <v>41.17</v>
      </c>
      <c r="C74" s="23">
        <v>37.9</v>
      </c>
      <c r="D74" s="23">
        <v>42.19</v>
      </c>
      <c r="E74" s="23">
        <v>37.38</v>
      </c>
      <c r="F74" s="23" t="s">
        <v>163</v>
      </c>
      <c r="G74" s="24">
        <v>0.0982</v>
      </c>
      <c r="H74" s="7">
        <v>290577.86</v>
      </c>
      <c r="I74" s="3"/>
      <c r="J74" s="7">
        <f t="shared" si="3"/>
        <v>7058</v>
      </c>
      <c r="K74" s="7">
        <f t="shared" si="2"/>
        <v>290577.86</v>
      </c>
      <c r="L74" s="2">
        <f t="shared" si="4"/>
        <v>73</v>
      </c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8.38"/>
    <col customWidth="1" min="3" max="3" width="10.0"/>
    <col customWidth="1" min="4" max="4" width="9.38"/>
    <col customWidth="1" min="5" max="5" width="9.0"/>
    <col customWidth="1" min="6" max="7" width="7.63"/>
    <col customWidth="1" min="8" max="8" width="14.25"/>
    <col customWidth="1" min="9" max="9" width="9.13"/>
    <col customWidth="1" min="10" max="10" width="7.63"/>
    <col customWidth="1" min="11" max="11" width="13.38"/>
    <col customWidth="1" min="12" max="14" width="7.63"/>
    <col customWidth="1" min="15" max="15" width="14.63"/>
    <col customWidth="1" min="16" max="16" width="13.38"/>
    <col customWidth="1" min="17" max="26" width="7.63"/>
  </cols>
  <sheetData>
    <row r="1">
      <c r="A1" s="21" t="s">
        <v>164</v>
      </c>
      <c r="B1" s="21" t="s">
        <v>100</v>
      </c>
      <c r="C1" s="21" t="s">
        <v>17</v>
      </c>
      <c r="D1" s="21" t="s">
        <v>101</v>
      </c>
      <c r="E1" s="21" t="s">
        <v>102</v>
      </c>
      <c r="F1" s="21" t="s">
        <v>103</v>
      </c>
      <c r="G1" s="21" t="s">
        <v>104</v>
      </c>
      <c r="H1" s="18" t="s">
        <v>165</v>
      </c>
      <c r="I1" s="18" t="s">
        <v>23</v>
      </c>
      <c r="J1" s="18" t="s">
        <v>24</v>
      </c>
      <c r="K1" s="18" t="s">
        <v>2</v>
      </c>
      <c r="L1" s="18" t="s">
        <v>25</v>
      </c>
      <c r="N1" s="20"/>
      <c r="O1" s="57" t="s">
        <v>5</v>
      </c>
      <c r="P1" s="57" t="s">
        <v>4</v>
      </c>
    </row>
    <row r="2">
      <c r="A2" s="22">
        <v>42736.0</v>
      </c>
      <c r="B2" s="23">
        <v>41.17</v>
      </c>
      <c r="C2" s="23">
        <v>37.9</v>
      </c>
      <c r="D2" s="23">
        <v>42.19</v>
      </c>
      <c r="E2" s="23">
        <v>37.38</v>
      </c>
      <c r="F2" s="23" t="s">
        <v>163</v>
      </c>
      <c r="G2" s="24">
        <v>0.0982</v>
      </c>
      <c r="H2" s="11">
        <v>-1500.0</v>
      </c>
      <c r="I2" s="2">
        <f t="shared" ref="I2:I73" si="1">ROUND(1500/B2, 0)</f>
        <v>36</v>
      </c>
      <c r="J2" s="2">
        <f>I2</f>
        <v>36</v>
      </c>
      <c r="K2" s="7">
        <f t="shared" ref="K2:K74" si="2">J2*B2</f>
        <v>1482.12</v>
      </c>
      <c r="L2" s="3">
        <f>1</f>
        <v>1</v>
      </c>
      <c r="N2" s="58" t="s">
        <v>6</v>
      </c>
      <c r="O2" s="59">
        <f>IRR(H2:H74, 0.02)</f>
        <v>0.002072229702</v>
      </c>
      <c r="P2" s="60">
        <f>(O2 + 1) ^ (12) - 1</f>
        <v>0.02515213622</v>
      </c>
    </row>
    <row r="3">
      <c r="A3" s="22">
        <v>42767.0</v>
      </c>
      <c r="B3" s="23">
        <v>42.25</v>
      </c>
      <c r="C3" s="23">
        <v>41.46</v>
      </c>
      <c r="D3" s="23">
        <v>43.04</v>
      </c>
      <c r="E3" s="23">
        <v>40.15</v>
      </c>
      <c r="F3" s="23" t="s">
        <v>166</v>
      </c>
      <c r="G3" s="24">
        <v>0.0262</v>
      </c>
      <c r="H3" s="7">
        <v>-1500.0</v>
      </c>
      <c r="I3" s="2">
        <f t="shared" si="1"/>
        <v>36</v>
      </c>
      <c r="J3" s="2">
        <f t="shared" ref="J3:J74" si="3">I3+J2</f>
        <v>72</v>
      </c>
      <c r="K3" s="7">
        <f t="shared" si="2"/>
        <v>3042</v>
      </c>
      <c r="L3" s="2">
        <f t="shared" ref="L3:L74" si="4">L2+1</f>
        <v>2</v>
      </c>
      <c r="N3" s="61" t="s">
        <v>8</v>
      </c>
      <c r="O3" s="62">
        <f>(1+P3)^(1/12)-1</f>
        <v>0.004074123784</v>
      </c>
      <c r="P3" s="43">
        <v>0.05</v>
      </c>
      <c r="Q3" s="45" t="s">
        <v>9</v>
      </c>
    </row>
    <row r="4">
      <c r="A4" s="22">
        <v>42795.0</v>
      </c>
      <c r="B4" s="23">
        <v>44.33</v>
      </c>
      <c r="C4" s="23">
        <v>42.65</v>
      </c>
      <c r="D4" s="23">
        <v>44.52</v>
      </c>
      <c r="E4" s="23">
        <v>41.67</v>
      </c>
      <c r="F4" s="23" t="s">
        <v>167</v>
      </c>
      <c r="G4" s="24">
        <v>0.0491</v>
      </c>
      <c r="H4" s="7">
        <v>-1500.0</v>
      </c>
      <c r="I4" s="2">
        <f t="shared" si="1"/>
        <v>34</v>
      </c>
      <c r="J4" s="2">
        <f t="shared" si="3"/>
        <v>106</v>
      </c>
      <c r="K4" s="7">
        <f t="shared" si="2"/>
        <v>4698.98</v>
      </c>
      <c r="L4" s="2">
        <f t="shared" si="4"/>
        <v>3</v>
      </c>
      <c r="N4" s="58" t="s">
        <v>7</v>
      </c>
      <c r="O4" s="63">
        <f t="array" ref="O4">NPV(O3,H2:H74,)</f>
        <v>-6793.735338</v>
      </c>
      <c r="P4" s="64"/>
    </row>
    <row r="5">
      <c r="A5" s="22">
        <v>42826.0</v>
      </c>
      <c r="B5" s="23">
        <v>46.25</v>
      </c>
      <c r="C5" s="23">
        <v>44.4</v>
      </c>
      <c r="D5" s="23">
        <v>47.48</v>
      </c>
      <c r="E5" s="23">
        <v>44.22</v>
      </c>
      <c r="F5" s="23" t="s">
        <v>162</v>
      </c>
      <c r="G5" s="24">
        <v>0.0434</v>
      </c>
      <c r="H5" s="7">
        <v>-1500.0</v>
      </c>
      <c r="I5" s="2">
        <f t="shared" si="1"/>
        <v>32</v>
      </c>
      <c r="J5" s="2">
        <f t="shared" si="3"/>
        <v>138</v>
      </c>
      <c r="K5" s="7">
        <f t="shared" si="2"/>
        <v>6382.5</v>
      </c>
      <c r="L5" s="2">
        <f t="shared" si="4"/>
        <v>4</v>
      </c>
    </row>
    <row r="6">
      <c r="A6" s="22">
        <v>42856.0</v>
      </c>
      <c r="B6" s="23">
        <v>49.73</v>
      </c>
      <c r="C6" s="23">
        <v>46.39</v>
      </c>
      <c r="D6" s="23">
        <v>50.06</v>
      </c>
      <c r="E6" s="23">
        <v>46.39</v>
      </c>
      <c r="F6" s="23" t="s">
        <v>168</v>
      </c>
      <c r="G6" s="24">
        <v>0.0753</v>
      </c>
      <c r="H6" s="7">
        <v>-1500.0</v>
      </c>
      <c r="I6" s="2">
        <f t="shared" si="1"/>
        <v>30</v>
      </c>
      <c r="J6" s="2">
        <f t="shared" si="3"/>
        <v>168</v>
      </c>
      <c r="K6" s="7">
        <f t="shared" si="2"/>
        <v>8354.64</v>
      </c>
      <c r="L6" s="2">
        <f t="shared" si="4"/>
        <v>5</v>
      </c>
      <c r="N6" s="47" t="s">
        <v>169</v>
      </c>
    </row>
    <row r="7">
      <c r="A7" s="22">
        <v>42887.0</v>
      </c>
      <c r="B7" s="23">
        <v>48.4</v>
      </c>
      <c r="C7" s="23">
        <v>49.93</v>
      </c>
      <c r="D7" s="23">
        <v>50.85</v>
      </c>
      <c r="E7" s="23">
        <v>46.35</v>
      </c>
      <c r="F7" s="23" t="s">
        <v>107</v>
      </c>
      <c r="G7" s="24">
        <v>-0.0268</v>
      </c>
      <c r="H7" s="7">
        <v>-1500.0</v>
      </c>
      <c r="I7" s="2">
        <f t="shared" si="1"/>
        <v>31</v>
      </c>
      <c r="J7" s="2">
        <f t="shared" si="3"/>
        <v>199</v>
      </c>
      <c r="K7" s="7">
        <f t="shared" si="2"/>
        <v>9631.6</v>
      </c>
      <c r="L7" s="2">
        <f t="shared" si="4"/>
        <v>6</v>
      </c>
      <c r="N7" s="47"/>
    </row>
    <row r="8">
      <c r="A8" s="22">
        <v>42917.0</v>
      </c>
      <c r="B8" s="23">
        <v>49.39</v>
      </c>
      <c r="C8" s="23">
        <v>48.64</v>
      </c>
      <c r="D8" s="23">
        <v>54.17</v>
      </c>
      <c r="E8" s="23">
        <v>47.55</v>
      </c>
      <c r="F8" s="23" t="s">
        <v>170</v>
      </c>
      <c r="G8" s="24">
        <v>0.0204</v>
      </c>
      <c r="H8" s="7">
        <v>-1500.0</v>
      </c>
      <c r="I8" s="2">
        <f t="shared" si="1"/>
        <v>30</v>
      </c>
      <c r="J8" s="2">
        <f t="shared" si="3"/>
        <v>229</v>
      </c>
      <c r="K8" s="7">
        <f t="shared" si="2"/>
        <v>11310.31</v>
      </c>
      <c r="L8" s="2">
        <f t="shared" si="4"/>
        <v>7</v>
      </c>
      <c r="N8" s="50" t="s">
        <v>34</v>
      </c>
      <c r="O8" s="51"/>
      <c r="P8" s="52">
        <f>B2</f>
        <v>41.17</v>
      </c>
    </row>
    <row r="9">
      <c r="A9" s="22">
        <v>42948.0</v>
      </c>
      <c r="B9" s="23">
        <v>49.03</v>
      </c>
      <c r="C9" s="23">
        <v>49.81</v>
      </c>
      <c r="D9" s="23">
        <v>50.32</v>
      </c>
      <c r="E9" s="23">
        <v>46.82</v>
      </c>
      <c r="F9" s="23" t="s">
        <v>120</v>
      </c>
      <c r="G9" s="24">
        <v>-0.0073</v>
      </c>
      <c r="H9" s="7">
        <v>-1500.0</v>
      </c>
      <c r="I9" s="2">
        <f t="shared" si="1"/>
        <v>31</v>
      </c>
      <c r="J9" s="2">
        <f t="shared" si="3"/>
        <v>260</v>
      </c>
      <c r="K9" s="7">
        <f t="shared" si="2"/>
        <v>12747.8</v>
      </c>
      <c r="L9" s="2">
        <f t="shared" si="4"/>
        <v>8</v>
      </c>
      <c r="N9" s="50" t="s">
        <v>36</v>
      </c>
      <c r="O9" s="51"/>
      <c r="P9" s="52">
        <f t="shared" ref="P9:P10" si="5">B73</f>
        <v>84</v>
      </c>
    </row>
    <row r="10">
      <c r="A10" s="22">
        <v>42979.0</v>
      </c>
      <c r="B10" s="23">
        <v>48.07</v>
      </c>
      <c r="C10" s="23">
        <v>49.21</v>
      </c>
      <c r="D10" s="23">
        <v>50.0</v>
      </c>
      <c r="E10" s="23">
        <v>46.59</v>
      </c>
      <c r="F10" s="23" t="s">
        <v>171</v>
      </c>
      <c r="G10" s="24">
        <v>-0.0196</v>
      </c>
      <c r="H10" s="7">
        <v>-1500.0</v>
      </c>
      <c r="I10" s="2">
        <f t="shared" si="1"/>
        <v>31</v>
      </c>
      <c r="J10" s="2">
        <f t="shared" si="3"/>
        <v>291</v>
      </c>
      <c r="K10" s="7">
        <f t="shared" si="2"/>
        <v>13988.37</v>
      </c>
      <c r="L10" s="2">
        <f t="shared" si="4"/>
        <v>9</v>
      </c>
      <c r="N10" s="50" t="s">
        <v>38</v>
      </c>
      <c r="O10" s="53"/>
      <c r="P10" s="52">
        <f t="shared" si="5"/>
        <v>97.97</v>
      </c>
    </row>
    <row r="11">
      <c r="A11" s="22">
        <v>43009.0</v>
      </c>
      <c r="B11" s="23">
        <v>55.26</v>
      </c>
      <c r="C11" s="23">
        <v>48.2</v>
      </c>
      <c r="D11" s="23">
        <v>56.14</v>
      </c>
      <c r="E11" s="23">
        <v>47.52</v>
      </c>
      <c r="F11" s="23" t="s">
        <v>172</v>
      </c>
      <c r="G11" s="24">
        <v>0.1497</v>
      </c>
      <c r="H11" s="7">
        <v>-1500.0</v>
      </c>
      <c r="I11" s="2">
        <f t="shared" si="1"/>
        <v>27</v>
      </c>
      <c r="J11" s="2">
        <f t="shared" si="3"/>
        <v>318</v>
      </c>
      <c r="K11" s="7">
        <f t="shared" si="2"/>
        <v>17572.68</v>
      </c>
      <c r="L11" s="2">
        <f t="shared" si="4"/>
        <v>10</v>
      </c>
      <c r="N11" s="50" t="s">
        <v>40</v>
      </c>
      <c r="O11" s="51"/>
      <c r="P11" s="54">
        <f>P10/P8</f>
        <v>2.379645373</v>
      </c>
    </row>
    <row r="12">
      <c r="A12" s="22">
        <v>43040.0</v>
      </c>
      <c r="B12" s="23">
        <v>58.84</v>
      </c>
      <c r="C12" s="23">
        <v>55.27</v>
      </c>
      <c r="D12" s="23">
        <v>60.67</v>
      </c>
      <c r="E12" s="23">
        <v>54.34</v>
      </c>
      <c r="F12" s="23" t="s">
        <v>129</v>
      </c>
      <c r="G12" s="24">
        <v>0.0647</v>
      </c>
      <c r="H12" s="7">
        <v>-1500.0</v>
      </c>
      <c r="I12" s="2">
        <f t="shared" si="1"/>
        <v>25</v>
      </c>
      <c r="J12" s="2">
        <f t="shared" si="3"/>
        <v>343</v>
      </c>
      <c r="K12" s="7">
        <f t="shared" si="2"/>
        <v>20182.12</v>
      </c>
      <c r="L12" s="2">
        <f t="shared" si="4"/>
        <v>11</v>
      </c>
    </row>
    <row r="13">
      <c r="A13" s="22">
        <v>43070.0</v>
      </c>
      <c r="B13" s="23">
        <v>58.47</v>
      </c>
      <c r="C13" s="23">
        <v>58.6</v>
      </c>
      <c r="D13" s="23">
        <v>59.74</v>
      </c>
      <c r="E13" s="23">
        <v>56.24</v>
      </c>
      <c r="F13" s="23" t="s">
        <v>173</v>
      </c>
      <c r="G13" s="24">
        <v>-0.0062</v>
      </c>
      <c r="H13" s="7">
        <v>-1500.0</v>
      </c>
      <c r="I13" s="2">
        <f t="shared" si="1"/>
        <v>26</v>
      </c>
      <c r="J13" s="2">
        <f t="shared" si="3"/>
        <v>369</v>
      </c>
      <c r="K13" s="7">
        <f t="shared" si="2"/>
        <v>21575.43</v>
      </c>
      <c r="L13" s="2">
        <f t="shared" si="4"/>
        <v>12</v>
      </c>
    </row>
    <row r="14">
      <c r="A14" s="22">
        <v>43101.0</v>
      </c>
      <c r="B14" s="23">
        <v>72.54</v>
      </c>
      <c r="C14" s="23">
        <v>58.6</v>
      </c>
      <c r="D14" s="23">
        <v>73.63</v>
      </c>
      <c r="E14" s="23">
        <v>58.53</v>
      </c>
      <c r="F14" s="23" t="s">
        <v>174</v>
      </c>
      <c r="G14" s="24">
        <v>0.2406</v>
      </c>
      <c r="H14" s="7">
        <v>-1500.0</v>
      </c>
      <c r="I14" s="2">
        <f t="shared" si="1"/>
        <v>21</v>
      </c>
      <c r="J14" s="2">
        <f t="shared" si="3"/>
        <v>390</v>
      </c>
      <c r="K14" s="7">
        <f t="shared" si="2"/>
        <v>28290.6</v>
      </c>
      <c r="L14" s="2">
        <f t="shared" si="4"/>
        <v>13</v>
      </c>
    </row>
    <row r="15">
      <c r="A15" s="22">
        <v>43132.0</v>
      </c>
      <c r="B15" s="23">
        <v>75.62</v>
      </c>
      <c r="C15" s="23">
        <v>72.25</v>
      </c>
      <c r="D15" s="23">
        <v>76.43</v>
      </c>
      <c r="E15" s="23">
        <v>63.3</v>
      </c>
      <c r="F15" s="23" t="s">
        <v>175</v>
      </c>
      <c r="G15" s="24">
        <v>0.0424</v>
      </c>
      <c r="H15" s="7">
        <v>-1500.0</v>
      </c>
      <c r="I15" s="2">
        <f t="shared" si="1"/>
        <v>20</v>
      </c>
      <c r="J15" s="2">
        <f t="shared" si="3"/>
        <v>410</v>
      </c>
      <c r="K15" s="7">
        <f t="shared" si="2"/>
        <v>31004.2</v>
      </c>
      <c r="L15" s="2">
        <f t="shared" si="4"/>
        <v>14</v>
      </c>
    </row>
    <row r="16">
      <c r="A16" s="22">
        <v>43160.0</v>
      </c>
      <c r="B16" s="23">
        <v>72.37</v>
      </c>
      <c r="C16" s="23">
        <v>75.68</v>
      </c>
      <c r="D16" s="23">
        <v>80.88</v>
      </c>
      <c r="E16" s="23">
        <v>68.26</v>
      </c>
      <c r="F16" s="23" t="s">
        <v>55</v>
      </c>
      <c r="G16" s="24">
        <v>-0.043</v>
      </c>
      <c r="H16" s="7">
        <v>-1500.0</v>
      </c>
      <c r="I16" s="2">
        <f t="shared" si="1"/>
        <v>21</v>
      </c>
      <c r="J16" s="2">
        <f t="shared" si="3"/>
        <v>431</v>
      </c>
      <c r="K16" s="7">
        <f t="shared" si="2"/>
        <v>31191.47</v>
      </c>
      <c r="L16" s="2">
        <f t="shared" si="4"/>
        <v>15</v>
      </c>
    </row>
    <row r="17">
      <c r="A17" s="22">
        <v>43191.0</v>
      </c>
      <c r="B17" s="23">
        <v>78.31</v>
      </c>
      <c r="C17" s="23">
        <v>70.88</v>
      </c>
      <c r="D17" s="23">
        <v>81.9</v>
      </c>
      <c r="E17" s="23">
        <v>67.64</v>
      </c>
      <c r="F17" s="23" t="s">
        <v>155</v>
      </c>
      <c r="G17" s="24">
        <v>0.0821</v>
      </c>
      <c r="H17" s="7">
        <v>-1500.0</v>
      </c>
      <c r="I17" s="2">
        <f t="shared" si="1"/>
        <v>19</v>
      </c>
      <c r="J17" s="2">
        <f t="shared" si="3"/>
        <v>450</v>
      </c>
      <c r="K17" s="7">
        <f t="shared" si="2"/>
        <v>35239.5</v>
      </c>
      <c r="L17" s="2">
        <f t="shared" si="4"/>
        <v>16</v>
      </c>
    </row>
    <row r="18">
      <c r="A18" s="22">
        <v>43221.0</v>
      </c>
      <c r="B18" s="23">
        <v>81.48</v>
      </c>
      <c r="C18" s="23">
        <v>78.16</v>
      </c>
      <c r="D18" s="23">
        <v>81.75</v>
      </c>
      <c r="E18" s="23">
        <v>77.3</v>
      </c>
      <c r="F18" s="23" t="s">
        <v>166</v>
      </c>
      <c r="G18" s="24">
        <v>0.0405</v>
      </c>
      <c r="H18" s="7">
        <v>-1500.0</v>
      </c>
      <c r="I18" s="2">
        <f t="shared" si="1"/>
        <v>18</v>
      </c>
      <c r="J18" s="2">
        <f t="shared" si="3"/>
        <v>468</v>
      </c>
      <c r="K18" s="7">
        <f t="shared" si="2"/>
        <v>38132.64</v>
      </c>
      <c r="L18" s="2">
        <f t="shared" si="4"/>
        <v>17</v>
      </c>
    </row>
    <row r="19">
      <c r="A19" s="22">
        <v>43252.0</v>
      </c>
      <c r="B19" s="23">
        <v>84.99</v>
      </c>
      <c r="C19" s="23">
        <v>81.85</v>
      </c>
      <c r="D19" s="23">
        <v>88.15</v>
      </c>
      <c r="E19" s="23">
        <v>81.75</v>
      </c>
      <c r="F19" s="23" t="s">
        <v>176</v>
      </c>
      <c r="G19" s="24">
        <v>0.0431</v>
      </c>
      <c r="H19" s="7">
        <v>-1500.0</v>
      </c>
      <c r="I19" s="2">
        <f t="shared" si="1"/>
        <v>18</v>
      </c>
      <c r="J19" s="2">
        <f t="shared" si="3"/>
        <v>486</v>
      </c>
      <c r="K19" s="7">
        <f t="shared" si="2"/>
        <v>41305.14</v>
      </c>
      <c r="L19" s="2">
        <f t="shared" si="4"/>
        <v>18</v>
      </c>
    </row>
    <row r="20">
      <c r="A20" s="22">
        <v>43282.0</v>
      </c>
      <c r="B20" s="23">
        <v>88.87</v>
      </c>
      <c r="C20" s="23">
        <v>84.14</v>
      </c>
      <c r="D20" s="23">
        <v>94.0</v>
      </c>
      <c r="E20" s="23">
        <v>83.9</v>
      </c>
      <c r="F20" s="23" t="s">
        <v>177</v>
      </c>
      <c r="G20" s="24">
        <v>0.0457</v>
      </c>
      <c r="H20" s="7">
        <v>-1500.0</v>
      </c>
      <c r="I20" s="2">
        <f t="shared" si="1"/>
        <v>17</v>
      </c>
      <c r="J20" s="2">
        <f t="shared" si="3"/>
        <v>503</v>
      </c>
      <c r="K20" s="7">
        <f t="shared" si="2"/>
        <v>44701.61</v>
      </c>
      <c r="L20" s="2">
        <f t="shared" si="4"/>
        <v>19</v>
      </c>
    </row>
    <row r="21">
      <c r="A21" s="22">
        <v>43313.0</v>
      </c>
      <c r="B21" s="23">
        <v>100.64</v>
      </c>
      <c r="C21" s="23">
        <v>89.2</v>
      </c>
      <c r="D21" s="23">
        <v>101.28</v>
      </c>
      <c r="E21" s="23">
        <v>88.8</v>
      </c>
      <c r="F21" s="23" t="s">
        <v>174</v>
      </c>
      <c r="G21" s="24">
        <v>0.1324</v>
      </c>
      <c r="H21" s="7">
        <v>-1500.0</v>
      </c>
      <c r="I21" s="2">
        <f t="shared" si="1"/>
        <v>15</v>
      </c>
      <c r="J21" s="2">
        <f t="shared" si="3"/>
        <v>518</v>
      </c>
      <c r="K21" s="7">
        <f t="shared" si="2"/>
        <v>52131.52</v>
      </c>
      <c r="L21" s="2">
        <f t="shared" si="4"/>
        <v>20</v>
      </c>
    </row>
    <row r="22">
      <c r="A22" s="22">
        <v>43344.0</v>
      </c>
      <c r="B22" s="23">
        <v>100.15</v>
      </c>
      <c r="C22" s="23">
        <v>101.32</v>
      </c>
      <c r="D22" s="23">
        <v>102.53</v>
      </c>
      <c r="E22" s="23">
        <v>93.25</v>
      </c>
      <c r="F22" s="23" t="s">
        <v>178</v>
      </c>
      <c r="G22" s="24">
        <v>-0.0048</v>
      </c>
      <c r="H22" s="7">
        <v>-1500.0</v>
      </c>
      <c r="I22" s="2">
        <f t="shared" si="1"/>
        <v>15</v>
      </c>
      <c r="J22" s="2">
        <f t="shared" si="3"/>
        <v>533</v>
      </c>
      <c r="K22" s="7">
        <f t="shared" si="2"/>
        <v>53379.95</v>
      </c>
      <c r="L22" s="2">
        <f t="shared" si="4"/>
        <v>21</v>
      </c>
    </row>
    <row r="23">
      <c r="A23" s="22">
        <v>43374.0</v>
      </c>
      <c r="B23" s="23">
        <v>79.9</v>
      </c>
      <c r="C23" s="23">
        <v>101.1</v>
      </c>
      <c r="D23" s="23">
        <v>101.66</v>
      </c>
      <c r="E23" s="23">
        <v>73.82</v>
      </c>
      <c r="F23" s="23" t="s">
        <v>179</v>
      </c>
      <c r="G23" s="24">
        <v>-0.2022</v>
      </c>
      <c r="H23" s="7">
        <v>-1500.0</v>
      </c>
      <c r="I23" s="2">
        <f t="shared" si="1"/>
        <v>19</v>
      </c>
      <c r="J23" s="2">
        <f t="shared" si="3"/>
        <v>552</v>
      </c>
      <c r="K23" s="7">
        <f t="shared" si="2"/>
        <v>44104.8</v>
      </c>
      <c r="L23" s="2">
        <f t="shared" si="4"/>
        <v>22</v>
      </c>
    </row>
    <row r="24">
      <c r="A24" s="22">
        <v>43405.0</v>
      </c>
      <c r="B24" s="23">
        <v>84.51</v>
      </c>
      <c r="C24" s="23">
        <v>81.18</v>
      </c>
      <c r="D24" s="23">
        <v>89.2</v>
      </c>
      <c r="E24" s="23">
        <v>71.0</v>
      </c>
      <c r="F24" s="23" t="s">
        <v>180</v>
      </c>
      <c r="G24" s="24">
        <v>0.0577</v>
      </c>
      <c r="H24" s="7">
        <v>-1500.0</v>
      </c>
      <c r="I24" s="2">
        <f t="shared" si="1"/>
        <v>18</v>
      </c>
      <c r="J24" s="2">
        <f t="shared" si="3"/>
        <v>570</v>
      </c>
      <c r="K24" s="7">
        <f t="shared" si="2"/>
        <v>48170.7</v>
      </c>
      <c r="L24" s="2">
        <f t="shared" si="4"/>
        <v>23</v>
      </c>
    </row>
    <row r="25">
      <c r="A25" s="22">
        <v>43435.0</v>
      </c>
      <c r="B25" s="23">
        <v>75.1</v>
      </c>
      <c r="C25" s="23">
        <v>88.47</v>
      </c>
      <c r="D25" s="23">
        <v>88.92</v>
      </c>
      <c r="E25" s="23">
        <v>65.35</v>
      </c>
      <c r="F25" s="23" t="s">
        <v>181</v>
      </c>
      <c r="G25" s="24">
        <v>-0.1113</v>
      </c>
      <c r="H25" s="7">
        <v>-1500.0</v>
      </c>
      <c r="I25" s="2">
        <f t="shared" si="1"/>
        <v>20</v>
      </c>
      <c r="J25" s="2">
        <f t="shared" si="3"/>
        <v>590</v>
      </c>
      <c r="K25" s="7">
        <f t="shared" si="2"/>
        <v>44309</v>
      </c>
      <c r="L25" s="2">
        <f t="shared" si="4"/>
        <v>24</v>
      </c>
    </row>
    <row r="26">
      <c r="A26" s="22">
        <v>43466.0</v>
      </c>
      <c r="B26" s="23">
        <v>85.94</v>
      </c>
      <c r="C26" s="23">
        <v>73.26</v>
      </c>
      <c r="D26" s="23">
        <v>86.82</v>
      </c>
      <c r="E26" s="23">
        <v>73.05</v>
      </c>
      <c r="F26" s="23" t="s">
        <v>182</v>
      </c>
      <c r="G26" s="24">
        <v>0.1443</v>
      </c>
      <c r="H26" s="7">
        <v>-1500.0</v>
      </c>
      <c r="I26" s="2">
        <f t="shared" si="1"/>
        <v>17</v>
      </c>
      <c r="J26" s="2">
        <f t="shared" si="3"/>
        <v>607</v>
      </c>
      <c r="K26" s="7">
        <f t="shared" si="2"/>
        <v>52165.58</v>
      </c>
      <c r="L26" s="2">
        <f t="shared" si="4"/>
        <v>25</v>
      </c>
    </row>
    <row r="27">
      <c r="A27" s="22">
        <v>43497.0</v>
      </c>
      <c r="B27" s="23">
        <v>81.99</v>
      </c>
      <c r="C27" s="23">
        <v>81.94</v>
      </c>
      <c r="D27" s="23">
        <v>83.65</v>
      </c>
      <c r="E27" s="23">
        <v>78.34</v>
      </c>
      <c r="F27" s="23" t="s">
        <v>183</v>
      </c>
      <c r="G27" s="24">
        <v>-0.0459</v>
      </c>
      <c r="H27" s="7">
        <v>-1500.0</v>
      </c>
      <c r="I27" s="2">
        <f t="shared" si="1"/>
        <v>18</v>
      </c>
      <c r="J27" s="2">
        <f t="shared" si="3"/>
        <v>625</v>
      </c>
      <c r="K27" s="7">
        <f t="shared" si="2"/>
        <v>51243.75</v>
      </c>
      <c r="L27" s="2">
        <f t="shared" si="4"/>
        <v>26</v>
      </c>
    </row>
    <row r="28">
      <c r="A28" s="22">
        <v>43525.0</v>
      </c>
      <c r="B28" s="23">
        <v>89.04</v>
      </c>
      <c r="C28" s="23">
        <v>82.76</v>
      </c>
      <c r="D28" s="23">
        <v>91.19</v>
      </c>
      <c r="E28" s="23">
        <v>79.33</v>
      </c>
      <c r="F28" s="23" t="s">
        <v>184</v>
      </c>
      <c r="G28" s="24">
        <v>0.0859</v>
      </c>
      <c r="H28" s="7">
        <v>-1500.0</v>
      </c>
      <c r="I28" s="2">
        <f t="shared" si="1"/>
        <v>17</v>
      </c>
      <c r="J28" s="2">
        <f t="shared" si="3"/>
        <v>642</v>
      </c>
      <c r="K28" s="7">
        <f t="shared" si="2"/>
        <v>57163.68</v>
      </c>
      <c r="L28" s="2">
        <f t="shared" si="4"/>
        <v>27</v>
      </c>
    </row>
    <row r="29">
      <c r="A29" s="22">
        <v>43556.0</v>
      </c>
      <c r="B29" s="23">
        <v>96.33</v>
      </c>
      <c r="C29" s="23">
        <v>90.01</v>
      </c>
      <c r="D29" s="23">
        <v>97.82</v>
      </c>
      <c r="E29" s="23">
        <v>89.94</v>
      </c>
      <c r="F29" s="23" t="s">
        <v>123</v>
      </c>
      <c r="G29" s="24">
        <v>0.0819</v>
      </c>
      <c r="H29" s="7">
        <v>-1500.0</v>
      </c>
      <c r="I29" s="2">
        <f t="shared" si="1"/>
        <v>16</v>
      </c>
      <c r="J29" s="2">
        <f t="shared" si="3"/>
        <v>658</v>
      </c>
      <c r="K29" s="7">
        <f t="shared" si="2"/>
        <v>63385.14</v>
      </c>
      <c r="L29" s="2">
        <f t="shared" si="4"/>
        <v>28</v>
      </c>
    </row>
    <row r="30">
      <c r="A30" s="22">
        <v>43586.0</v>
      </c>
      <c r="B30" s="23">
        <v>88.75</v>
      </c>
      <c r="C30" s="23">
        <v>96.65</v>
      </c>
      <c r="D30" s="23">
        <v>98.22</v>
      </c>
      <c r="E30" s="23">
        <v>88.64</v>
      </c>
      <c r="F30" s="23" t="s">
        <v>185</v>
      </c>
      <c r="G30" s="24">
        <v>-0.0786</v>
      </c>
      <c r="H30" s="7">
        <v>-1500.0</v>
      </c>
      <c r="I30" s="2">
        <f t="shared" si="1"/>
        <v>17</v>
      </c>
      <c r="J30" s="2">
        <f t="shared" si="3"/>
        <v>675</v>
      </c>
      <c r="K30" s="7">
        <f t="shared" si="2"/>
        <v>59906.25</v>
      </c>
      <c r="L30" s="2">
        <f t="shared" si="4"/>
        <v>29</v>
      </c>
    </row>
    <row r="31">
      <c r="A31" s="22">
        <v>43617.0</v>
      </c>
      <c r="B31" s="23">
        <v>94.68</v>
      </c>
      <c r="C31" s="23">
        <v>88.0</v>
      </c>
      <c r="D31" s="23">
        <v>96.76</v>
      </c>
      <c r="E31" s="23">
        <v>83.6</v>
      </c>
      <c r="F31" s="23" t="s">
        <v>159</v>
      </c>
      <c r="G31" s="24">
        <v>0.0668</v>
      </c>
      <c r="H31" s="7">
        <v>-1500.0</v>
      </c>
      <c r="I31" s="2">
        <f t="shared" si="1"/>
        <v>16</v>
      </c>
      <c r="J31" s="2">
        <f t="shared" si="3"/>
        <v>691</v>
      </c>
      <c r="K31" s="7">
        <f t="shared" si="2"/>
        <v>65423.88</v>
      </c>
      <c r="L31" s="2">
        <f t="shared" si="4"/>
        <v>30</v>
      </c>
    </row>
    <row r="32">
      <c r="A32" s="22">
        <v>43647.0</v>
      </c>
      <c r="B32" s="23">
        <v>93.34</v>
      </c>
      <c r="C32" s="23">
        <v>96.15</v>
      </c>
      <c r="D32" s="23">
        <v>101.79</v>
      </c>
      <c r="E32" s="23">
        <v>92.47</v>
      </c>
      <c r="F32" s="23" t="s">
        <v>186</v>
      </c>
      <c r="G32" s="24">
        <v>-0.0142</v>
      </c>
      <c r="H32" s="7">
        <v>-1500.0</v>
      </c>
      <c r="I32" s="2">
        <f t="shared" si="1"/>
        <v>16</v>
      </c>
      <c r="J32" s="2">
        <f t="shared" si="3"/>
        <v>707</v>
      </c>
      <c r="K32" s="7">
        <f t="shared" si="2"/>
        <v>65991.38</v>
      </c>
      <c r="L32" s="2">
        <f t="shared" si="4"/>
        <v>31</v>
      </c>
    </row>
    <row r="33">
      <c r="A33" s="22">
        <v>43678.0</v>
      </c>
      <c r="B33" s="23">
        <v>88.81</v>
      </c>
      <c r="C33" s="23">
        <v>93.59</v>
      </c>
      <c r="D33" s="23">
        <v>94.9</v>
      </c>
      <c r="E33" s="23">
        <v>87.18</v>
      </c>
      <c r="F33" s="23" t="s">
        <v>187</v>
      </c>
      <c r="G33" s="24">
        <v>-0.0485</v>
      </c>
      <c r="H33" s="7">
        <v>-1500.0</v>
      </c>
      <c r="I33" s="2">
        <f t="shared" si="1"/>
        <v>17</v>
      </c>
      <c r="J33" s="2">
        <f t="shared" si="3"/>
        <v>724</v>
      </c>
      <c r="K33" s="7">
        <f t="shared" si="2"/>
        <v>64298.44</v>
      </c>
      <c r="L33" s="2">
        <f t="shared" si="4"/>
        <v>32</v>
      </c>
    </row>
    <row r="34">
      <c r="A34" s="22">
        <v>43709.0</v>
      </c>
      <c r="B34" s="23">
        <v>86.8</v>
      </c>
      <c r="C34" s="23">
        <v>88.5</v>
      </c>
      <c r="D34" s="23">
        <v>92.68</v>
      </c>
      <c r="E34" s="23">
        <v>85.46</v>
      </c>
      <c r="F34" s="23" t="s">
        <v>142</v>
      </c>
      <c r="G34" s="24">
        <v>-0.0227</v>
      </c>
      <c r="H34" s="7">
        <v>-1500.0</v>
      </c>
      <c r="I34" s="2">
        <f t="shared" si="1"/>
        <v>17</v>
      </c>
      <c r="J34" s="2">
        <f t="shared" si="3"/>
        <v>741</v>
      </c>
      <c r="K34" s="7">
        <f t="shared" si="2"/>
        <v>64318.8</v>
      </c>
      <c r="L34" s="2">
        <f t="shared" si="4"/>
        <v>33</v>
      </c>
    </row>
    <row r="35">
      <c r="A35" s="22">
        <v>43739.0</v>
      </c>
      <c r="B35" s="23">
        <v>88.83</v>
      </c>
      <c r="C35" s="23">
        <v>87.3</v>
      </c>
      <c r="D35" s="23">
        <v>89.94</v>
      </c>
      <c r="E35" s="23">
        <v>84.25</v>
      </c>
      <c r="F35" s="23" t="s">
        <v>188</v>
      </c>
      <c r="G35" s="24">
        <v>0.0235</v>
      </c>
      <c r="H35" s="7">
        <v>-1500.0</v>
      </c>
      <c r="I35" s="2">
        <f t="shared" si="1"/>
        <v>17</v>
      </c>
      <c r="J35" s="2">
        <f t="shared" si="3"/>
        <v>758</v>
      </c>
      <c r="K35" s="7">
        <f t="shared" si="2"/>
        <v>67333.14</v>
      </c>
      <c r="L35" s="2">
        <f t="shared" si="4"/>
        <v>34</v>
      </c>
    </row>
    <row r="36">
      <c r="A36" s="22">
        <v>43770.0</v>
      </c>
      <c r="B36" s="23">
        <v>90.04</v>
      </c>
      <c r="C36" s="23">
        <v>89.4</v>
      </c>
      <c r="D36" s="23">
        <v>91.23</v>
      </c>
      <c r="E36" s="23">
        <v>86.14</v>
      </c>
      <c r="F36" s="23" t="s">
        <v>149</v>
      </c>
      <c r="G36" s="24">
        <v>0.0136</v>
      </c>
      <c r="H36" s="7">
        <v>-1500.0</v>
      </c>
      <c r="I36" s="2">
        <f t="shared" si="1"/>
        <v>17</v>
      </c>
      <c r="J36" s="2">
        <f t="shared" si="3"/>
        <v>775</v>
      </c>
      <c r="K36" s="7">
        <f t="shared" si="2"/>
        <v>69781</v>
      </c>
      <c r="L36" s="2">
        <f t="shared" si="4"/>
        <v>35</v>
      </c>
    </row>
    <row r="37">
      <c r="A37" s="22">
        <v>43800.0</v>
      </c>
      <c r="B37" s="23">
        <v>92.39</v>
      </c>
      <c r="C37" s="23">
        <v>90.22</v>
      </c>
      <c r="D37" s="23">
        <v>95.07</v>
      </c>
      <c r="E37" s="23">
        <v>86.75</v>
      </c>
      <c r="F37" s="23" t="s">
        <v>127</v>
      </c>
      <c r="G37" s="24">
        <v>0.0261</v>
      </c>
      <c r="H37" s="7">
        <v>-1500.0</v>
      </c>
      <c r="I37" s="2">
        <f t="shared" si="1"/>
        <v>16</v>
      </c>
      <c r="J37" s="2">
        <f t="shared" si="3"/>
        <v>791</v>
      </c>
      <c r="K37" s="7">
        <f t="shared" si="2"/>
        <v>73080.49</v>
      </c>
      <c r="L37" s="2">
        <f t="shared" si="4"/>
        <v>36</v>
      </c>
    </row>
    <row r="38">
      <c r="A38" s="22">
        <v>43831.0</v>
      </c>
      <c r="B38" s="23">
        <v>100.44</v>
      </c>
      <c r="C38" s="23">
        <v>93.75</v>
      </c>
      <c r="D38" s="23">
        <v>102.79</v>
      </c>
      <c r="E38" s="23">
        <v>90.77</v>
      </c>
      <c r="F38" s="23" t="s">
        <v>189</v>
      </c>
      <c r="G38" s="24">
        <v>0.0871</v>
      </c>
      <c r="H38" s="7">
        <v>-1500.0</v>
      </c>
      <c r="I38" s="2">
        <f t="shared" si="1"/>
        <v>15</v>
      </c>
      <c r="J38" s="2">
        <f t="shared" si="3"/>
        <v>806</v>
      </c>
      <c r="K38" s="7">
        <f t="shared" si="2"/>
        <v>80954.64</v>
      </c>
      <c r="L38" s="2">
        <f t="shared" si="4"/>
        <v>37</v>
      </c>
    </row>
    <row r="39">
      <c r="A39" s="22">
        <v>43862.0</v>
      </c>
      <c r="B39" s="23">
        <v>94.19</v>
      </c>
      <c r="C39" s="23">
        <v>100.53</v>
      </c>
      <c r="D39" s="23">
        <v>109.3</v>
      </c>
      <c r="E39" s="23">
        <v>90.56</v>
      </c>
      <c r="F39" s="23" t="s">
        <v>190</v>
      </c>
      <c r="G39" s="24">
        <v>-0.0622</v>
      </c>
      <c r="H39" s="7">
        <v>-1500.0</v>
      </c>
      <c r="I39" s="2">
        <f t="shared" si="1"/>
        <v>16</v>
      </c>
      <c r="J39" s="2">
        <f t="shared" si="3"/>
        <v>822</v>
      </c>
      <c r="K39" s="7">
        <f t="shared" si="2"/>
        <v>77424.18</v>
      </c>
      <c r="L39" s="2">
        <f t="shared" si="4"/>
        <v>38</v>
      </c>
    </row>
    <row r="40">
      <c r="A40" s="22">
        <v>43891.0</v>
      </c>
      <c r="B40" s="23">
        <v>97.49</v>
      </c>
      <c r="C40" s="23">
        <v>95.32</v>
      </c>
      <c r="D40" s="23">
        <v>99.82</v>
      </c>
      <c r="E40" s="23">
        <v>81.3</v>
      </c>
      <c r="F40" s="23" t="s">
        <v>191</v>
      </c>
      <c r="G40" s="24">
        <v>0.035</v>
      </c>
      <c r="H40" s="7">
        <v>-1500.0</v>
      </c>
      <c r="I40" s="2">
        <f t="shared" si="1"/>
        <v>15</v>
      </c>
      <c r="J40" s="2">
        <f t="shared" si="3"/>
        <v>837</v>
      </c>
      <c r="K40" s="7">
        <f t="shared" si="2"/>
        <v>81599.13</v>
      </c>
      <c r="L40" s="2">
        <f t="shared" si="4"/>
        <v>39</v>
      </c>
    </row>
    <row r="41">
      <c r="A41" s="22">
        <v>43922.0</v>
      </c>
      <c r="B41" s="23">
        <v>123.7</v>
      </c>
      <c r="C41" s="23">
        <v>96.65</v>
      </c>
      <c r="D41" s="23">
        <v>123.75</v>
      </c>
      <c r="E41" s="23">
        <v>94.46</v>
      </c>
      <c r="F41" s="23" t="s">
        <v>192</v>
      </c>
      <c r="G41" s="24">
        <v>0.2689</v>
      </c>
      <c r="H41" s="7">
        <v>-1500.0</v>
      </c>
      <c r="I41" s="2">
        <f t="shared" si="1"/>
        <v>12</v>
      </c>
      <c r="J41" s="2">
        <f t="shared" si="3"/>
        <v>849</v>
      </c>
      <c r="K41" s="7">
        <f t="shared" si="2"/>
        <v>105021.3</v>
      </c>
      <c r="L41" s="2">
        <f t="shared" si="4"/>
        <v>40</v>
      </c>
    </row>
    <row r="42">
      <c r="A42" s="22">
        <v>43952.0</v>
      </c>
      <c r="B42" s="23">
        <v>122.12</v>
      </c>
      <c r="C42" s="23">
        <v>116.84</v>
      </c>
      <c r="D42" s="23">
        <v>126.27</v>
      </c>
      <c r="E42" s="23">
        <v>112.82</v>
      </c>
      <c r="F42" s="23" t="s">
        <v>193</v>
      </c>
      <c r="G42" s="24">
        <v>-0.0128</v>
      </c>
      <c r="H42" s="7">
        <v>-1500.0</v>
      </c>
      <c r="I42" s="2">
        <f t="shared" si="1"/>
        <v>12</v>
      </c>
      <c r="J42" s="2">
        <f t="shared" si="3"/>
        <v>861</v>
      </c>
      <c r="K42" s="7">
        <f t="shared" si="2"/>
        <v>105145.32</v>
      </c>
      <c r="L42" s="2">
        <f t="shared" si="4"/>
        <v>41</v>
      </c>
    </row>
    <row r="43">
      <c r="A43" s="22">
        <v>43983.0</v>
      </c>
      <c r="B43" s="23">
        <v>137.94</v>
      </c>
      <c r="C43" s="23">
        <v>122.4</v>
      </c>
      <c r="D43" s="23">
        <v>139.8</v>
      </c>
      <c r="E43" s="23">
        <v>121.86</v>
      </c>
      <c r="F43" s="23" t="s">
        <v>194</v>
      </c>
      <c r="G43" s="24">
        <v>0.1296</v>
      </c>
      <c r="H43" s="7">
        <v>-1500.0</v>
      </c>
      <c r="I43" s="2">
        <f t="shared" si="1"/>
        <v>11</v>
      </c>
      <c r="J43" s="2">
        <f t="shared" si="3"/>
        <v>872</v>
      </c>
      <c r="K43" s="7">
        <f t="shared" si="2"/>
        <v>120283.68</v>
      </c>
      <c r="L43" s="2">
        <f t="shared" si="4"/>
        <v>42</v>
      </c>
    </row>
    <row r="44">
      <c r="A44" s="22">
        <v>44013.0</v>
      </c>
      <c r="B44" s="23">
        <v>158.23</v>
      </c>
      <c r="C44" s="23">
        <v>137.9</v>
      </c>
      <c r="D44" s="23">
        <v>167.21</v>
      </c>
      <c r="E44" s="23">
        <v>137.7</v>
      </c>
      <c r="F44" s="23" t="s">
        <v>195</v>
      </c>
      <c r="G44" s="24">
        <v>0.1471</v>
      </c>
      <c r="H44" s="7">
        <v>-1500.0</v>
      </c>
      <c r="I44" s="2">
        <f t="shared" si="1"/>
        <v>9</v>
      </c>
      <c r="J44" s="2">
        <f t="shared" si="3"/>
        <v>881</v>
      </c>
      <c r="K44" s="7">
        <f t="shared" si="2"/>
        <v>139400.63</v>
      </c>
      <c r="L44" s="2">
        <f t="shared" si="4"/>
        <v>43</v>
      </c>
    </row>
    <row r="45">
      <c r="A45" s="22">
        <v>44044.0</v>
      </c>
      <c r="B45" s="23">
        <v>172.55</v>
      </c>
      <c r="C45" s="23">
        <v>159.03</v>
      </c>
      <c r="D45" s="23">
        <v>174.75</v>
      </c>
      <c r="E45" s="23">
        <v>153.65</v>
      </c>
      <c r="F45" s="23" t="s">
        <v>172</v>
      </c>
      <c r="G45" s="24">
        <v>0.0905</v>
      </c>
      <c r="H45" s="7">
        <v>-1500.0</v>
      </c>
      <c r="I45" s="2">
        <f t="shared" si="1"/>
        <v>9</v>
      </c>
      <c r="J45" s="2">
        <f t="shared" si="3"/>
        <v>890</v>
      </c>
      <c r="K45" s="7">
        <f t="shared" si="2"/>
        <v>153569.5</v>
      </c>
      <c r="L45" s="2">
        <f t="shared" si="4"/>
        <v>44</v>
      </c>
    </row>
    <row r="46">
      <c r="A46" s="22">
        <v>44075.0</v>
      </c>
      <c r="B46" s="23">
        <v>157.44</v>
      </c>
      <c r="C46" s="23">
        <v>174.48</v>
      </c>
      <c r="D46" s="23">
        <v>177.61</v>
      </c>
      <c r="E46" s="23">
        <v>143.55</v>
      </c>
      <c r="F46" s="23" t="s">
        <v>196</v>
      </c>
      <c r="G46" s="24">
        <v>-0.0876</v>
      </c>
      <c r="H46" s="7">
        <v>-1500.0</v>
      </c>
      <c r="I46" s="2">
        <f t="shared" si="1"/>
        <v>10</v>
      </c>
      <c r="J46" s="2">
        <f t="shared" si="3"/>
        <v>900</v>
      </c>
      <c r="K46" s="7">
        <f t="shared" si="2"/>
        <v>141696</v>
      </c>
      <c r="L46" s="2">
        <f t="shared" si="4"/>
        <v>45</v>
      </c>
    </row>
    <row r="47">
      <c r="A47" s="22">
        <v>44105.0</v>
      </c>
      <c r="B47" s="23">
        <v>151.81</v>
      </c>
      <c r="C47" s="23">
        <v>160.4</v>
      </c>
      <c r="D47" s="23">
        <v>174.81</v>
      </c>
      <c r="E47" s="23">
        <v>150.95</v>
      </c>
      <c r="F47" s="23" t="s">
        <v>197</v>
      </c>
      <c r="G47" s="24">
        <v>-0.0358</v>
      </c>
      <c r="H47" s="7">
        <v>-1500.0</v>
      </c>
      <c r="I47" s="2">
        <f t="shared" si="1"/>
        <v>10</v>
      </c>
      <c r="J47" s="2">
        <f t="shared" si="3"/>
        <v>910</v>
      </c>
      <c r="K47" s="7">
        <f t="shared" si="2"/>
        <v>138147.1</v>
      </c>
      <c r="L47" s="2">
        <f t="shared" si="4"/>
        <v>46</v>
      </c>
    </row>
    <row r="48">
      <c r="A48" s="22">
        <v>44136.0</v>
      </c>
      <c r="B48" s="23">
        <v>158.4</v>
      </c>
      <c r="C48" s="23">
        <v>153.09</v>
      </c>
      <c r="D48" s="23">
        <v>168.34</v>
      </c>
      <c r="E48" s="23">
        <v>147.51</v>
      </c>
      <c r="F48" s="23" t="s">
        <v>198</v>
      </c>
      <c r="G48" s="24">
        <v>0.0434</v>
      </c>
      <c r="H48" s="7">
        <v>-1500.0</v>
      </c>
      <c r="I48" s="2">
        <f t="shared" si="1"/>
        <v>9</v>
      </c>
      <c r="J48" s="2">
        <f t="shared" si="3"/>
        <v>919</v>
      </c>
      <c r="K48" s="7">
        <f t="shared" si="2"/>
        <v>145569.6</v>
      </c>
      <c r="L48" s="2">
        <f t="shared" si="4"/>
        <v>47</v>
      </c>
    </row>
    <row r="49">
      <c r="A49" s="22">
        <v>44166.0</v>
      </c>
      <c r="B49" s="23">
        <v>162.85</v>
      </c>
      <c r="C49" s="23">
        <v>159.43</v>
      </c>
      <c r="D49" s="23">
        <v>167.53</v>
      </c>
      <c r="E49" s="23">
        <v>153.64</v>
      </c>
      <c r="F49" s="23" t="s">
        <v>120</v>
      </c>
      <c r="G49" s="24">
        <v>0.0281</v>
      </c>
      <c r="H49" s="7">
        <v>-1500.0</v>
      </c>
      <c r="I49" s="2">
        <f t="shared" si="1"/>
        <v>9</v>
      </c>
      <c r="J49" s="2">
        <f t="shared" si="3"/>
        <v>928</v>
      </c>
      <c r="K49" s="7">
        <f t="shared" si="2"/>
        <v>151124.8</v>
      </c>
      <c r="L49" s="2">
        <f t="shared" si="4"/>
        <v>48</v>
      </c>
    </row>
    <row r="50">
      <c r="A50" s="22">
        <v>44197.0</v>
      </c>
      <c r="B50" s="23">
        <v>160.31</v>
      </c>
      <c r="C50" s="23">
        <v>163.5</v>
      </c>
      <c r="D50" s="23">
        <v>168.19</v>
      </c>
      <c r="E50" s="23">
        <v>154.3</v>
      </c>
      <c r="F50" s="23" t="s">
        <v>166</v>
      </c>
      <c r="G50" s="24">
        <v>-0.0156</v>
      </c>
      <c r="H50" s="7">
        <v>-1500.0</v>
      </c>
      <c r="I50" s="2">
        <f t="shared" si="1"/>
        <v>9</v>
      </c>
      <c r="J50" s="2">
        <f t="shared" si="3"/>
        <v>937</v>
      </c>
      <c r="K50" s="7">
        <f t="shared" si="2"/>
        <v>150210.47</v>
      </c>
      <c r="L50" s="2">
        <f t="shared" si="4"/>
        <v>49</v>
      </c>
    </row>
    <row r="51">
      <c r="A51" s="22">
        <v>44228.0</v>
      </c>
      <c r="B51" s="23">
        <v>154.65</v>
      </c>
      <c r="C51" s="23">
        <v>162.12</v>
      </c>
      <c r="D51" s="23">
        <v>171.7</v>
      </c>
      <c r="E51" s="23">
        <v>151.84</v>
      </c>
      <c r="F51" s="23" t="s">
        <v>188</v>
      </c>
      <c r="G51" s="24">
        <v>-0.0353</v>
      </c>
      <c r="H51" s="7">
        <v>-1500.0</v>
      </c>
      <c r="I51" s="2">
        <f t="shared" si="1"/>
        <v>10</v>
      </c>
      <c r="J51" s="2">
        <f t="shared" si="3"/>
        <v>947</v>
      </c>
      <c r="K51" s="7">
        <f t="shared" si="2"/>
        <v>146453.55</v>
      </c>
      <c r="L51" s="2">
        <f t="shared" si="4"/>
        <v>50</v>
      </c>
    </row>
    <row r="52">
      <c r="A52" s="22">
        <v>44256.0</v>
      </c>
      <c r="B52" s="23">
        <v>154.7</v>
      </c>
      <c r="C52" s="23">
        <v>156.39</v>
      </c>
      <c r="D52" s="23">
        <v>159.1</v>
      </c>
      <c r="E52" s="23">
        <v>144.05</v>
      </c>
      <c r="F52" s="23" t="s">
        <v>199</v>
      </c>
      <c r="G52" s="24">
        <v>4.0E-4</v>
      </c>
      <c r="H52" s="7">
        <v>-1500.0</v>
      </c>
      <c r="I52" s="2">
        <f t="shared" si="1"/>
        <v>10</v>
      </c>
      <c r="J52" s="2">
        <f t="shared" si="3"/>
        <v>957</v>
      </c>
      <c r="K52" s="7">
        <f t="shared" si="2"/>
        <v>148047.9</v>
      </c>
      <c r="L52" s="2">
        <f t="shared" si="4"/>
        <v>51</v>
      </c>
    </row>
    <row r="53">
      <c r="A53" s="22">
        <v>44287.0</v>
      </c>
      <c r="B53" s="23">
        <v>173.37</v>
      </c>
      <c r="C53" s="23">
        <v>155.9</v>
      </c>
      <c r="D53" s="23">
        <v>177.7</v>
      </c>
      <c r="E53" s="23">
        <v>155.78</v>
      </c>
      <c r="F53" s="23" t="s">
        <v>129</v>
      </c>
      <c r="G53" s="24">
        <v>0.1207</v>
      </c>
      <c r="H53" s="7">
        <v>-1500.0</v>
      </c>
      <c r="I53" s="2">
        <f t="shared" si="1"/>
        <v>9</v>
      </c>
      <c r="J53" s="2">
        <f t="shared" si="3"/>
        <v>966</v>
      </c>
      <c r="K53" s="7">
        <f t="shared" si="2"/>
        <v>167475.42</v>
      </c>
      <c r="L53" s="2">
        <f t="shared" si="4"/>
        <v>52</v>
      </c>
    </row>
    <row r="54">
      <c r="A54" s="22">
        <v>44317.0</v>
      </c>
      <c r="B54" s="23">
        <v>161.15</v>
      </c>
      <c r="C54" s="23">
        <v>174.24</v>
      </c>
      <c r="D54" s="23">
        <v>174.33</v>
      </c>
      <c r="E54" s="23">
        <v>156.37</v>
      </c>
      <c r="F54" s="23" t="s">
        <v>200</v>
      </c>
      <c r="G54" s="24">
        <v>-0.0705</v>
      </c>
      <c r="H54" s="7">
        <v>-1500.0</v>
      </c>
      <c r="I54" s="2">
        <f t="shared" si="1"/>
        <v>9</v>
      </c>
      <c r="J54" s="2">
        <f t="shared" si="3"/>
        <v>975</v>
      </c>
      <c r="K54" s="7">
        <f t="shared" si="2"/>
        <v>157121.25</v>
      </c>
      <c r="L54" s="2">
        <f t="shared" si="4"/>
        <v>53</v>
      </c>
    </row>
    <row r="55">
      <c r="A55" s="22">
        <v>44348.0</v>
      </c>
      <c r="B55" s="23">
        <v>172.01</v>
      </c>
      <c r="C55" s="23">
        <v>162.17</v>
      </c>
      <c r="D55" s="23">
        <v>176.24</v>
      </c>
      <c r="E55" s="23">
        <v>158.61</v>
      </c>
      <c r="F55" s="23" t="s">
        <v>124</v>
      </c>
      <c r="G55" s="24">
        <v>0.0674</v>
      </c>
      <c r="H55" s="7">
        <v>-1500.0</v>
      </c>
      <c r="I55" s="2">
        <f t="shared" si="1"/>
        <v>9</v>
      </c>
      <c r="J55" s="2">
        <f t="shared" si="3"/>
        <v>984</v>
      </c>
      <c r="K55" s="7">
        <f t="shared" si="2"/>
        <v>169257.84</v>
      </c>
      <c r="L55" s="2">
        <f t="shared" si="4"/>
        <v>54</v>
      </c>
    </row>
    <row r="56">
      <c r="A56" s="22">
        <v>44378.0</v>
      </c>
      <c r="B56" s="23">
        <v>166.38</v>
      </c>
      <c r="C56" s="23">
        <v>171.73</v>
      </c>
      <c r="D56" s="23">
        <v>188.65</v>
      </c>
      <c r="E56" s="23">
        <v>165.35</v>
      </c>
      <c r="F56" s="23" t="s">
        <v>172</v>
      </c>
      <c r="G56" s="24">
        <v>-0.0327</v>
      </c>
      <c r="H56" s="7">
        <v>-1500.0</v>
      </c>
      <c r="I56" s="2">
        <f t="shared" si="1"/>
        <v>9</v>
      </c>
      <c r="J56" s="2">
        <f t="shared" si="3"/>
        <v>993</v>
      </c>
      <c r="K56" s="7">
        <f t="shared" si="2"/>
        <v>165215.34</v>
      </c>
      <c r="L56" s="2">
        <f t="shared" si="4"/>
        <v>55</v>
      </c>
    </row>
    <row r="57">
      <c r="A57" s="22">
        <v>44409.0</v>
      </c>
      <c r="B57" s="23">
        <v>173.54</v>
      </c>
      <c r="C57" s="23">
        <v>167.65</v>
      </c>
      <c r="D57" s="23">
        <v>173.63</v>
      </c>
      <c r="E57" s="23">
        <v>158.79</v>
      </c>
      <c r="F57" s="23" t="s">
        <v>201</v>
      </c>
      <c r="G57" s="24">
        <v>0.043</v>
      </c>
      <c r="H57" s="7">
        <v>-1500.0</v>
      </c>
      <c r="I57" s="2">
        <f t="shared" si="1"/>
        <v>9</v>
      </c>
      <c r="J57" s="2">
        <f t="shared" si="3"/>
        <v>1002</v>
      </c>
      <c r="K57" s="7">
        <f t="shared" si="2"/>
        <v>173887.08</v>
      </c>
      <c r="L57" s="2">
        <f t="shared" si="4"/>
        <v>56</v>
      </c>
    </row>
    <row r="58">
      <c r="A58" s="22">
        <v>44440.0</v>
      </c>
      <c r="B58" s="23">
        <v>164.25</v>
      </c>
      <c r="C58" s="23">
        <v>174.82</v>
      </c>
      <c r="D58" s="23">
        <v>177.5</v>
      </c>
      <c r="E58" s="23">
        <v>163.7</v>
      </c>
      <c r="F58" s="23" t="s">
        <v>202</v>
      </c>
      <c r="G58" s="24">
        <v>-0.0535</v>
      </c>
      <c r="H58" s="7">
        <v>-1500.0</v>
      </c>
      <c r="I58" s="2">
        <f t="shared" si="1"/>
        <v>9</v>
      </c>
      <c r="J58" s="2">
        <f t="shared" si="3"/>
        <v>1011</v>
      </c>
      <c r="K58" s="7">
        <f t="shared" si="2"/>
        <v>166056.75</v>
      </c>
      <c r="L58" s="2">
        <f t="shared" si="4"/>
        <v>57</v>
      </c>
    </row>
    <row r="59">
      <c r="A59" s="22">
        <v>44470.0</v>
      </c>
      <c r="B59" s="23">
        <v>168.62</v>
      </c>
      <c r="C59" s="23">
        <v>164.45</v>
      </c>
      <c r="D59" s="23">
        <v>173.95</v>
      </c>
      <c r="E59" s="23">
        <v>158.81</v>
      </c>
      <c r="F59" s="23" t="s">
        <v>122</v>
      </c>
      <c r="G59" s="24">
        <v>0.0266</v>
      </c>
      <c r="H59" s="7">
        <v>-1500.0</v>
      </c>
      <c r="I59" s="2">
        <f t="shared" si="1"/>
        <v>9</v>
      </c>
      <c r="J59" s="2">
        <f t="shared" si="3"/>
        <v>1020</v>
      </c>
      <c r="K59" s="7">
        <f t="shared" si="2"/>
        <v>171992.4</v>
      </c>
      <c r="L59" s="2">
        <f t="shared" si="4"/>
        <v>58</v>
      </c>
    </row>
    <row r="60">
      <c r="A60" s="22">
        <v>44501.0</v>
      </c>
      <c r="B60" s="23">
        <v>175.35</v>
      </c>
      <c r="C60" s="23">
        <v>168.09</v>
      </c>
      <c r="D60" s="23">
        <v>188.11</v>
      </c>
      <c r="E60" s="23">
        <v>164.18</v>
      </c>
      <c r="F60" s="23" t="s">
        <v>168</v>
      </c>
      <c r="G60" s="24">
        <v>0.0399</v>
      </c>
      <c r="H60" s="7">
        <v>-1500.0</v>
      </c>
      <c r="I60" s="2">
        <f t="shared" si="1"/>
        <v>9</v>
      </c>
      <c r="J60" s="2">
        <f t="shared" si="3"/>
        <v>1029</v>
      </c>
      <c r="K60" s="7">
        <f t="shared" si="2"/>
        <v>180435.15</v>
      </c>
      <c r="L60" s="2">
        <f t="shared" si="4"/>
        <v>59</v>
      </c>
    </row>
    <row r="61">
      <c r="A61" s="22">
        <v>44531.0</v>
      </c>
      <c r="B61" s="23">
        <v>166.72</v>
      </c>
      <c r="C61" s="23">
        <v>177.25</v>
      </c>
      <c r="D61" s="23">
        <v>177.99</v>
      </c>
      <c r="E61" s="23">
        <v>165.2</v>
      </c>
      <c r="F61" s="23" t="s">
        <v>203</v>
      </c>
      <c r="G61" s="24">
        <v>-0.0493</v>
      </c>
      <c r="H61" s="7">
        <v>-1500.0</v>
      </c>
      <c r="I61" s="2">
        <f t="shared" si="1"/>
        <v>9</v>
      </c>
      <c r="J61" s="2">
        <f t="shared" si="3"/>
        <v>1038</v>
      </c>
      <c r="K61" s="7">
        <f t="shared" si="2"/>
        <v>173055.36</v>
      </c>
      <c r="L61" s="2">
        <f t="shared" si="4"/>
        <v>60</v>
      </c>
    </row>
    <row r="62">
      <c r="A62" s="22">
        <v>44562.0</v>
      </c>
      <c r="B62" s="23">
        <v>149.57</v>
      </c>
      <c r="C62" s="23">
        <v>167.55</v>
      </c>
      <c r="D62" s="23">
        <v>171.4</v>
      </c>
      <c r="E62" s="23">
        <v>135.35</v>
      </c>
      <c r="F62" s="23" t="s">
        <v>140</v>
      </c>
      <c r="G62" s="24">
        <v>-0.1028</v>
      </c>
      <c r="H62" s="7">
        <v>-1500.0</v>
      </c>
      <c r="I62" s="2">
        <f t="shared" si="1"/>
        <v>10</v>
      </c>
      <c r="J62" s="2">
        <f t="shared" si="3"/>
        <v>1048</v>
      </c>
      <c r="K62" s="7">
        <f t="shared" si="2"/>
        <v>156749.36</v>
      </c>
      <c r="L62" s="2">
        <f t="shared" si="4"/>
        <v>61</v>
      </c>
    </row>
    <row r="63">
      <c r="A63" s="22">
        <v>44593.0</v>
      </c>
      <c r="B63" s="23">
        <v>153.56</v>
      </c>
      <c r="C63" s="23">
        <v>150.0</v>
      </c>
      <c r="D63" s="23">
        <v>163.83</v>
      </c>
      <c r="E63" s="23">
        <v>138.33</v>
      </c>
      <c r="F63" s="23" t="s">
        <v>126</v>
      </c>
      <c r="G63" s="24">
        <v>0.0267</v>
      </c>
      <c r="H63" s="7">
        <v>-1500.0</v>
      </c>
      <c r="I63" s="2">
        <f t="shared" si="1"/>
        <v>10</v>
      </c>
      <c r="J63" s="2">
        <f t="shared" si="3"/>
        <v>1058</v>
      </c>
      <c r="K63" s="7">
        <f t="shared" si="2"/>
        <v>162466.48</v>
      </c>
      <c r="L63" s="2">
        <f t="shared" si="4"/>
        <v>62</v>
      </c>
    </row>
    <row r="64">
      <c r="A64" s="22">
        <v>44621.0</v>
      </c>
      <c r="B64" s="23">
        <v>163.0</v>
      </c>
      <c r="C64" s="23">
        <v>152.73</v>
      </c>
      <c r="D64" s="23">
        <v>170.83</v>
      </c>
      <c r="E64" s="23">
        <v>133.57</v>
      </c>
      <c r="F64" s="23" t="s">
        <v>123</v>
      </c>
      <c r="G64" s="24">
        <v>0.0614</v>
      </c>
      <c r="H64" s="7">
        <v>-1500.0</v>
      </c>
      <c r="I64" s="2">
        <f t="shared" si="1"/>
        <v>9</v>
      </c>
      <c r="J64" s="2">
        <f t="shared" si="3"/>
        <v>1067</v>
      </c>
      <c r="K64" s="7">
        <f t="shared" si="2"/>
        <v>173921</v>
      </c>
      <c r="L64" s="2">
        <f t="shared" si="4"/>
        <v>63</v>
      </c>
    </row>
    <row r="65">
      <c r="A65" s="22">
        <v>44652.0</v>
      </c>
      <c r="B65" s="23">
        <v>124.28</v>
      </c>
      <c r="C65" s="23">
        <v>164.15</v>
      </c>
      <c r="D65" s="23">
        <v>168.39</v>
      </c>
      <c r="E65" s="23">
        <v>121.63</v>
      </c>
      <c r="F65" s="23" t="s">
        <v>162</v>
      </c>
      <c r="G65" s="24">
        <v>-0.2375</v>
      </c>
      <c r="H65" s="7">
        <v>-1500.0</v>
      </c>
      <c r="I65" s="2">
        <f t="shared" si="1"/>
        <v>12</v>
      </c>
      <c r="J65" s="2">
        <f t="shared" si="3"/>
        <v>1079</v>
      </c>
      <c r="K65" s="7">
        <f t="shared" si="2"/>
        <v>134098.12</v>
      </c>
      <c r="L65" s="2">
        <f t="shared" si="4"/>
        <v>64</v>
      </c>
    </row>
    <row r="66">
      <c r="A66" s="22">
        <v>44682.0</v>
      </c>
      <c r="B66" s="23">
        <v>120.21</v>
      </c>
      <c r="C66" s="23">
        <v>122.4</v>
      </c>
      <c r="D66" s="23">
        <v>126.22</v>
      </c>
      <c r="E66" s="23">
        <v>101.26</v>
      </c>
      <c r="F66" s="23" t="s">
        <v>118</v>
      </c>
      <c r="G66" s="24">
        <v>-0.0328</v>
      </c>
      <c r="H66" s="7">
        <v>-1500.0</v>
      </c>
      <c r="I66" s="2">
        <f t="shared" si="1"/>
        <v>12</v>
      </c>
      <c r="J66" s="2">
        <f t="shared" si="3"/>
        <v>1091</v>
      </c>
      <c r="K66" s="7">
        <f t="shared" si="2"/>
        <v>131149.11</v>
      </c>
      <c r="L66" s="2">
        <f t="shared" si="4"/>
        <v>65</v>
      </c>
    </row>
    <row r="67">
      <c r="A67" s="22">
        <v>44713.0</v>
      </c>
      <c r="B67" s="23">
        <v>106.21</v>
      </c>
      <c r="C67" s="23">
        <v>122.26</v>
      </c>
      <c r="D67" s="23">
        <v>128.99</v>
      </c>
      <c r="E67" s="23">
        <v>101.43</v>
      </c>
      <c r="F67" s="23" t="s">
        <v>204</v>
      </c>
      <c r="G67" s="24">
        <v>-0.1165</v>
      </c>
      <c r="H67" s="7">
        <v>-1500.0</v>
      </c>
      <c r="I67" s="2">
        <f t="shared" si="1"/>
        <v>14</v>
      </c>
      <c r="J67" s="2">
        <f t="shared" si="3"/>
        <v>1105</v>
      </c>
      <c r="K67" s="7">
        <f t="shared" si="2"/>
        <v>117362.05</v>
      </c>
      <c r="L67" s="2">
        <f t="shared" si="4"/>
        <v>66</v>
      </c>
    </row>
    <row r="68">
      <c r="A68" s="22">
        <v>44743.0</v>
      </c>
      <c r="B68" s="23">
        <v>134.95</v>
      </c>
      <c r="C68" s="23">
        <v>106.29</v>
      </c>
      <c r="D68" s="23">
        <v>137.65</v>
      </c>
      <c r="E68" s="23">
        <v>105.85</v>
      </c>
      <c r="F68" s="23" t="s">
        <v>124</v>
      </c>
      <c r="G68" s="24">
        <v>0.2706</v>
      </c>
      <c r="H68" s="7">
        <v>-1500.0</v>
      </c>
      <c r="I68" s="2">
        <f t="shared" si="1"/>
        <v>11</v>
      </c>
      <c r="J68" s="2">
        <f t="shared" si="3"/>
        <v>1116</v>
      </c>
      <c r="K68" s="7">
        <f t="shared" si="2"/>
        <v>150604.2</v>
      </c>
      <c r="L68" s="2">
        <f t="shared" si="4"/>
        <v>67</v>
      </c>
    </row>
    <row r="69">
      <c r="A69" s="22">
        <v>44774.0</v>
      </c>
      <c r="B69" s="23">
        <v>126.77</v>
      </c>
      <c r="C69" s="23">
        <v>134.96</v>
      </c>
      <c r="D69" s="23">
        <v>146.57</v>
      </c>
      <c r="E69" s="23">
        <v>126.74</v>
      </c>
      <c r="F69" s="23" t="s">
        <v>128</v>
      </c>
      <c r="G69" s="24">
        <v>-0.0606</v>
      </c>
      <c r="H69" s="7">
        <v>-1500.0</v>
      </c>
      <c r="I69" s="2">
        <f t="shared" si="1"/>
        <v>12</v>
      </c>
      <c r="J69" s="2">
        <f t="shared" si="3"/>
        <v>1128</v>
      </c>
      <c r="K69" s="7">
        <f t="shared" si="2"/>
        <v>142996.56</v>
      </c>
      <c r="L69" s="2">
        <f t="shared" si="4"/>
        <v>68</v>
      </c>
    </row>
    <row r="70">
      <c r="A70" s="22">
        <v>44805.0</v>
      </c>
      <c r="B70" s="23">
        <v>113.0</v>
      </c>
      <c r="C70" s="23">
        <v>126.0</v>
      </c>
      <c r="D70" s="23">
        <v>136.49</v>
      </c>
      <c r="E70" s="23">
        <v>112.06</v>
      </c>
      <c r="F70" s="23" t="s">
        <v>167</v>
      </c>
      <c r="G70" s="24">
        <v>-0.1086</v>
      </c>
      <c r="H70" s="7">
        <v>-1500.0</v>
      </c>
      <c r="I70" s="2">
        <f t="shared" si="1"/>
        <v>13</v>
      </c>
      <c r="J70" s="2">
        <f t="shared" si="3"/>
        <v>1141</v>
      </c>
      <c r="K70" s="7">
        <f t="shared" si="2"/>
        <v>128933</v>
      </c>
      <c r="L70" s="2">
        <f t="shared" si="4"/>
        <v>69</v>
      </c>
    </row>
    <row r="71">
      <c r="A71" s="22">
        <v>44835.0</v>
      </c>
      <c r="B71" s="23">
        <v>102.44</v>
      </c>
      <c r="C71" s="23">
        <v>113.58</v>
      </c>
      <c r="D71" s="23">
        <v>123.0</v>
      </c>
      <c r="E71" s="23">
        <v>97.66</v>
      </c>
      <c r="F71" s="23" t="s">
        <v>186</v>
      </c>
      <c r="G71" s="24">
        <v>-0.0935</v>
      </c>
      <c r="H71" s="7">
        <v>-1500.0</v>
      </c>
      <c r="I71" s="2">
        <f t="shared" si="1"/>
        <v>15</v>
      </c>
      <c r="J71" s="2">
        <f t="shared" si="3"/>
        <v>1156</v>
      </c>
      <c r="K71" s="7">
        <f t="shared" si="2"/>
        <v>118420.64</v>
      </c>
      <c r="L71" s="2">
        <f t="shared" si="4"/>
        <v>70</v>
      </c>
    </row>
    <row r="72">
      <c r="A72" s="22">
        <v>44866.0</v>
      </c>
      <c r="B72" s="23">
        <v>96.54</v>
      </c>
      <c r="C72" s="23">
        <v>103.99</v>
      </c>
      <c r="D72" s="23">
        <v>104.58</v>
      </c>
      <c r="E72" s="23">
        <v>85.87</v>
      </c>
      <c r="F72" s="23" t="s">
        <v>151</v>
      </c>
      <c r="G72" s="24">
        <v>-0.0576</v>
      </c>
      <c r="H72" s="7">
        <v>-1500.0</v>
      </c>
      <c r="I72" s="2">
        <f t="shared" si="1"/>
        <v>16</v>
      </c>
      <c r="J72" s="2">
        <f t="shared" si="3"/>
        <v>1172</v>
      </c>
      <c r="K72" s="7">
        <f t="shared" si="2"/>
        <v>113144.88</v>
      </c>
      <c r="L72" s="2">
        <f t="shared" si="4"/>
        <v>71</v>
      </c>
    </row>
    <row r="73">
      <c r="A73" s="22">
        <v>44896.0</v>
      </c>
      <c r="B73" s="23">
        <v>84.0</v>
      </c>
      <c r="C73" s="23">
        <v>96.99</v>
      </c>
      <c r="D73" s="23">
        <v>97.23</v>
      </c>
      <c r="E73" s="23">
        <v>81.69</v>
      </c>
      <c r="F73" s="23" t="s">
        <v>120</v>
      </c>
      <c r="G73" s="24">
        <v>-0.1299</v>
      </c>
      <c r="H73" s="7">
        <v>-1500.0</v>
      </c>
      <c r="I73" s="2">
        <f t="shared" si="1"/>
        <v>18</v>
      </c>
      <c r="J73" s="2">
        <f t="shared" si="3"/>
        <v>1190</v>
      </c>
      <c r="K73" s="7">
        <f t="shared" si="2"/>
        <v>99960</v>
      </c>
      <c r="L73" s="2">
        <f t="shared" si="4"/>
        <v>72</v>
      </c>
    </row>
    <row r="74">
      <c r="A74" s="22">
        <v>44927.0</v>
      </c>
      <c r="B74" s="23">
        <v>97.97</v>
      </c>
      <c r="C74" s="23">
        <v>85.46</v>
      </c>
      <c r="D74" s="23">
        <v>98.19</v>
      </c>
      <c r="E74" s="23">
        <v>81.43</v>
      </c>
      <c r="F74" s="23" t="s">
        <v>205</v>
      </c>
      <c r="G74" s="24">
        <v>0.1663</v>
      </c>
      <c r="H74" s="7">
        <f>K74</f>
        <v>116584.3</v>
      </c>
      <c r="I74" s="3"/>
      <c r="J74" s="2">
        <f t="shared" si="3"/>
        <v>1190</v>
      </c>
      <c r="K74" s="7">
        <f t="shared" si="2"/>
        <v>116584.3</v>
      </c>
      <c r="L74" s="2">
        <f t="shared" si="4"/>
        <v>73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