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eng-eco\d-3\4Semana\"/>
    </mc:Choice>
  </mc:AlternateContent>
  <xr:revisionPtr revIDLastSave="0" documentId="13_ncr:1_{C818B1F5-190B-423E-AA99-3C6134AB91C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992-2005" sheetId="1" r:id="rId1"/>
    <sheet name="RESULTADOS FINAIS " sheetId="3" r:id="rId2"/>
  </sheets>
  <calcPr calcId="181029"/>
</workbook>
</file>

<file path=xl/calcChain.xml><?xml version="1.0" encoding="utf-8"?>
<calcChain xmlns="http://schemas.openxmlformats.org/spreadsheetml/2006/main">
  <c r="L13" i="1" l="1"/>
  <c r="L11" i="1"/>
  <c r="L9" i="1"/>
  <c r="L7" i="1"/>
  <c r="B12" i="3" l="1"/>
  <c r="B2" i="3"/>
  <c r="L5" i="1"/>
  <c r="H19" i="1" l="1"/>
  <c r="H18" i="1"/>
  <c r="H13" i="1"/>
  <c r="H17" i="1" s="1"/>
  <c r="E135" i="1"/>
  <c r="E123" i="1"/>
  <c r="H31" i="1" s="1"/>
  <c r="E111" i="1"/>
  <c r="H29" i="1" s="1"/>
  <c r="E99" i="1"/>
  <c r="H28" i="1" s="1"/>
  <c r="E87" i="1"/>
  <c r="H27" i="1" s="1"/>
  <c r="E75" i="1"/>
  <c r="H26" i="1" s="1"/>
  <c r="E63" i="1"/>
  <c r="H25" i="1" s="1"/>
  <c r="E51" i="1"/>
  <c r="H24" i="1" s="1"/>
  <c r="E39" i="1"/>
  <c r="H23" i="1" s="1"/>
  <c r="E29" i="1"/>
  <c r="E30" i="1"/>
  <c r="E31" i="1"/>
  <c r="E32" i="1"/>
  <c r="E33" i="1"/>
  <c r="E34" i="1"/>
  <c r="E35" i="1"/>
  <c r="E36" i="1"/>
  <c r="E37" i="1"/>
  <c r="E38" i="1"/>
  <c r="E40" i="1"/>
  <c r="E41" i="1"/>
  <c r="E42" i="1"/>
  <c r="E43" i="1"/>
  <c r="E44" i="1"/>
  <c r="E45" i="1"/>
  <c r="E46" i="1"/>
  <c r="H30" i="1" s="1"/>
  <c r="E47" i="1"/>
  <c r="E48" i="1"/>
  <c r="E49" i="1"/>
  <c r="E50" i="1"/>
  <c r="E52" i="1"/>
  <c r="E53" i="1"/>
  <c r="E54" i="1"/>
  <c r="E55" i="1"/>
  <c r="E56" i="1"/>
  <c r="E57" i="1"/>
  <c r="E58" i="1"/>
  <c r="E59" i="1"/>
  <c r="E60" i="1"/>
  <c r="E61" i="1"/>
  <c r="E62" i="1"/>
  <c r="E64" i="1"/>
  <c r="E65" i="1"/>
  <c r="E66" i="1"/>
  <c r="E67" i="1"/>
  <c r="E68" i="1"/>
  <c r="E69" i="1"/>
  <c r="E70" i="1"/>
  <c r="E71" i="1"/>
  <c r="E72" i="1"/>
  <c r="E73" i="1"/>
  <c r="E74" i="1"/>
  <c r="E76" i="1"/>
  <c r="E77" i="1"/>
  <c r="E78" i="1"/>
  <c r="E79" i="1"/>
  <c r="E80" i="1"/>
  <c r="E81" i="1"/>
  <c r="E82" i="1"/>
  <c r="E83" i="1"/>
  <c r="E84" i="1"/>
  <c r="E85" i="1"/>
  <c r="E86" i="1"/>
  <c r="E88" i="1"/>
  <c r="E89" i="1"/>
  <c r="E90" i="1"/>
  <c r="E91" i="1"/>
  <c r="E92" i="1"/>
  <c r="E93" i="1"/>
  <c r="E94" i="1"/>
  <c r="E95" i="1"/>
  <c r="E96" i="1"/>
  <c r="E97" i="1"/>
  <c r="E98" i="1"/>
  <c r="E100" i="1"/>
  <c r="E101" i="1"/>
  <c r="E102" i="1"/>
  <c r="E103" i="1"/>
  <c r="E104" i="1"/>
  <c r="E105" i="1"/>
  <c r="E106" i="1"/>
  <c r="E107" i="1"/>
  <c r="E108" i="1"/>
  <c r="E109" i="1"/>
  <c r="E110" i="1"/>
  <c r="E112" i="1"/>
  <c r="E113" i="1"/>
  <c r="E114" i="1"/>
  <c r="E115" i="1"/>
  <c r="E116" i="1"/>
  <c r="E117" i="1"/>
  <c r="E118" i="1"/>
  <c r="E119" i="1"/>
  <c r="E120" i="1"/>
  <c r="E121" i="1"/>
  <c r="E122" i="1"/>
  <c r="E124" i="1"/>
  <c r="E125" i="1"/>
  <c r="E126" i="1"/>
  <c r="E127" i="1"/>
  <c r="E128" i="1"/>
  <c r="E129" i="1"/>
  <c r="E130" i="1"/>
  <c r="E131" i="1"/>
  <c r="E132" i="1"/>
  <c r="E133" i="1"/>
  <c r="E134" i="1"/>
  <c r="E28" i="1"/>
  <c r="E27" i="1"/>
  <c r="H22" i="1" s="1"/>
  <c r="E17" i="1"/>
  <c r="E18" i="1"/>
  <c r="E19" i="1"/>
  <c r="E20" i="1"/>
  <c r="E21" i="1"/>
  <c r="H21" i="1" s="1"/>
  <c r="E22" i="1"/>
  <c r="E23" i="1"/>
  <c r="E24" i="1"/>
  <c r="E25" i="1"/>
  <c r="E26" i="1"/>
  <c r="E16" i="1"/>
  <c r="E15" i="1"/>
  <c r="E6" i="1"/>
  <c r="E7" i="1"/>
  <c r="E8" i="1"/>
  <c r="E9" i="1"/>
  <c r="E10" i="1"/>
  <c r="E11" i="1"/>
  <c r="E12" i="1"/>
  <c r="E13" i="1"/>
  <c r="H20" i="1" s="1"/>
  <c r="E14" i="1"/>
  <c r="E5" i="1"/>
  <c r="E4" i="1"/>
  <c r="H39" i="1" l="1"/>
  <c r="H38" i="1"/>
  <c r="H14" i="1"/>
  <c r="L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F2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 xml:space="preserve">CALCULOS HP12C
1500CHS PMT | 12 N| 23 i | FV = 71.681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3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 xml:space="preserve">CALCULOS HP12C
1500CHS PMT | 12 N| 31
 i | PV CHS = 71.681 | FV = 1.949.630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15" authorId="0" shapeId="0" xr:uid="{07F1671D-949A-4B06-AED2-C7CF55FA17C7}">
      <text>
        <r>
          <rPr>
            <b/>
            <sz val="9"/>
            <color indexed="81"/>
            <rFont val="Segoe UI"/>
            <family val="2"/>
          </rPr>
          <t xml:space="preserve">Todas as ações acumuladas foram vendidas no ano de 2023
</t>
        </r>
      </text>
    </comment>
  </commentList>
</comments>
</file>

<file path=xl/sharedStrings.xml><?xml version="1.0" encoding="utf-8"?>
<sst xmlns="http://schemas.openxmlformats.org/spreadsheetml/2006/main" count="175" uniqueCount="169">
  <si>
    <t>01.02.1994</t>
  </si>
  <si>
    <t>01.03.1994</t>
  </si>
  <si>
    <t>01.04.1994</t>
  </si>
  <si>
    <t>01.05.1994</t>
  </si>
  <si>
    <t>01.06.1994</t>
  </si>
  <si>
    <t>01.07.1994</t>
  </si>
  <si>
    <t>01.08.1994</t>
  </si>
  <si>
    <t>01.09.1994</t>
  </si>
  <si>
    <t>01.10.1994</t>
  </si>
  <si>
    <t>01.11.1994</t>
  </si>
  <si>
    <t>01.12.1994</t>
  </si>
  <si>
    <t>01.01.1995</t>
  </si>
  <si>
    <t>01.02.1995</t>
  </si>
  <si>
    <t>01.03.1995</t>
  </si>
  <si>
    <t>01.04.1995</t>
  </si>
  <si>
    <t>01.05.1995</t>
  </si>
  <si>
    <t>01.06.1995</t>
  </si>
  <si>
    <t>01.07.1995</t>
  </si>
  <si>
    <t>01.08.1995</t>
  </si>
  <si>
    <t>01.09.1995</t>
  </si>
  <si>
    <t>01.10.1995</t>
  </si>
  <si>
    <t>01.11.1995</t>
  </si>
  <si>
    <t>01.12.1995</t>
  </si>
  <si>
    <t>01.01.1996</t>
  </si>
  <si>
    <t>01.02.1996</t>
  </si>
  <si>
    <t>01.03.1996</t>
  </si>
  <si>
    <t>01.04.1996</t>
  </si>
  <si>
    <t>01.05.1996</t>
  </si>
  <si>
    <t>01.06.1996</t>
  </si>
  <si>
    <t>01.07.1996</t>
  </si>
  <si>
    <t>01.08.1996</t>
  </si>
  <si>
    <t>01.09.1996</t>
  </si>
  <si>
    <t>01.10.1996</t>
  </si>
  <si>
    <t>01.11.1996</t>
  </si>
  <si>
    <t>01.12.1996</t>
  </si>
  <si>
    <t>01.01.1997</t>
  </si>
  <si>
    <t>01.02.1997</t>
  </si>
  <si>
    <t>01.03.1997</t>
  </si>
  <si>
    <t>01.04.1997</t>
  </si>
  <si>
    <t>01.05.1997</t>
  </si>
  <si>
    <t>01.06.1997</t>
  </si>
  <si>
    <t>01.07.1997</t>
  </si>
  <si>
    <t>01.08.1997</t>
  </si>
  <si>
    <t>01.09.1997</t>
  </si>
  <si>
    <t>01.10.1997</t>
  </si>
  <si>
    <t>01.11.1997</t>
  </si>
  <si>
    <t>01.12.1997</t>
  </si>
  <si>
    <t>01.01.1998</t>
  </si>
  <si>
    <t>01.02.1998</t>
  </si>
  <si>
    <t>01.03.1998</t>
  </si>
  <si>
    <t>01.04.1998</t>
  </si>
  <si>
    <t>01.05.1998</t>
  </si>
  <si>
    <t>01.06.1998</t>
  </si>
  <si>
    <t>01.07.1998</t>
  </si>
  <si>
    <t>01.08.1998</t>
  </si>
  <si>
    <t>01.09.1998</t>
  </si>
  <si>
    <t>01.10.1998</t>
  </si>
  <si>
    <t>01.11.1998</t>
  </si>
  <si>
    <t>01.12.1998</t>
  </si>
  <si>
    <t>01.01.1999</t>
  </si>
  <si>
    <t>01.02.1999</t>
  </si>
  <si>
    <t>01.03.1999</t>
  </si>
  <si>
    <t>01.04.1999</t>
  </si>
  <si>
    <t>01.05.1999</t>
  </si>
  <si>
    <t>01.06.1999</t>
  </si>
  <si>
    <t>01.07.1999</t>
  </si>
  <si>
    <t>01.08.1999</t>
  </si>
  <si>
    <t>01.09.1999</t>
  </si>
  <si>
    <t>01.10.1999</t>
  </si>
  <si>
    <t>01.11.1999</t>
  </si>
  <si>
    <t>01.12.1999</t>
  </si>
  <si>
    <t>01.01.2000</t>
  </si>
  <si>
    <t>01.02.2000</t>
  </si>
  <si>
    <t>01.03.2000</t>
  </si>
  <si>
    <t>01.04.2000</t>
  </si>
  <si>
    <t>01.05.2000</t>
  </si>
  <si>
    <t>01.06.2000</t>
  </si>
  <si>
    <t>01.07.2000</t>
  </si>
  <si>
    <t>01.08.2000</t>
  </si>
  <si>
    <t>01.09.2000</t>
  </si>
  <si>
    <t>01.10.2000</t>
  </si>
  <si>
    <t>01.11.2000</t>
  </si>
  <si>
    <t>01.12.2000</t>
  </si>
  <si>
    <t>01.01.2001</t>
  </si>
  <si>
    <t>01.02.2001</t>
  </si>
  <si>
    <t>01.03.2001</t>
  </si>
  <si>
    <t>01.04.2001</t>
  </si>
  <si>
    <t>01.05.2001</t>
  </si>
  <si>
    <t>01.06.2001</t>
  </si>
  <si>
    <t>01.07.2001</t>
  </si>
  <si>
    <t>01.08.2001</t>
  </si>
  <si>
    <t>01.09.2001</t>
  </si>
  <si>
    <t>01.10.2001</t>
  </si>
  <si>
    <t>01.11.2001</t>
  </si>
  <si>
    <t>01.12.2001</t>
  </si>
  <si>
    <t>01.01.2002</t>
  </si>
  <si>
    <t>01.02.2002</t>
  </si>
  <si>
    <t>01.03.2002</t>
  </si>
  <si>
    <t>01.04.2002</t>
  </si>
  <si>
    <t>01.05.2002</t>
  </si>
  <si>
    <t>01.06.2002</t>
  </si>
  <si>
    <t>01.07.2002</t>
  </si>
  <si>
    <t>01.08.2002</t>
  </si>
  <si>
    <t>01.09.2002</t>
  </si>
  <si>
    <t>01.10.2002</t>
  </si>
  <si>
    <t>01.11.2002</t>
  </si>
  <si>
    <t>01.12.2002</t>
  </si>
  <si>
    <t>01.01.2003</t>
  </si>
  <si>
    <t>01.02.2003</t>
  </si>
  <si>
    <t>01.03.2003</t>
  </si>
  <si>
    <t>01.04.2003</t>
  </si>
  <si>
    <t>01.05.2003</t>
  </si>
  <si>
    <t>01.06.2003</t>
  </si>
  <si>
    <t>01.07.2003</t>
  </si>
  <si>
    <t>01.08.2003</t>
  </si>
  <si>
    <t>01.09.2003</t>
  </si>
  <si>
    <t>01.10.2003</t>
  </si>
  <si>
    <t>01.11.2003</t>
  </si>
  <si>
    <t>01.12.2003</t>
  </si>
  <si>
    <t>01.01.2004</t>
  </si>
  <si>
    <t>01.02.2004</t>
  </si>
  <si>
    <t>01.03.2004</t>
  </si>
  <si>
    <t>01.04.2004</t>
  </si>
  <si>
    <t>01.05.2004</t>
  </si>
  <si>
    <t>01.06.2004</t>
  </si>
  <si>
    <t>01.07.2004</t>
  </si>
  <si>
    <t>01.08.2004</t>
  </si>
  <si>
    <t>01.09.2004</t>
  </si>
  <si>
    <t>01.10.2004</t>
  </si>
  <si>
    <t>01.11.2004</t>
  </si>
  <si>
    <t>01.12.2004</t>
  </si>
  <si>
    <t>01.01.2005</t>
  </si>
  <si>
    <t>VALOR COTA</t>
  </si>
  <si>
    <t>DATA</t>
  </si>
  <si>
    <t>COTAS COMPRADAS</t>
  </si>
  <si>
    <t>APORTES MENSAIS</t>
  </si>
  <si>
    <t>% a.m</t>
  </si>
  <si>
    <t>FINAL DO ANO</t>
  </si>
  <si>
    <t>TOTAL INVESTIDO EM R$</t>
  </si>
  <si>
    <t>TOTAL COTAS COMPRADAS</t>
  </si>
  <si>
    <t>FLUXO</t>
  </si>
  <si>
    <t>REAIS</t>
  </si>
  <si>
    <t>investimento</t>
  </si>
  <si>
    <t xml:space="preserve">retorno 1 ano </t>
  </si>
  <si>
    <t>retorno 2 ano</t>
  </si>
  <si>
    <t>retorno 3 ano</t>
  </si>
  <si>
    <t xml:space="preserve">retorno 4 ano </t>
  </si>
  <si>
    <t>retorno 5 ano</t>
  </si>
  <si>
    <t xml:space="preserve">retorno 6 ano </t>
  </si>
  <si>
    <t xml:space="preserve">TMA ( SELIC ) </t>
  </si>
  <si>
    <t>VPL</t>
  </si>
  <si>
    <t>TIR</t>
  </si>
  <si>
    <t xml:space="preserve">retorno 7 ano </t>
  </si>
  <si>
    <t xml:space="preserve">retorno 8 ano </t>
  </si>
  <si>
    <t xml:space="preserve">retorno 9 ano </t>
  </si>
  <si>
    <t xml:space="preserve">retorno 10 ano </t>
  </si>
  <si>
    <t xml:space="preserve">retorno 11 ano </t>
  </si>
  <si>
    <t xml:space="preserve">retorno 12 ano </t>
  </si>
  <si>
    <t xml:space="preserve">retorno 13 ano </t>
  </si>
  <si>
    <t xml:space="preserve">retorno 14 ano </t>
  </si>
  <si>
    <t>fluxo ELET3</t>
  </si>
  <si>
    <t>POUPANÇA</t>
  </si>
  <si>
    <t>2005 - 2010 (CEBR3)</t>
  </si>
  <si>
    <t>1992/1993(Poupança) - 2005(ELET3)</t>
  </si>
  <si>
    <t>2010-2016 (UNIP6)</t>
  </si>
  <si>
    <t>2017-2023 ( MSFT)</t>
  </si>
  <si>
    <t xml:space="preserve">TOTAL </t>
  </si>
  <si>
    <t>TOTAL INVESTIDO (1992-2023)</t>
  </si>
  <si>
    <t xml:space="preserve">RESULTADOS FINAIS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</si>
</sst>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indexed="8"/>
      <name val="Calibri"/>
      <family val="2"/>
    </font>
    <font>
      <sz val="22"/>
      <color theme="1"/>
      <name val="Calibri"/>
      <family val="2"/>
      <scheme val="minor"/>
    </font>
    <font>
      <b/>
      <sz val="12"/>
      <color rgb="FF576071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DAC2E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6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/>
    <xf numFmtId="1" fontId="0" fillId="0" borderId="0" xfId="0" applyNumberFormat="1" applyAlignment="1">
      <alignment horizontal="center"/>
    </xf>
    <xf numFmtId="0" fontId="0" fillId="34" borderId="10" xfId="0" applyFill="1" applyBorder="1" applyAlignment="1">
      <alignment horizontal="center"/>
    </xf>
    <xf numFmtId="0" fontId="20" fillId="34" borderId="10" xfId="0" applyFont="1" applyFill="1" applyBorder="1" applyAlignment="1">
      <alignment horizontal="center"/>
    </xf>
    <xf numFmtId="1" fontId="20" fillId="34" borderId="10" xfId="0" applyNumberFormat="1" applyFont="1" applyFill="1" applyBorder="1" applyAlignment="1">
      <alignment horizontal="center"/>
    </xf>
    <xf numFmtId="0" fontId="20" fillId="35" borderId="10" xfId="0" applyFont="1" applyFill="1" applyBorder="1" applyAlignment="1">
      <alignment horizontal="center"/>
    </xf>
    <xf numFmtId="0" fontId="20" fillId="35" borderId="11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/>
    <xf numFmtId="44" fontId="0" fillId="0" borderId="12" xfId="1" applyFont="1" applyBorder="1"/>
    <xf numFmtId="9" fontId="0" fillId="35" borderId="10" xfId="0" applyNumberFormat="1" applyFill="1" applyBorder="1"/>
    <xf numFmtId="8" fontId="0" fillId="35" borderId="10" xfId="1" applyNumberFormat="1" applyFont="1" applyFill="1" applyBorder="1"/>
    <xf numFmtId="0" fontId="21" fillId="36" borderId="0" xfId="0" applyFont="1" applyFill="1" applyAlignment="1">
      <alignment horizontal="center"/>
    </xf>
    <xf numFmtId="0" fontId="0" fillId="37" borderId="0" xfId="0" applyFill="1" applyAlignment="1">
      <alignment horizontal="center" vertical="center"/>
    </xf>
    <xf numFmtId="0" fontId="0" fillId="37" borderId="0" xfId="0" applyFill="1" applyAlignment="1">
      <alignment horizontal="center"/>
    </xf>
    <xf numFmtId="10" fontId="0" fillId="37" borderId="0" xfId="0" applyNumberFormat="1" applyFill="1" applyAlignment="1">
      <alignment horizontal="center" vertical="center"/>
    </xf>
    <xf numFmtId="44" fontId="0" fillId="37" borderId="0" xfId="1" applyFont="1" applyFill="1"/>
    <xf numFmtId="10" fontId="0" fillId="37" borderId="0" xfId="0" applyNumberFormat="1" applyFill="1" applyAlignment="1">
      <alignment horizontal="center"/>
    </xf>
    <xf numFmtId="0" fontId="16" fillId="37" borderId="0" xfId="0" applyFont="1" applyFill="1" applyAlignment="1">
      <alignment horizontal="center" vertical="center"/>
    </xf>
    <xf numFmtId="0" fontId="16" fillId="37" borderId="10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22" fillId="33" borderId="10" xfId="0" applyFont="1" applyFill="1" applyBorder="1" applyAlignment="1">
      <alignment horizontal="center" vertical="center" wrapText="1"/>
    </xf>
    <xf numFmtId="44" fontId="16" fillId="0" borderId="10" xfId="1" applyFont="1" applyBorder="1" applyAlignment="1">
      <alignment horizontal="center" vertical="center"/>
    </xf>
    <xf numFmtId="44" fontId="0" fillId="0" borderId="15" xfId="1" applyFont="1" applyBorder="1" applyAlignment="1"/>
    <xf numFmtId="44" fontId="0" fillId="0" borderId="0" xfId="1" applyFont="1" applyAlignment="1"/>
    <xf numFmtId="0" fontId="0" fillId="0" borderId="14" xfId="0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44" fontId="16" fillId="0" borderId="14" xfId="1" applyFont="1" applyBorder="1" applyAlignment="1">
      <alignment horizontal="center"/>
    </xf>
    <xf numFmtId="44" fontId="16" fillId="0" borderId="11" xfId="1" applyFont="1" applyBorder="1" applyAlignment="1"/>
    <xf numFmtId="44" fontId="16" fillId="0" borderId="15" xfId="1" applyFont="1" applyBorder="1" applyAlignment="1"/>
    <xf numFmtId="0" fontId="16" fillId="37" borderId="16" xfId="0" applyFont="1" applyFill="1" applyBorder="1" applyAlignment="1">
      <alignment horizontal="center"/>
    </xf>
    <xf numFmtId="44" fontId="16" fillId="37" borderId="17" xfId="1" applyFont="1" applyFill="1" applyBorder="1" applyAlignment="1"/>
    <xf numFmtId="0" fontId="16" fillId="38" borderId="18" xfId="0" applyFont="1" applyFill="1" applyBorder="1" applyAlignment="1">
      <alignment horizontal="center"/>
    </xf>
    <xf numFmtId="44" fontId="16" fillId="38" borderId="18" xfId="1" applyFont="1" applyFill="1" applyBorder="1"/>
    <xf numFmtId="0" fontId="0" fillId="0" borderId="19" xfId="0" applyBorder="1"/>
    <xf numFmtId="0" fontId="0" fillId="0" borderId="20" xfId="0" applyBorder="1"/>
    <xf numFmtId="0" fontId="0" fillId="0" borderId="19" xfId="0" applyBorder="1" applyAlignment="1">
      <alignment horizontal="center"/>
    </xf>
    <xf numFmtId="0" fontId="16" fillId="0" borderId="21" xfId="0" applyFont="1" applyBorder="1" applyAlignment="1">
      <alignment horizontal="center"/>
    </xf>
    <xf numFmtId="44" fontId="16" fillId="0" borderId="22" xfId="1" applyFont="1" applyBorder="1"/>
    <xf numFmtId="44" fontId="16" fillId="0" borderId="20" xfId="1" applyFont="1" applyBorder="1"/>
    <xf numFmtId="0" fontId="16" fillId="0" borderId="19" xfId="0" applyFont="1" applyBorder="1" applyAlignment="1">
      <alignment horizontal="center"/>
    </xf>
    <xf numFmtId="44" fontId="1" fillId="0" borderId="20" xfId="1" applyFont="1" applyBorder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1" builtinId="4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colors>
    <mruColors>
      <color rgb="FFDAC2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2"/>
  <sheetViews>
    <sheetView tabSelected="1" zoomScale="85" zoomScaleNormal="85" workbookViewId="0">
      <selection activeCell="L21" sqref="L21"/>
    </sheetView>
  </sheetViews>
  <sheetFormatPr defaultRowHeight="15" x14ac:dyDescent="0.25"/>
  <cols>
    <col min="1" max="1" width="12" style="2" customWidth="1"/>
    <col min="2" max="2" width="12.5703125" style="2" customWidth="1"/>
    <col min="3" max="3" width="8.140625" style="2" customWidth="1"/>
    <col min="4" max="4" width="18.42578125" style="2" customWidth="1"/>
    <col min="5" max="5" width="18.28515625" style="2" customWidth="1"/>
    <col min="6" max="6" width="17.28515625" customWidth="1"/>
    <col min="7" max="7" width="32" customWidth="1"/>
    <col min="8" max="8" width="34.7109375" customWidth="1"/>
    <col min="11" max="11" width="32.7109375" customWidth="1"/>
    <col min="12" max="12" width="29.85546875" style="3" customWidth="1"/>
    <col min="13" max="13" width="29.140625" customWidth="1"/>
    <col min="14" max="14" width="26.5703125" customWidth="1"/>
  </cols>
  <sheetData>
    <row r="1" spans="1:12" ht="30" customHeight="1" thickBot="1" x14ac:dyDescent="0.5">
      <c r="A1" s="23" t="s">
        <v>133</v>
      </c>
      <c r="B1" s="23" t="s">
        <v>132</v>
      </c>
      <c r="C1" s="24" t="s">
        <v>136</v>
      </c>
      <c r="D1" s="23" t="s">
        <v>135</v>
      </c>
      <c r="E1" s="23" t="s">
        <v>134</v>
      </c>
      <c r="F1" s="25" t="s">
        <v>137</v>
      </c>
      <c r="H1" s="15" t="s">
        <v>160</v>
      </c>
    </row>
    <row r="2" spans="1:12" ht="21.75" customHeight="1" x14ac:dyDescent="0.25">
      <c r="A2" s="16">
        <v>1992</v>
      </c>
      <c r="B2" s="17"/>
      <c r="C2" s="18">
        <v>0.23</v>
      </c>
      <c r="D2" s="16">
        <v>1500</v>
      </c>
      <c r="E2" s="16"/>
      <c r="F2" s="19">
        <v>71681</v>
      </c>
    </row>
    <row r="3" spans="1:12" ht="24" customHeight="1" x14ac:dyDescent="0.25">
      <c r="A3" s="16">
        <v>1993</v>
      </c>
      <c r="B3" s="17"/>
      <c r="C3" s="20">
        <v>0.31</v>
      </c>
      <c r="D3" s="16">
        <v>1500</v>
      </c>
      <c r="E3" s="16"/>
      <c r="F3" s="19">
        <v>1949630</v>
      </c>
    </row>
    <row r="4" spans="1:12" x14ac:dyDescent="0.25">
      <c r="A4" s="2" t="s">
        <v>0</v>
      </c>
      <c r="B4" s="2">
        <v>1.48</v>
      </c>
      <c r="E4" s="4">
        <f>(1500+194963)/B4</f>
        <v>132745.27027027027</v>
      </c>
      <c r="H4" s="1"/>
    </row>
    <row r="5" spans="1:12" x14ac:dyDescent="0.25">
      <c r="A5" s="2" t="s">
        <v>1</v>
      </c>
      <c r="B5" s="2">
        <v>2.33</v>
      </c>
      <c r="E5" s="4">
        <f>1500/B5</f>
        <v>643.77682403433471</v>
      </c>
      <c r="H5" s="1"/>
      <c r="K5" s="41" t="s">
        <v>167</v>
      </c>
      <c r="L5" s="42">
        <f>1500*360</f>
        <v>540000</v>
      </c>
    </row>
    <row r="6" spans="1:12" x14ac:dyDescent="0.25">
      <c r="A6" s="2" t="s">
        <v>2</v>
      </c>
      <c r="B6" s="2">
        <v>2.6</v>
      </c>
      <c r="E6" s="4">
        <f t="shared" ref="E6:E14" si="0">1500/B6</f>
        <v>576.92307692307691</v>
      </c>
      <c r="H6" s="1"/>
      <c r="K6" s="40"/>
      <c r="L6" s="43"/>
    </row>
    <row r="7" spans="1:12" x14ac:dyDescent="0.25">
      <c r="A7" s="2" t="s">
        <v>3</v>
      </c>
      <c r="B7" s="2">
        <v>3.43</v>
      </c>
      <c r="E7" s="4">
        <f t="shared" si="0"/>
        <v>437.31778425655972</v>
      </c>
      <c r="H7" s="1"/>
      <c r="K7" s="44" t="s">
        <v>163</v>
      </c>
      <c r="L7" s="43">
        <f>H14*B135</f>
        <v>3467322.2745452328</v>
      </c>
    </row>
    <row r="8" spans="1:12" ht="15.75" thickBot="1" x14ac:dyDescent="0.3">
      <c r="A8" s="2" t="s">
        <v>4</v>
      </c>
      <c r="B8" s="2">
        <v>5.47</v>
      </c>
      <c r="E8" s="4">
        <f t="shared" si="0"/>
        <v>274.22303473491775</v>
      </c>
      <c r="H8" s="1"/>
      <c r="K8" s="44"/>
      <c r="L8" s="43"/>
    </row>
    <row r="9" spans="1:12" ht="15.75" thickBot="1" x14ac:dyDescent="0.3">
      <c r="A9" s="2" t="s">
        <v>5</v>
      </c>
      <c r="B9" s="2">
        <v>6.05</v>
      </c>
      <c r="E9" s="4">
        <f t="shared" si="0"/>
        <v>247.93388429752068</v>
      </c>
      <c r="G9" s="22" t="s">
        <v>161</v>
      </c>
      <c r="H9" s="1"/>
      <c r="K9" s="44" t="s">
        <v>162</v>
      </c>
      <c r="L9" s="43">
        <f>75000*10.93</f>
        <v>819750</v>
      </c>
    </row>
    <row r="10" spans="1:12" x14ac:dyDescent="0.25">
      <c r="A10" s="2" t="s">
        <v>6</v>
      </c>
      <c r="B10" s="2">
        <v>9.31</v>
      </c>
      <c r="E10" s="4">
        <f t="shared" si="0"/>
        <v>161.11707841031148</v>
      </c>
      <c r="H10" s="1"/>
      <c r="K10" s="44"/>
      <c r="L10" s="45"/>
    </row>
    <row r="11" spans="1:12" x14ac:dyDescent="0.25">
      <c r="A11" s="2" t="s">
        <v>7</v>
      </c>
      <c r="B11" s="2">
        <v>9.4700000000000006</v>
      </c>
      <c r="E11" s="4">
        <f t="shared" si="0"/>
        <v>158.39493136219639</v>
      </c>
      <c r="K11" s="44" t="s">
        <v>164</v>
      </c>
      <c r="L11" s="43">
        <f>129000*83.9</f>
        <v>10823100</v>
      </c>
    </row>
    <row r="12" spans="1:12" ht="15.75" thickBot="1" x14ac:dyDescent="0.3">
      <c r="A12" s="2" t="s">
        <v>8</v>
      </c>
      <c r="B12" s="2">
        <v>8.42</v>
      </c>
      <c r="E12" s="4">
        <f t="shared" si="0"/>
        <v>178.14726840855107</v>
      </c>
      <c r="K12" s="44"/>
      <c r="L12" s="43"/>
    </row>
    <row r="13" spans="1:12" ht="15.75" thickBot="1" x14ac:dyDescent="0.3">
      <c r="A13" s="2" t="s">
        <v>9</v>
      </c>
      <c r="B13" s="2">
        <v>7.63</v>
      </c>
      <c r="E13" s="4">
        <f t="shared" si="0"/>
        <v>196.5923984272608</v>
      </c>
      <c r="G13" s="5" t="s">
        <v>138</v>
      </c>
      <c r="H13" s="5">
        <f>1500*156</f>
        <v>234000</v>
      </c>
      <c r="K13" s="44" t="s">
        <v>165</v>
      </c>
      <c r="L13" s="43">
        <f>(222*263)*5.29</f>
        <v>308861.94</v>
      </c>
    </row>
    <row r="14" spans="1:12" ht="15.75" thickBot="1" x14ac:dyDescent="0.3">
      <c r="A14" s="2" t="s">
        <v>10</v>
      </c>
      <c r="B14" s="2">
        <v>7.65</v>
      </c>
      <c r="E14" s="4">
        <f t="shared" si="0"/>
        <v>196.07843137254901</v>
      </c>
      <c r="G14" s="6" t="s">
        <v>139</v>
      </c>
      <c r="H14" s="7">
        <f>SUM(E4:E135)</f>
        <v>399461.09153746924</v>
      </c>
      <c r="K14" s="38"/>
      <c r="L14" s="39"/>
    </row>
    <row r="15" spans="1:12" ht="15.75" thickBot="1" x14ac:dyDescent="0.3">
      <c r="A15" s="2" t="s">
        <v>11</v>
      </c>
      <c r="B15" s="2">
        <v>7.24</v>
      </c>
      <c r="E15" s="4">
        <f>(1500+194963)/B15</f>
        <v>27135.773480662981</v>
      </c>
      <c r="K15" s="36" t="s">
        <v>166</v>
      </c>
      <c r="L15" s="37">
        <f>SUM(L7:L13)</f>
        <v>15419034.214545233</v>
      </c>
    </row>
    <row r="16" spans="1:12" ht="15.75" thickBot="1" x14ac:dyDescent="0.3">
      <c r="A16" s="2" t="s">
        <v>12</v>
      </c>
      <c r="B16" s="2">
        <v>4.91</v>
      </c>
      <c r="E16" s="4">
        <f>1500/B16</f>
        <v>305.49898167006108</v>
      </c>
      <c r="G16" s="8" t="s">
        <v>140</v>
      </c>
      <c r="H16" s="9" t="s">
        <v>141</v>
      </c>
    </row>
    <row r="17" spans="1:8" ht="15.75" thickBot="1" x14ac:dyDescent="0.3">
      <c r="A17" s="2" t="s">
        <v>13</v>
      </c>
      <c r="B17" s="2">
        <v>4.53</v>
      </c>
      <c r="E17" s="4">
        <f t="shared" ref="E17:E26" si="1">1500/B17</f>
        <v>331.1258278145695</v>
      </c>
      <c r="G17" s="10" t="s">
        <v>142</v>
      </c>
      <c r="H17" s="11">
        <f>-H13</f>
        <v>-234000</v>
      </c>
    </row>
    <row r="18" spans="1:8" ht="15.75" thickBot="1" x14ac:dyDescent="0.3">
      <c r="A18" s="2" t="s">
        <v>14</v>
      </c>
      <c r="B18" s="2">
        <v>6.45</v>
      </c>
      <c r="E18" s="4">
        <f t="shared" si="1"/>
        <v>232.55813953488371</v>
      </c>
      <c r="G18" s="10" t="s">
        <v>143</v>
      </c>
      <c r="H18" s="12">
        <f>F2</f>
        <v>71681</v>
      </c>
    </row>
    <row r="19" spans="1:8" ht="15.75" thickBot="1" x14ac:dyDescent="0.3">
      <c r="A19" s="2" t="s">
        <v>15</v>
      </c>
      <c r="B19" s="2">
        <v>6.45</v>
      </c>
      <c r="E19" s="4">
        <f t="shared" si="1"/>
        <v>232.55813953488371</v>
      </c>
      <c r="G19" s="10" t="s">
        <v>144</v>
      </c>
      <c r="H19" s="12">
        <f>F3</f>
        <v>1949630</v>
      </c>
    </row>
    <row r="20" spans="1:8" ht="15.75" thickBot="1" x14ac:dyDescent="0.3">
      <c r="A20" s="2" t="s">
        <v>16</v>
      </c>
      <c r="B20" s="2">
        <v>6.14</v>
      </c>
      <c r="E20" s="4">
        <f t="shared" si="1"/>
        <v>244.29967426710098</v>
      </c>
      <c r="G20" s="10" t="s">
        <v>145</v>
      </c>
      <c r="H20" s="12">
        <f>SUM(E4:E14)*B14</f>
        <v>1038990.6786161064</v>
      </c>
    </row>
    <row r="21" spans="1:8" ht="15.75" thickBot="1" x14ac:dyDescent="0.3">
      <c r="A21" s="2" t="s">
        <v>17</v>
      </c>
      <c r="B21" s="2">
        <v>6.45</v>
      </c>
      <c r="E21" s="4">
        <f t="shared" si="1"/>
        <v>232.55813953488371</v>
      </c>
      <c r="G21" s="10" t="s">
        <v>146</v>
      </c>
      <c r="H21" s="12">
        <f>SUM(E15:E26)*B26</f>
        <v>200472.65518851465</v>
      </c>
    </row>
    <row r="22" spans="1:8" ht="15.75" thickBot="1" x14ac:dyDescent="0.3">
      <c r="A22" s="2" t="s">
        <v>18</v>
      </c>
      <c r="B22" s="2">
        <v>6.73</v>
      </c>
      <c r="E22" s="4">
        <f t="shared" si="1"/>
        <v>222.88261515601781</v>
      </c>
      <c r="G22" s="10" t="s">
        <v>147</v>
      </c>
      <c r="H22" s="12">
        <f>SUM(E27:E38)*B38</f>
        <v>267107.80052104406</v>
      </c>
    </row>
    <row r="23" spans="1:8" ht="15.75" thickBot="1" x14ac:dyDescent="0.3">
      <c r="A23" s="2" t="s">
        <v>19</v>
      </c>
      <c r="B23" s="2">
        <v>7.53</v>
      </c>
      <c r="E23" s="4">
        <f t="shared" si="1"/>
        <v>199.203187250996</v>
      </c>
      <c r="G23" s="10" t="s">
        <v>148</v>
      </c>
      <c r="H23" s="12">
        <f>SUM(E39:E50)*B50</f>
        <v>273529.11194876162</v>
      </c>
    </row>
    <row r="24" spans="1:8" ht="15.75" thickBot="1" x14ac:dyDescent="0.3">
      <c r="A24" s="2" t="s">
        <v>20</v>
      </c>
      <c r="B24" s="2">
        <v>6.99</v>
      </c>
      <c r="E24" s="4">
        <f t="shared" si="1"/>
        <v>214.59227467811158</v>
      </c>
      <c r="G24" s="10" t="s">
        <v>152</v>
      </c>
      <c r="H24" s="12">
        <f>SUM(E51:E62)*B62</f>
        <v>95473.051236213229</v>
      </c>
    </row>
    <row r="25" spans="1:8" ht="15.75" thickBot="1" x14ac:dyDescent="0.3">
      <c r="A25" s="2" t="s">
        <v>21</v>
      </c>
      <c r="B25" s="2">
        <v>7.01</v>
      </c>
      <c r="E25" s="4">
        <f t="shared" si="1"/>
        <v>213.98002853067047</v>
      </c>
      <c r="G25" s="10" t="s">
        <v>153</v>
      </c>
      <c r="H25" s="12">
        <f>SUM(E63:E74)*B74</f>
        <v>330161.4636976436</v>
      </c>
    </row>
    <row r="26" spans="1:8" ht="15.75" thickBot="1" x14ac:dyDescent="0.3">
      <c r="A26" s="2" t="s">
        <v>22</v>
      </c>
      <c r="B26" s="2">
        <v>6.73</v>
      </c>
      <c r="E26" s="4">
        <f t="shared" si="1"/>
        <v>222.88261515601781</v>
      </c>
      <c r="G26" s="10" t="s">
        <v>154</v>
      </c>
      <c r="H26" s="12">
        <f>SUM(E75:E86)*B86</f>
        <v>238678.71047788206</v>
      </c>
    </row>
    <row r="27" spans="1:8" ht="15.75" thickBot="1" x14ac:dyDescent="0.3">
      <c r="A27" s="2" t="s">
        <v>23</v>
      </c>
      <c r="B27" s="2">
        <v>7.63</v>
      </c>
      <c r="E27" s="4">
        <f>(1500+194963)/B27</f>
        <v>25748.754914809961</v>
      </c>
      <c r="G27" s="10" t="s">
        <v>155</v>
      </c>
      <c r="H27" s="12">
        <f>SUM(E87:E98)*B98</f>
        <v>172352.37673575454</v>
      </c>
    </row>
    <row r="28" spans="1:8" ht="15.75" thickBot="1" x14ac:dyDescent="0.3">
      <c r="A28" s="2" t="s">
        <v>24</v>
      </c>
      <c r="B28" s="2">
        <v>6.96</v>
      </c>
      <c r="E28" s="4">
        <f>1500/B28</f>
        <v>215.51724137931035</v>
      </c>
      <c r="G28" s="10" t="s">
        <v>156</v>
      </c>
      <c r="H28" s="12">
        <f>SUM(E99:E110)*B110</f>
        <v>143817.81730876505</v>
      </c>
    </row>
    <row r="29" spans="1:8" ht="15.75" thickBot="1" x14ac:dyDescent="0.3">
      <c r="A29" s="2" t="s">
        <v>25</v>
      </c>
      <c r="B29" s="2">
        <v>6.6</v>
      </c>
      <c r="E29" s="4">
        <f t="shared" ref="E29:E92" si="2">1500/B29</f>
        <v>227.27272727272728</v>
      </c>
      <c r="G29" s="10" t="s">
        <v>157</v>
      </c>
      <c r="H29" s="12">
        <f>SUM(E111:E122)*B122</f>
        <v>524699.18573213066</v>
      </c>
    </row>
    <row r="30" spans="1:8" ht="15.75" thickBot="1" x14ac:dyDescent="0.3">
      <c r="A30" s="2" t="s">
        <v>26</v>
      </c>
      <c r="B30" s="2">
        <v>6.12</v>
      </c>
      <c r="E30" s="4">
        <f t="shared" si="2"/>
        <v>245.09803921568627</v>
      </c>
      <c r="G30" s="10" t="s">
        <v>158</v>
      </c>
      <c r="H30" s="12">
        <f>SUM(E46:E57)*B57</f>
        <v>156702.92010469624</v>
      </c>
    </row>
    <row r="31" spans="1:8" ht="15.75" thickBot="1" x14ac:dyDescent="0.3">
      <c r="A31" s="2" t="s">
        <v>27</v>
      </c>
      <c r="B31" s="2">
        <v>6.22</v>
      </c>
      <c r="E31" s="4">
        <f t="shared" si="2"/>
        <v>241.15755627009648</v>
      </c>
      <c r="G31" s="10" t="s">
        <v>159</v>
      </c>
      <c r="H31" s="12">
        <f>SUM(E123:E135)*B135</f>
        <v>206605.22652710721</v>
      </c>
    </row>
    <row r="32" spans="1:8" x14ac:dyDescent="0.25">
      <c r="A32" s="2" t="s">
        <v>28</v>
      </c>
      <c r="B32" s="2">
        <v>6.91</v>
      </c>
      <c r="E32" s="4">
        <f t="shared" si="2"/>
        <v>217.07670043415339</v>
      </c>
    </row>
    <row r="33" spans="1:8" x14ac:dyDescent="0.25">
      <c r="A33" s="2" t="s">
        <v>29</v>
      </c>
      <c r="B33" s="2">
        <v>7.17</v>
      </c>
      <c r="E33" s="4">
        <f t="shared" si="2"/>
        <v>209.20502092050211</v>
      </c>
    </row>
    <row r="34" spans="1:8" x14ac:dyDescent="0.25">
      <c r="A34" s="2" t="s">
        <v>30</v>
      </c>
      <c r="B34" s="2">
        <v>6.91</v>
      </c>
      <c r="E34" s="4">
        <f t="shared" si="2"/>
        <v>217.07670043415339</v>
      </c>
      <c r="H34" s="1"/>
    </row>
    <row r="35" spans="1:8" x14ac:dyDescent="0.25">
      <c r="A35" s="2" t="s">
        <v>31</v>
      </c>
      <c r="B35" s="2">
        <v>6.89</v>
      </c>
      <c r="E35" s="4">
        <f t="shared" si="2"/>
        <v>217.7068214804064</v>
      </c>
      <c r="H35" s="1"/>
    </row>
    <row r="36" spans="1:8" ht="15.75" thickBot="1" x14ac:dyDescent="0.3">
      <c r="A36" s="2" t="s">
        <v>32</v>
      </c>
      <c r="B36" s="2">
        <v>8.17</v>
      </c>
      <c r="E36" s="4">
        <f t="shared" si="2"/>
        <v>183.5985312117503</v>
      </c>
      <c r="H36" s="1"/>
    </row>
    <row r="37" spans="1:8" ht="15.75" thickBot="1" x14ac:dyDescent="0.3">
      <c r="A37" s="2" t="s">
        <v>33</v>
      </c>
      <c r="B37" s="2">
        <v>8.4499999999999993</v>
      </c>
      <c r="E37" s="4">
        <f t="shared" si="2"/>
        <v>177.51479289940829</v>
      </c>
      <c r="G37" s="8" t="s">
        <v>149</v>
      </c>
      <c r="H37" s="13">
        <v>0.2</v>
      </c>
    </row>
    <row r="38" spans="1:8" ht="15.75" thickBot="1" x14ac:dyDescent="0.3">
      <c r="A38" s="2" t="s">
        <v>34</v>
      </c>
      <c r="B38" s="2">
        <v>9.52</v>
      </c>
      <c r="E38" s="4">
        <f t="shared" si="2"/>
        <v>157.56302521008405</v>
      </c>
      <c r="G38" s="8" t="s">
        <v>150</v>
      </c>
      <c r="H38" s="14">
        <f>NPV(H37,H18:H31)+H17</f>
        <v>2363004.854910404</v>
      </c>
    </row>
    <row r="39" spans="1:8" ht="15.75" thickBot="1" x14ac:dyDescent="0.3">
      <c r="A39" s="2" t="s">
        <v>35</v>
      </c>
      <c r="B39" s="2">
        <v>10.93</v>
      </c>
      <c r="E39" s="4">
        <f>(1500+194963)/B39</f>
        <v>17974.65690759378</v>
      </c>
      <c r="G39" s="8" t="s">
        <v>151</v>
      </c>
      <c r="H39" s="13">
        <f>IRR(H17:H31)</f>
        <v>2.2883381974886525</v>
      </c>
    </row>
    <row r="40" spans="1:8" x14ac:dyDescent="0.25">
      <c r="A40" s="2" t="s">
        <v>36</v>
      </c>
      <c r="B40" s="2">
        <v>11.83</v>
      </c>
      <c r="E40" s="4">
        <f t="shared" si="2"/>
        <v>126.79628064243448</v>
      </c>
      <c r="H40" s="1"/>
    </row>
    <row r="41" spans="1:8" x14ac:dyDescent="0.25">
      <c r="A41" s="2" t="s">
        <v>37</v>
      </c>
      <c r="B41" s="2">
        <v>11.21</v>
      </c>
      <c r="E41" s="4">
        <f t="shared" si="2"/>
        <v>133.80909901873326</v>
      </c>
      <c r="H41" s="1"/>
    </row>
    <row r="42" spans="1:8" x14ac:dyDescent="0.25">
      <c r="A42" s="2" t="s">
        <v>38</v>
      </c>
      <c r="B42" s="2">
        <v>12.31</v>
      </c>
      <c r="E42" s="4">
        <f t="shared" si="2"/>
        <v>121.85215272136475</v>
      </c>
      <c r="H42" s="1"/>
    </row>
    <row r="43" spans="1:8" x14ac:dyDescent="0.25">
      <c r="A43" s="2" t="s">
        <v>39</v>
      </c>
      <c r="B43" s="2">
        <v>12.93</v>
      </c>
      <c r="E43" s="4">
        <f t="shared" si="2"/>
        <v>116.0092807424594</v>
      </c>
      <c r="H43" s="1"/>
    </row>
    <row r="44" spans="1:8" x14ac:dyDescent="0.25">
      <c r="A44" s="2" t="s">
        <v>40</v>
      </c>
      <c r="B44" s="2">
        <v>15.41</v>
      </c>
      <c r="E44" s="4">
        <f t="shared" si="2"/>
        <v>97.339390006489296</v>
      </c>
      <c r="H44" s="1"/>
    </row>
    <row r="45" spans="1:8" x14ac:dyDescent="0.25">
      <c r="A45" s="2" t="s">
        <v>41</v>
      </c>
      <c r="B45" s="2">
        <v>15.1</v>
      </c>
      <c r="E45" s="4">
        <f t="shared" si="2"/>
        <v>99.337748344370866</v>
      </c>
      <c r="H45" s="1"/>
    </row>
    <row r="46" spans="1:8" x14ac:dyDescent="0.25">
      <c r="A46" s="2" t="s">
        <v>42</v>
      </c>
      <c r="B46" s="2">
        <v>11.9</v>
      </c>
      <c r="E46" s="4">
        <f t="shared" si="2"/>
        <v>126.05042016806722</v>
      </c>
      <c r="H46" s="1"/>
    </row>
    <row r="47" spans="1:8" x14ac:dyDescent="0.25">
      <c r="A47" s="2" t="s">
        <v>43</v>
      </c>
      <c r="B47" s="2">
        <v>14.85</v>
      </c>
      <c r="E47" s="4">
        <f t="shared" si="2"/>
        <v>101.01010101010101</v>
      </c>
      <c r="H47" s="1"/>
    </row>
    <row r="48" spans="1:8" x14ac:dyDescent="0.25">
      <c r="A48" s="2" t="s">
        <v>44</v>
      </c>
      <c r="B48" s="2">
        <v>11.39</v>
      </c>
      <c r="E48" s="4">
        <f t="shared" si="2"/>
        <v>131.69446883230904</v>
      </c>
      <c r="H48" s="1"/>
    </row>
    <row r="49" spans="1:8" x14ac:dyDescent="0.25">
      <c r="A49" s="2" t="s">
        <v>45</v>
      </c>
      <c r="B49" s="2">
        <v>13.05</v>
      </c>
      <c r="E49" s="4">
        <f t="shared" si="2"/>
        <v>114.94252873563218</v>
      </c>
      <c r="H49" s="1"/>
    </row>
    <row r="50" spans="1:8" x14ac:dyDescent="0.25">
      <c r="A50" s="2" t="s">
        <v>46</v>
      </c>
      <c r="B50" s="2">
        <v>14.21</v>
      </c>
      <c r="E50" s="4">
        <f t="shared" si="2"/>
        <v>105.55946516537649</v>
      </c>
      <c r="H50" s="1"/>
    </row>
    <row r="51" spans="1:8" x14ac:dyDescent="0.25">
      <c r="A51" s="2" t="s">
        <v>47</v>
      </c>
      <c r="B51" s="2">
        <v>12.42</v>
      </c>
      <c r="E51" s="4">
        <f>(1500+194963)/B51</f>
        <v>15818.276972624799</v>
      </c>
      <c r="H51" s="1"/>
    </row>
    <row r="52" spans="1:8" x14ac:dyDescent="0.25">
      <c r="A52" s="2" t="s">
        <v>48</v>
      </c>
      <c r="B52" s="2">
        <v>13</v>
      </c>
      <c r="E52" s="4">
        <f t="shared" si="2"/>
        <v>115.38461538461539</v>
      </c>
      <c r="H52" s="1"/>
    </row>
    <row r="53" spans="1:8" x14ac:dyDescent="0.25">
      <c r="A53" s="2" t="s">
        <v>49</v>
      </c>
      <c r="B53" s="2">
        <v>13.52</v>
      </c>
      <c r="E53" s="4">
        <f t="shared" si="2"/>
        <v>110.94674556213018</v>
      </c>
      <c r="H53" s="1"/>
    </row>
    <row r="54" spans="1:8" x14ac:dyDescent="0.25">
      <c r="A54" s="2" t="s">
        <v>50</v>
      </c>
      <c r="B54" s="2">
        <v>12.03</v>
      </c>
      <c r="E54" s="4">
        <f t="shared" si="2"/>
        <v>124.68827930174564</v>
      </c>
      <c r="H54" s="1"/>
    </row>
    <row r="55" spans="1:8" x14ac:dyDescent="0.25">
      <c r="A55" s="2" t="s">
        <v>51</v>
      </c>
      <c r="B55" s="2">
        <v>9.8000000000000007</v>
      </c>
      <c r="E55" s="4">
        <f t="shared" si="2"/>
        <v>153.0612244897959</v>
      </c>
      <c r="H55" s="1"/>
    </row>
    <row r="56" spans="1:8" x14ac:dyDescent="0.25">
      <c r="A56" s="2" t="s">
        <v>52</v>
      </c>
      <c r="B56" s="2">
        <v>8.6999999999999993</v>
      </c>
      <c r="E56" s="4">
        <f t="shared" si="2"/>
        <v>172.41379310344828</v>
      </c>
      <c r="H56" s="1"/>
    </row>
    <row r="57" spans="1:8" x14ac:dyDescent="0.25">
      <c r="A57" s="2" t="s">
        <v>53</v>
      </c>
      <c r="B57" s="2">
        <v>9.09</v>
      </c>
      <c r="E57" s="4">
        <f t="shared" si="2"/>
        <v>165.01650165016503</v>
      </c>
      <c r="H57" s="1"/>
    </row>
    <row r="58" spans="1:8" x14ac:dyDescent="0.25">
      <c r="A58" s="2" t="s">
        <v>54</v>
      </c>
      <c r="B58" s="2">
        <v>4.3</v>
      </c>
      <c r="E58" s="4">
        <f t="shared" si="2"/>
        <v>348.83720930232562</v>
      </c>
      <c r="H58" s="1"/>
    </row>
    <row r="59" spans="1:8" x14ac:dyDescent="0.25">
      <c r="A59" s="2" t="s">
        <v>55</v>
      </c>
      <c r="B59" s="2">
        <v>6.3</v>
      </c>
      <c r="E59" s="4">
        <f t="shared" si="2"/>
        <v>238.0952380952381</v>
      </c>
      <c r="H59" s="1"/>
    </row>
    <row r="60" spans="1:8" x14ac:dyDescent="0.25">
      <c r="A60" s="2" t="s">
        <v>56</v>
      </c>
      <c r="B60" s="2">
        <v>6.6</v>
      </c>
      <c r="E60" s="4">
        <f t="shared" si="2"/>
        <v>227.27272727272728</v>
      </c>
      <c r="H60" s="1"/>
    </row>
    <row r="61" spans="1:8" x14ac:dyDescent="0.25">
      <c r="A61" s="2" t="s">
        <v>57</v>
      </c>
      <c r="B61" s="2">
        <v>7.89</v>
      </c>
      <c r="E61" s="4">
        <f t="shared" si="2"/>
        <v>190.11406844106466</v>
      </c>
      <c r="H61" s="1"/>
    </row>
    <row r="62" spans="1:8" x14ac:dyDescent="0.25">
      <c r="A62" s="2" t="s">
        <v>58</v>
      </c>
      <c r="B62" s="2">
        <v>5.32</v>
      </c>
      <c r="E62" s="4">
        <f t="shared" si="2"/>
        <v>281.95488721804509</v>
      </c>
      <c r="H62" s="1"/>
    </row>
    <row r="63" spans="1:8" x14ac:dyDescent="0.25">
      <c r="A63" s="2" t="s">
        <v>59</v>
      </c>
      <c r="B63" s="2">
        <v>6.4</v>
      </c>
      <c r="E63" s="4">
        <f>(1500+194963)/B63</f>
        <v>30697.34375</v>
      </c>
      <c r="H63" s="1"/>
    </row>
    <row r="64" spans="1:8" x14ac:dyDescent="0.25">
      <c r="A64" s="2" t="s">
        <v>60</v>
      </c>
      <c r="B64" s="2">
        <v>6.91</v>
      </c>
      <c r="E64" s="4">
        <f t="shared" si="2"/>
        <v>217.07670043415339</v>
      </c>
      <c r="H64" s="1"/>
    </row>
    <row r="65" spans="1:8" x14ac:dyDescent="0.25">
      <c r="A65" s="2" t="s">
        <v>61</v>
      </c>
      <c r="B65" s="2">
        <v>8.57</v>
      </c>
      <c r="E65" s="4">
        <f t="shared" si="2"/>
        <v>175.02917152858808</v>
      </c>
      <c r="H65" s="1"/>
    </row>
    <row r="66" spans="1:8" x14ac:dyDescent="0.25">
      <c r="A66" s="2" t="s">
        <v>62</v>
      </c>
      <c r="B66" s="2">
        <v>8.68</v>
      </c>
      <c r="E66" s="4">
        <f t="shared" si="2"/>
        <v>172.81105990783411</v>
      </c>
      <c r="H66" s="1"/>
    </row>
    <row r="67" spans="1:8" x14ac:dyDescent="0.25">
      <c r="A67" s="2" t="s">
        <v>63</v>
      </c>
      <c r="B67" s="2">
        <v>9.06</v>
      </c>
      <c r="E67" s="4">
        <f t="shared" si="2"/>
        <v>165.56291390728475</v>
      </c>
      <c r="H67" s="1"/>
    </row>
    <row r="68" spans="1:8" x14ac:dyDescent="0.25">
      <c r="A68" s="2" t="s">
        <v>64</v>
      </c>
      <c r="B68" s="2">
        <v>8.5500000000000007</v>
      </c>
      <c r="E68" s="4">
        <f t="shared" si="2"/>
        <v>175.43859649122805</v>
      </c>
      <c r="H68" s="1"/>
    </row>
    <row r="69" spans="1:8" x14ac:dyDescent="0.25">
      <c r="A69" s="2" t="s">
        <v>65</v>
      </c>
      <c r="B69" s="2">
        <v>7.45</v>
      </c>
      <c r="E69" s="4">
        <f t="shared" si="2"/>
        <v>201.34228187919462</v>
      </c>
      <c r="H69" s="1"/>
    </row>
    <row r="70" spans="1:8" x14ac:dyDescent="0.25">
      <c r="A70" s="2" t="s">
        <v>66</v>
      </c>
      <c r="B70" s="2">
        <v>7.65</v>
      </c>
      <c r="E70" s="4">
        <f t="shared" si="2"/>
        <v>196.07843137254901</v>
      </c>
      <c r="H70" s="1"/>
    </row>
    <row r="71" spans="1:8" x14ac:dyDescent="0.25">
      <c r="A71" s="2" t="s">
        <v>67</v>
      </c>
      <c r="B71" s="2">
        <v>8.19</v>
      </c>
      <c r="E71" s="4">
        <f t="shared" si="2"/>
        <v>183.15018315018315</v>
      </c>
      <c r="H71" s="1"/>
    </row>
    <row r="72" spans="1:8" x14ac:dyDescent="0.25">
      <c r="A72" s="2" t="s">
        <v>68</v>
      </c>
      <c r="B72" s="2">
        <v>8.6</v>
      </c>
      <c r="E72" s="4">
        <f t="shared" si="2"/>
        <v>174.41860465116281</v>
      </c>
      <c r="H72" s="1"/>
    </row>
    <row r="73" spans="1:8" x14ac:dyDescent="0.25">
      <c r="A73" s="2" t="s">
        <v>69</v>
      </c>
      <c r="B73" s="2">
        <v>9.98</v>
      </c>
      <c r="E73" s="4">
        <f t="shared" si="2"/>
        <v>150.30060120240481</v>
      </c>
      <c r="H73" s="1"/>
    </row>
    <row r="74" spans="1:8" x14ac:dyDescent="0.25">
      <c r="A74" s="2" t="s">
        <v>70</v>
      </c>
      <c r="B74" s="2">
        <v>10.11</v>
      </c>
      <c r="E74" s="4">
        <f t="shared" si="2"/>
        <v>148.36795252225519</v>
      </c>
      <c r="H74" s="1"/>
    </row>
    <row r="75" spans="1:8" x14ac:dyDescent="0.25">
      <c r="A75" s="2" t="s">
        <v>71</v>
      </c>
      <c r="B75" s="2">
        <v>8.2200000000000006</v>
      </c>
      <c r="E75" s="4">
        <f>(1500+194963)/B75</f>
        <v>23900.608272506081</v>
      </c>
      <c r="H75" s="1"/>
    </row>
    <row r="76" spans="1:8" x14ac:dyDescent="0.25">
      <c r="A76" s="2" t="s">
        <v>72</v>
      </c>
      <c r="B76" s="2">
        <v>7.86</v>
      </c>
      <c r="E76" s="4">
        <f t="shared" si="2"/>
        <v>190.83969465648855</v>
      </c>
      <c r="H76" s="1"/>
    </row>
    <row r="77" spans="1:8" x14ac:dyDescent="0.25">
      <c r="A77" s="2" t="s">
        <v>73</v>
      </c>
      <c r="B77" s="2">
        <v>7.94</v>
      </c>
      <c r="E77" s="4">
        <f t="shared" si="2"/>
        <v>188.91687657430731</v>
      </c>
      <c r="H77" s="1"/>
    </row>
    <row r="78" spans="1:8" x14ac:dyDescent="0.25">
      <c r="A78" s="2" t="s">
        <v>74</v>
      </c>
      <c r="B78" s="2">
        <v>6.83</v>
      </c>
      <c r="E78" s="4">
        <f t="shared" si="2"/>
        <v>219.61932650073206</v>
      </c>
      <c r="H78" s="1"/>
    </row>
    <row r="79" spans="1:8" x14ac:dyDescent="0.25">
      <c r="A79" s="2" t="s">
        <v>75</v>
      </c>
      <c r="B79" s="2">
        <v>7.44</v>
      </c>
      <c r="E79" s="4">
        <f t="shared" si="2"/>
        <v>201.61290322580643</v>
      </c>
      <c r="H79" s="1"/>
    </row>
    <row r="80" spans="1:8" x14ac:dyDescent="0.25">
      <c r="A80" s="2" t="s">
        <v>76</v>
      </c>
      <c r="B80" s="2">
        <v>9.4700000000000006</v>
      </c>
      <c r="E80" s="4">
        <f t="shared" si="2"/>
        <v>158.39493136219639</v>
      </c>
      <c r="H80" s="1"/>
    </row>
    <row r="81" spans="1:8" x14ac:dyDescent="0.25">
      <c r="A81" s="2" t="s">
        <v>77</v>
      </c>
      <c r="B81" s="2">
        <v>10.11</v>
      </c>
      <c r="E81" s="4">
        <f t="shared" si="2"/>
        <v>148.36795252225519</v>
      </c>
      <c r="H81" s="1"/>
    </row>
    <row r="82" spans="1:8" x14ac:dyDescent="0.25">
      <c r="A82" s="2" t="s">
        <v>78</v>
      </c>
      <c r="B82" s="2">
        <v>8.73</v>
      </c>
      <c r="E82" s="4">
        <f t="shared" si="2"/>
        <v>171.82130584192439</v>
      </c>
      <c r="H82" s="1"/>
    </row>
    <row r="83" spans="1:8" x14ac:dyDescent="0.25">
      <c r="A83" s="2" t="s">
        <v>79</v>
      </c>
      <c r="B83" s="2">
        <v>9.19</v>
      </c>
      <c r="E83" s="4">
        <f t="shared" si="2"/>
        <v>163.22089227421111</v>
      </c>
      <c r="H83" s="1"/>
    </row>
    <row r="84" spans="1:8" x14ac:dyDescent="0.25">
      <c r="A84" s="2" t="s">
        <v>80</v>
      </c>
      <c r="B84" s="2">
        <v>8.68</v>
      </c>
      <c r="E84" s="4">
        <f t="shared" si="2"/>
        <v>172.81105990783411</v>
      </c>
      <c r="H84" s="1"/>
    </row>
    <row r="85" spans="1:8" x14ac:dyDescent="0.25">
      <c r="A85" s="2" t="s">
        <v>81</v>
      </c>
      <c r="B85" s="2">
        <v>8.32</v>
      </c>
      <c r="E85" s="4">
        <f t="shared" si="2"/>
        <v>180.28846153846152</v>
      </c>
      <c r="H85" s="1"/>
    </row>
    <row r="86" spans="1:8" x14ac:dyDescent="0.25">
      <c r="A86" s="2" t="s">
        <v>82</v>
      </c>
      <c r="B86" s="2">
        <v>9.23</v>
      </c>
      <c r="E86" s="4">
        <f t="shared" si="2"/>
        <v>162.51354279523292</v>
      </c>
      <c r="H86" s="1"/>
    </row>
    <row r="87" spans="1:8" x14ac:dyDescent="0.25">
      <c r="A87" s="2" t="s">
        <v>83</v>
      </c>
      <c r="B87" s="2">
        <v>10.7</v>
      </c>
      <c r="E87" s="4">
        <f>(1500+194963)/B87</f>
        <v>18361.028037383177</v>
      </c>
      <c r="H87" s="1"/>
    </row>
    <row r="88" spans="1:8" x14ac:dyDescent="0.25">
      <c r="A88" s="2" t="s">
        <v>84</v>
      </c>
      <c r="B88" s="2">
        <v>10.25</v>
      </c>
      <c r="E88" s="4">
        <f t="shared" si="2"/>
        <v>146.34146341463415</v>
      </c>
      <c r="H88" s="1"/>
    </row>
    <row r="89" spans="1:8" x14ac:dyDescent="0.25">
      <c r="A89" s="2" t="s">
        <v>85</v>
      </c>
      <c r="B89" s="2">
        <v>10.62</v>
      </c>
      <c r="E89" s="4">
        <f t="shared" si="2"/>
        <v>141.24293785310735</v>
      </c>
      <c r="H89" s="1"/>
    </row>
    <row r="90" spans="1:8" x14ac:dyDescent="0.25">
      <c r="A90" s="2" t="s">
        <v>86</v>
      </c>
      <c r="B90" s="2">
        <v>9.6</v>
      </c>
      <c r="E90" s="4">
        <f t="shared" si="2"/>
        <v>156.25</v>
      </c>
      <c r="H90" s="1"/>
    </row>
    <row r="91" spans="1:8" x14ac:dyDescent="0.25">
      <c r="A91" s="2" t="s">
        <v>87</v>
      </c>
      <c r="B91" s="2">
        <v>7.71</v>
      </c>
      <c r="E91" s="4">
        <f t="shared" si="2"/>
        <v>194.55252918287937</v>
      </c>
      <c r="H91" s="1"/>
    </row>
    <row r="92" spans="1:8" x14ac:dyDescent="0.25">
      <c r="A92" s="2" t="s">
        <v>88</v>
      </c>
      <c r="B92" s="2">
        <v>7.55</v>
      </c>
      <c r="E92" s="4">
        <f t="shared" si="2"/>
        <v>198.67549668874173</v>
      </c>
      <c r="H92" s="1"/>
    </row>
    <row r="93" spans="1:8" x14ac:dyDescent="0.25">
      <c r="A93" s="2" t="s">
        <v>89</v>
      </c>
      <c r="B93" s="2">
        <v>9.2200000000000006</v>
      </c>
      <c r="E93" s="4">
        <f t="shared" ref="E93:E135" si="3">1500/B93</f>
        <v>162.68980477223425</v>
      </c>
      <c r="H93" s="1"/>
    </row>
    <row r="94" spans="1:8" x14ac:dyDescent="0.25">
      <c r="A94" s="2" t="s">
        <v>90</v>
      </c>
      <c r="B94" s="2">
        <v>9.34</v>
      </c>
      <c r="E94" s="4">
        <f t="shared" si="3"/>
        <v>160.59957173447538</v>
      </c>
      <c r="H94" s="1"/>
    </row>
    <row r="95" spans="1:8" x14ac:dyDescent="0.25">
      <c r="A95" s="2" t="s">
        <v>91</v>
      </c>
      <c r="B95" s="2">
        <v>8.1999999999999993</v>
      </c>
      <c r="E95" s="4">
        <f t="shared" si="3"/>
        <v>182.92682926829269</v>
      </c>
      <c r="H95" s="1"/>
    </row>
    <row r="96" spans="1:8" x14ac:dyDescent="0.25">
      <c r="A96" s="2" t="s">
        <v>92</v>
      </c>
      <c r="B96" s="2">
        <v>8.9600000000000009</v>
      </c>
      <c r="E96" s="4">
        <f t="shared" si="3"/>
        <v>167.41071428571428</v>
      </c>
      <c r="H96" s="1"/>
    </row>
    <row r="97" spans="1:8" x14ac:dyDescent="0.25">
      <c r="A97" s="2" t="s">
        <v>93</v>
      </c>
      <c r="B97" s="2">
        <v>8.27</v>
      </c>
      <c r="E97" s="4">
        <f t="shared" si="3"/>
        <v>181.37847642079808</v>
      </c>
      <c r="H97" s="1"/>
    </row>
    <row r="98" spans="1:8" x14ac:dyDescent="0.25">
      <c r="A98" s="2" t="s">
        <v>94</v>
      </c>
      <c r="B98" s="2">
        <v>8.52</v>
      </c>
      <c r="E98" s="4">
        <f t="shared" si="3"/>
        <v>176.05633802816902</v>
      </c>
      <c r="H98" s="1"/>
    </row>
    <row r="99" spans="1:8" x14ac:dyDescent="0.25">
      <c r="A99" s="2" t="s">
        <v>95</v>
      </c>
      <c r="B99" s="2">
        <v>9.26</v>
      </c>
      <c r="E99" s="4">
        <f>(1500+194963)/B99</f>
        <v>21216.306695464362</v>
      </c>
      <c r="H99" s="1"/>
    </row>
    <row r="100" spans="1:8" x14ac:dyDescent="0.25">
      <c r="A100" s="2" t="s">
        <v>96</v>
      </c>
      <c r="B100" s="2">
        <v>10.75</v>
      </c>
      <c r="E100" s="4">
        <f t="shared" si="3"/>
        <v>139.53488372093022</v>
      </c>
      <c r="H100" s="1"/>
    </row>
    <row r="101" spans="1:8" x14ac:dyDescent="0.25">
      <c r="A101" s="2" t="s">
        <v>97</v>
      </c>
      <c r="B101" s="2">
        <v>9.91</v>
      </c>
      <c r="E101" s="4">
        <f t="shared" si="3"/>
        <v>151.3622603430878</v>
      </c>
      <c r="H101" s="1"/>
    </row>
    <row r="102" spans="1:8" x14ac:dyDescent="0.25">
      <c r="A102" s="2" t="s">
        <v>98</v>
      </c>
      <c r="B102" s="2">
        <v>9.16</v>
      </c>
      <c r="E102" s="4">
        <f t="shared" si="3"/>
        <v>163.75545851528383</v>
      </c>
      <c r="H102" s="1"/>
    </row>
    <row r="103" spans="1:8" x14ac:dyDescent="0.25">
      <c r="A103" s="2" t="s">
        <v>99</v>
      </c>
      <c r="B103" s="2">
        <v>8.27</v>
      </c>
      <c r="E103" s="4">
        <f t="shared" si="3"/>
        <v>181.37847642079808</v>
      </c>
      <c r="H103" s="1"/>
    </row>
    <row r="104" spans="1:8" x14ac:dyDescent="0.25">
      <c r="A104" s="2" t="s">
        <v>100</v>
      </c>
      <c r="B104" s="2">
        <v>7.52</v>
      </c>
      <c r="E104" s="4">
        <f t="shared" si="3"/>
        <v>199.468085106383</v>
      </c>
      <c r="H104" s="1"/>
    </row>
    <row r="105" spans="1:8" x14ac:dyDescent="0.25">
      <c r="A105" s="2" t="s">
        <v>101</v>
      </c>
      <c r="B105" s="2">
        <v>5.5</v>
      </c>
      <c r="E105" s="4">
        <f t="shared" si="3"/>
        <v>272.72727272727275</v>
      </c>
      <c r="H105" s="1"/>
    </row>
    <row r="106" spans="1:8" x14ac:dyDescent="0.25">
      <c r="A106" s="2" t="s">
        <v>102</v>
      </c>
      <c r="B106" s="2">
        <v>5.71</v>
      </c>
      <c r="E106" s="4">
        <f t="shared" si="3"/>
        <v>262.69702276707528</v>
      </c>
      <c r="H106" s="1"/>
    </row>
    <row r="107" spans="1:8" x14ac:dyDescent="0.25">
      <c r="A107" s="2" t="s">
        <v>103</v>
      </c>
      <c r="B107" s="2">
        <v>3.83</v>
      </c>
      <c r="E107" s="4">
        <f t="shared" si="3"/>
        <v>391.64490861618799</v>
      </c>
      <c r="H107" s="1"/>
    </row>
    <row r="108" spans="1:8" x14ac:dyDescent="0.25">
      <c r="A108" s="2" t="s">
        <v>104</v>
      </c>
      <c r="B108" s="2">
        <v>5.17</v>
      </c>
      <c r="E108" s="4">
        <f t="shared" si="3"/>
        <v>290.13539651837527</v>
      </c>
      <c r="H108" s="1"/>
    </row>
    <row r="109" spans="1:8" x14ac:dyDescent="0.25">
      <c r="A109" s="2" t="s">
        <v>105</v>
      </c>
      <c r="B109" s="2">
        <v>5.1100000000000003</v>
      </c>
      <c r="E109" s="4">
        <f t="shared" si="3"/>
        <v>293.54207436399213</v>
      </c>
      <c r="H109" s="1"/>
    </row>
    <row r="110" spans="1:8" x14ac:dyDescent="0.25">
      <c r="A110" s="2" t="s">
        <v>106</v>
      </c>
      <c r="B110" s="2">
        <v>6.04</v>
      </c>
      <c r="E110" s="4">
        <f t="shared" si="3"/>
        <v>248.34437086092714</v>
      </c>
      <c r="H110" s="1"/>
    </row>
    <row r="111" spans="1:8" x14ac:dyDescent="0.25">
      <c r="A111" s="2" t="s">
        <v>107</v>
      </c>
      <c r="B111" s="2">
        <v>4.97</v>
      </c>
      <c r="E111" s="4">
        <f>(1500+194963)/B111</f>
        <v>39529.778672032196</v>
      </c>
      <c r="H111" s="1"/>
    </row>
    <row r="112" spans="1:8" x14ac:dyDescent="0.25">
      <c r="A112" s="2" t="s">
        <v>108</v>
      </c>
      <c r="B112" s="2">
        <v>4.3</v>
      </c>
      <c r="E112" s="4">
        <f t="shared" si="3"/>
        <v>348.83720930232562</v>
      </c>
      <c r="H112" s="1"/>
    </row>
    <row r="113" spans="1:8" x14ac:dyDescent="0.25">
      <c r="A113" s="2" t="s">
        <v>109</v>
      </c>
      <c r="B113" s="2">
        <v>4.67</v>
      </c>
      <c r="E113" s="4">
        <f t="shared" si="3"/>
        <v>321.19914346895075</v>
      </c>
      <c r="H113" s="1"/>
    </row>
    <row r="114" spans="1:8" x14ac:dyDescent="0.25">
      <c r="A114" s="2" t="s">
        <v>110</v>
      </c>
      <c r="B114" s="2">
        <v>5.73</v>
      </c>
      <c r="E114" s="4">
        <f t="shared" si="3"/>
        <v>261.78010471204186</v>
      </c>
      <c r="H114" s="1"/>
    </row>
    <row r="115" spans="1:8" x14ac:dyDescent="0.25">
      <c r="A115" s="2" t="s">
        <v>111</v>
      </c>
      <c r="B115" s="2">
        <v>5.93</v>
      </c>
      <c r="E115" s="4">
        <f t="shared" si="3"/>
        <v>252.95109612141653</v>
      </c>
      <c r="H115" s="1"/>
    </row>
    <row r="116" spans="1:8" x14ac:dyDescent="0.25">
      <c r="A116" s="2" t="s">
        <v>112</v>
      </c>
      <c r="B116" s="2">
        <v>5.0599999999999996</v>
      </c>
      <c r="E116" s="4">
        <f t="shared" si="3"/>
        <v>296.44268774703562</v>
      </c>
      <c r="H116" s="1"/>
    </row>
    <row r="117" spans="1:8" x14ac:dyDescent="0.25">
      <c r="A117" s="2" t="s">
        <v>113</v>
      </c>
      <c r="B117" s="2">
        <v>5.01</v>
      </c>
      <c r="E117" s="4">
        <f t="shared" si="3"/>
        <v>299.40119760479041</v>
      </c>
      <c r="H117" s="1"/>
    </row>
    <row r="118" spans="1:8" x14ac:dyDescent="0.25">
      <c r="A118" s="2" t="s">
        <v>114</v>
      </c>
      <c r="B118" s="2">
        <v>5.63</v>
      </c>
      <c r="E118" s="4">
        <f t="shared" si="3"/>
        <v>266.42984014209594</v>
      </c>
      <c r="H118" s="1"/>
    </row>
    <row r="119" spans="1:8" x14ac:dyDescent="0.25">
      <c r="A119" s="2" t="s">
        <v>115</v>
      </c>
      <c r="B119" s="2">
        <v>6.19</v>
      </c>
      <c r="E119" s="4">
        <f t="shared" si="3"/>
        <v>242.32633279483036</v>
      </c>
      <c r="H119" s="1"/>
    </row>
    <row r="120" spans="1:8" x14ac:dyDescent="0.25">
      <c r="A120" s="2" t="s">
        <v>116</v>
      </c>
      <c r="B120" s="2">
        <v>9.18</v>
      </c>
      <c r="E120" s="4">
        <f t="shared" si="3"/>
        <v>163.39869281045753</v>
      </c>
      <c r="H120" s="1"/>
    </row>
    <row r="121" spans="1:8" x14ac:dyDescent="0.25">
      <c r="A121" s="2" t="s">
        <v>117</v>
      </c>
      <c r="B121" s="2">
        <v>10.49</v>
      </c>
      <c r="E121" s="4">
        <f t="shared" si="3"/>
        <v>142.99332697807435</v>
      </c>
      <c r="H121" s="1"/>
    </row>
    <row r="122" spans="1:8" x14ac:dyDescent="0.25">
      <c r="A122" s="2" t="s">
        <v>118</v>
      </c>
      <c r="B122" s="2">
        <v>12.42</v>
      </c>
      <c r="E122" s="4">
        <f t="shared" si="3"/>
        <v>120.77294685990339</v>
      </c>
      <c r="H122" s="1"/>
    </row>
    <row r="123" spans="1:8" x14ac:dyDescent="0.25">
      <c r="A123" s="2" t="s">
        <v>119</v>
      </c>
      <c r="B123" s="2">
        <v>8.98</v>
      </c>
      <c r="E123" s="4">
        <f>(1500+194963)/B123</f>
        <v>21877.839643652562</v>
      </c>
      <c r="H123" s="1"/>
    </row>
    <row r="124" spans="1:8" x14ac:dyDescent="0.25">
      <c r="A124" s="2" t="s">
        <v>120</v>
      </c>
      <c r="B124" s="2">
        <v>8.34</v>
      </c>
      <c r="E124" s="4">
        <f t="shared" si="3"/>
        <v>179.85611510791367</v>
      </c>
      <c r="H124" s="1"/>
    </row>
    <row r="125" spans="1:8" x14ac:dyDescent="0.25">
      <c r="A125" s="2" t="s">
        <v>121</v>
      </c>
      <c r="B125" s="2">
        <v>9.42</v>
      </c>
      <c r="E125" s="4">
        <f t="shared" si="3"/>
        <v>159.23566878980893</v>
      </c>
      <c r="H125" s="1"/>
    </row>
    <row r="126" spans="1:8" x14ac:dyDescent="0.25">
      <c r="A126" s="2" t="s">
        <v>122</v>
      </c>
      <c r="B126" s="2">
        <v>7.78</v>
      </c>
      <c r="E126" s="4">
        <f t="shared" si="3"/>
        <v>192.80205655526993</v>
      </c>
      <c r="H126" s="1"/>
    </row>
    <row r="127" spans="1:8" x14ac:dyDescent="0.25">
      <c r="A127" s="2" t="s">
        <v>123</v>
      </c>
      <c r="B127" s="2">
        <v>7.32</v>
      </c>
      <c r="E127" s="4">
        <f t="shared" si="3"/>
        <v>204.91803278688525</v>
      </c>
      <c r="H127" s="1"/>
    </row>
    <row r="128" spans="1:8" x14ac:dyDescent="0.25">
      <c r="A128" s="2" t="s">
        <v>124</v>
      </c>
      <c r="B128" s="2">
        <v>7.88</v>
      </c>
      <c r="E128" s="4">
        <f t="shared" si="3"/>
        <v>190.35532994923858</v>
      </c>
      <c r="H128" s="1"/>
    </row>
    <row r="129" spans="1:8" x14ac:dyDescent="0.25">
      <c r="A129" s="2" t="s">
        <v>125</v>
      </c>
      <c r="B129" s="2">
        <v>11.15</v>
      </c>
      <c r="E129" s="4">
        <f t="shared" si="3"/>
        <v>134.52914798206277</v>
      </c>
      <c r="H129" s="1"/>
    </row>
    <row r="130" spans="1:8" x14ac:dyDescent="0.25">
      <c r="A130" s="2" t="s">
        <v>126</v>
      </c>
      <c r="B130" s="2">
        <v>10.29</v>
      </c>
      <c r="E130" s="4">
        <f t="shared" si="3"/>
        <v>145.77259475218659</v>
      </c>
      <c r="H130" s="1"/>
    </row>
    <row r="131" spans="1:8" x14ac:dyDescent="0.25">
      <c r="A131" s="2" t="s">
        <v>127</v>
      </c>
      <c r="B131" s="2">
        <v>11.7</v>
      </c>
      <c r="E131" s="4">
        <f t="shared" si="3"/>
        <v>128.2051282051282</v>
      </c>
      <c r="H131" s="1"/>
    </row>
    <row r="132" spans="1:8" x14ac:dyDescent="0.25">
      <c r="A132" s="2" t="s">
        <v>128</v>
      </c>
      <c r="B132" s="2">
        <v>11.47</v>
      </c>
      <c r="E132" s="4">
        <f t="shared" si="3"/>
        <v>130.77593722755012</v>
      </c>
      <c r="H132" s="1"/>
    </row>
    <row r="133" spans="1:8" x14ac:dyDescent="0.25">
      <c r="A133" s="2" t="s">
        <v>129</v>
      </c>
      <c r="B133" s="2">
        <v>11.26</v>
      </c>
      <c r="E133" s="4">
        <f t="shared" si="3"/>
        <v>133.21492007104797</v>
      </c>
      <c r="H133" s="1"/>
    </row>
    <row r="134" spans="1:8" x14ac:dyDescent="0.25">
      <c r="A134" s="2" t="s">
        <v>130</v>
      </c>
      <c r="B134" s="2">
        <v>9.86</v>
      </c>
      <c r="E134" s="4">
        <f t="shared" si="3"/>
        <v>152.12981744421907</v>
      </c>
      <c r="H134" s="1"/>
    </row>
    <row r="135" spans="1:8" x14ac:dyDescent="0.25">
      <c r="A135" s="2" t="s">
        <v>131</v>
      </c>
      <c r="B135" s="2">
        <v>8.68</v>
      </c>
      <c r="E135" s="4">
        <f t="shared" si="3"/>
        <v>172.81105990783411</v>
      </c>
      <c r="H135" s="1"/>
    </row>
    <row r="136" spans="1:8" x14ac:dyDescent="0.25">
      <c r="H136" s="1"/>
    </row>
    <row r="137" spans="1:8" x14ac:dyDescent="0.25">
      <c r="H137" s="1"/>
    </row>
    <row r="138" spans="1:8" x14ac:dyDescent="0.25">
      <c r="H138" s="1"/>
    </row>
    <row r="139" spans="1:8" x14ac:dyDescent="0.25">
      <c r="H139" s="1"/>
    </row>
    <row r="140" spans="1:8" x14ac:dyDescent="0.25">
      <c r="H140" s="1"/>
    </row>
    <row r="141" spans="1:8" x14ac:dyDescent="0.25">
      <c r="H141" s="1"/>
    </row>
    <row r="142" spans="1:8" x14ac:dyDescent="0.25">
      <c r="H142" s="1"/>
    </row>
    <row r="143" spans="1:8" x14ac:dyDescent="0.25">
      <c r="H143" s="1"/>
    </row>
    <row r="144" spans="1:8" x14ac:dyDescent="0.25">
      <c r="H144" s="1"/>
    </row>
    <row r="145" spans="8:8" x14ac:dyDescent="0.25">
      <c r="H145" s="1"/>
    </row>
    <row r="146" spans="8:8" x14ac:dyDescent="0.25">
      <c r="H146" s="1"/>
    </row>
    <row r="147" spans="8:8" x14ac:dyDescent="0.25">
      <c r="H147" s="1"/>
    </row>
    <row r="148" spans="8:8" x14ac:dyDescent="0.25">
      <c r="H148" s="1"/>
    </row>
    <row r="149" spans="8:8" x14ac:dyDescent="0.25">
      <c r="H149" s="1"/>
    </row>
    <row r="150" spans="8:8" x14ac:dyDescent="0.25">
      <c r="H150" s="1"/>
    </row>
    <row r="151" spans="8:8" x14ac:dyDescent="0.25">
      <c r="H151" s="1"/>
    </row>
    <row r="152" spans="8:8" x14ac:dyDescent="0.25">
      <c r="H152" s="1"/>
    </row>
    <row r="153" spans="8:8" x14ac:dyDescent="0.25">
      <c r="H153" s="1"/>
    </row>
    <row r="154" spans="8:8" x14ac:dyDescent="0.25">
      <c r="H154" s="1"/>
    </row>
    <row r="155" spans="8:8" x14ac:dyDescent="0.25">
      <c r="H155" s="1"/>
    </row>
    <row r="156" spans="8:8" x14ac:dyDescent="0.25">
      <c r="H156" s="1"/>
    </row>
    <row r="157" spans="8:8" x14ac:dyDescent="0.25">
      <c r="H157" s="1"/>
    </row>
    <row r="158" spans="8:8" x14ac:dyDescent="0.25">
      <c r="H158" s="1"/>
    </row>
    <row r="159" spans="8:8" x14ac:dyDescent="0.25">
      <c r="H159" s="1"/>
    </row>
    <row r="160" spans="8:8" x14ac:dyDescent="0.25">
      <c r="H160" s="1"/>
    </row>
    <row r="161" spans="8:8" x14ac:dyDescent="0.25">
      <c r="H161" s="1"/>
    </row>
    <row r="162" spans="8:8" x14ac:dyDescent="0.25">
      <c r="H162" s="1"/>
    </row>
    <row r="163" spans="8:8" x14ac:dyDescent="0.25">
      <c r="H163" s="1"/>
    </row>
    <row r="164" spans="8:8" x14ac:dyDescent="0.25">
      <c r="H164" s="1"/>
    </row>
    <row r="165" spans="8:8" x14ac:dyDescent="0.25">
      <c r="H165" s="1"/>
    </row>
    <row r="166" spans="8:8" x14ac:dyDescent="0.25">
      <c r="H166" s="1"/>
    </row>
    <row r="167" spans="8:8" x14ac:dyDescent="0.25">
      <c r="H167" s="1"/>
    </row>
    <row r="168" spans="8:8" x14ac:dyDescent="0.25">
      <c r="H168" s="1"/>
    </row>
    <row r="169" spans="8:8" x14ac:dyDescent="0.25">
      <c r="H169" s="1"/>
    </row>
    <row r="170" spans="8:8" x14ac:dyDescent="0.25">
      <c r="H170" s="1"/>
    </row>
    <row r="171" spans="8:8" x14ac:dyDescent="0.25">
      <c r="H171" s="1"/>
    </row>
    <row r="172" spans="8:8" x14ac:dyDescent="0.25">
      <c r="H172" s="1"/>
    </row>
    <row r="173" spans="8:8" x14ac:dyDescent="0.25">
      <c r="H173" s="1"/>
    </row>
    <row r="174" spans="8:8" x14ac:dyDescent="0.25">
      <c r="H174" s="1"/>
    </row>
    <row r="175" spans="8:8" x14ac:dyDescent="0.25">
      <c r="H175" s="1"/>
    </row>
    <row r="176" spans="8:8" x14ac:dyDescent="0.25">
      <c r="H176" s="1"/>
    </row>
    <row r="177" spans="8:8" x14ac:dyDescent="0.25">
      <c r="H177" s="1"/>
    </row>
    <row r="178" spans="8:8" x14ac:dyDescent="0.25">
      <c r="H178" s="1"/>
    </row>
    <row r="179" spans="8:8" x14ac:dyDescent="0.25">
      <c r="H179" s="1"/>
    </row>
    <row r="180" spans="8:8" x14ac:dyDescent="0.25">
      <c r="H180" s="1"/>
    </row>
    <row r="181" spans="8:8" x14ac:dyDescent="0.25">
      <c r="H181" s="1"/>
    </row>
    <row r="182" spans="8:8" x14ac:dyDescent="0.25">
      <c r="H182" s="1"/>
    </row>
    <row r="183" spans="8:8" x14ac:dyDescent="0.25">
      <c r="H183" s="1"/>
    </row>
    <row r="184" spans="8:8" x14ac:dyDescent="0.25">
      <c r="H184" s="1"/>
    </row>
    <row r="185" spans="8:8" x14ac:dyDescent="0.25">
      <c r="H185" s="1"/>
    </row>
    <row r="186" spans="8:8" x14ac:dyDescent="0.25">
      <c r="H186" s="1"/>
    </row>
    <row r="187" spans="8:8" x14ac:dyDescent="0.25">
      <c r="H187" s="1"/>
    </row>
    <row r="188" spans="8:8" x14ac:dyDescent="0.25">
      <c r="H188" s="1"/>
    </row>
    <row r="189" spans="8:8" x14ac:dyDescent="0.25">
      <c r="H189" s="1"/>
    </row>
    <row r="190" spans="8:8" x14ac:dyDescent="0.25">
      <c r="H190" s="1"/>
    </row>
    <row r="191" spans="8:8" x14ac:dyDescent="0.25">
      <c r="H191" s="1"/>
    </row>
    <row r="192" spans="8:8" x14ac:dyDescent="0.25">
      <c r="H192" s="1"/>
    </row>
    <row r="193" spans="8:8" x14ac:dyDescent="0.25">
      <c r="H193" s="1"/>
    </row>
    <row r="194" spans="8:8" x14ac:dyDescent="0.25">
      <c r="H194" s="1"/>
    </row>
    <row r="195" spans="8:8" x14ac:dyDescent="0.25">
      <c r="H195" s="1"/>
    </row>
    <row r="196" spans="8:8" x14ac:dyDescent="0.25">
      <c r="H196" s="1"/>
    </row>
    <row r="197" spans="8:8" x14ac:dyDescent="0.25">
      <c r="H197" s="1"/>
    </row>
    <row r="198" spans="8:8" x14ac:dyDescent="0.25">
      <c r="H198" s="1"/>
    </row>
    <row r="199" spans="8:8" x14ac:dyDescent="0.25">
      <c r="H199" s="1"/>
    </row>
    <row r="200" spans="8:8" x14ac:dyDescent="0.25">
      <c r="H200" s="1"/>
    </row>
    <row r="201" spans="8:8" x14ac:dyDescent="0.25">
      <c r="H201" s="1"/>
    </row>
    <row r="202" spans="8:8" x14ac:dyDescent="0.25">
      <c r="H202" s="1"/>
    </row>
    <row r="203" spans="8:8" x14ac:dyDescent="0.25">
      <c r="H203" s="1"/>
    </row>
    <row r="204" spans="8:8" x14ac:dyDescent="0.25">
      <c r="H204" s="1"/>
    </row>
    <row r="205" spans="8:8" x14ac:dyDescent="0.25">
      <c r="H205" s="1"/>
    </row>
    <row r="206" spans="8:8" x14ac:dyDescent="0.25">
      <c r="H206" s="1"/>
    </row>
    <row r="207" spans="8:8" x14ac:dyDescent="0.25">
      <c r="H207" s="1"/>
    </row>
    <row r="208" spans="8:8" x14ac:dyDescent="0.25">
      <c r="H208" s="1"/>
    </row>
    <row r="209" spans="8:8" x14ac:dyDescent="0.25">
      <c r="H209" s="1"/>
    </row>
    <row r="210" spans="8:8" x14ac:dyDescent="0.25">
      <c r="H210" s="1"/>
    </row>
    <row r="211" spans="8:8" x14ac:dyDescent="0.25">
      <c r="H211" s="1"/>
    </row>
    <row r="212" spans="8:8" x14ac:dyDescent="0.25">
      <c r="H212" s="1"/>
    </row>
    <row r="213" spans="8:8" x14ac:dyDescent="0.25">
      <c r="H213" s="1"/>
    </row>
    <row r="214" spans="8:8" x14ac:dyDescent="0.25">
      <c r="H214" s="1"/>
    </row>
    <row r="215" spans="8:8" x14ac:dyDescent="0.25">
      <c r="H215" s="1"/>
    </row>
    <row r="216" spans="8:8" x14ac:dyDescent="0.25">
      <c r="H216" s="1"/>
    </row>
    <row r="217" spans="8:8" x14ac:dyDescent="0.25">
      <c r="H217" s="1"/>
    </row>
    <row r="218" spans="8:8" x14ac:dyDescent="0.25">
      <c r="H218" s="1"/>
    </row>
    <row r="219" spans="8:8" x14ac:dyDescent="0.25">
      <c r="H219" s="1"/>
    </row>
    <row r="220" spans="8:8" x14ac:dyDescent="0.25">
      <c r="H220" s="1"/>
    </row>
    <row r="221" spans="8:8" x14ac:dyDescent="0.25">
      <c r="H221" s="1"/>
    </row>
    <row r="222" spans="8:8" x14ac:dyDescent="0.25">
      <c r="H222" s="1"/>
    </row>
    <row r="223" spans="8:8" x14ac:dyDescent="0.25">
      <c r="H223" s="1"/>
    </row>
    <row r="224" spans="8:8" x14ac:dyDescent="0.25">
      <c r="H224" s="1"/>
    </row>
    <row r="225" spans="8:8" x14ac:dyDescent="0.25">
      <c r="H225" s="1"/>
    </row>
    <row r="226" spans="8:8" x14ac:dyDescent="0.25">
      <c r="H226" s="1"/>
    </row>
    <row r="227" spans="8:8" x14ac:dyDescent="0.25">
      <c r="H227" s="1"/>
    </row>
    <row r="228" spans="8:8" x14ac:dyDescent="0.25">
      <c r="H228" s="1"/>
    </row>
    <row r="229" spans="8:8" x14ac:dyDescent="0.25">
      <c r="H229" s="1"/>
    </row>
    <row r="230" spans="8:8" x14ac:dyDescent="0.25">
      <c r="H230" s="1"/>
    </row>
    <row r="231" spans="8:8" x14ac:dyDescent="0.25">
      <c r="H231" s="1"/>
    </row>
    <row r="232" spans="8:8" x14ac:dyDescent="0.25">
      <c r="H232" s="1"/>
    </row>
    <row r="233" spans="8:8" x14ac:dyDescent="0.25">
      <c r="H233" s="1"/>
    </row>
    <row r="234" spans="8:8" x14ac:dyDescent="0.25">
      <c r="H234" s="1"/>
    </row>
    <row r="235" spans="8:8" x14ac:dyDescent="0.25">
      <c r="H235" s="1"/>
    </row>
    <row r="236" spans="8:8" x14ac:dyDescent="0.25">
      <c r="H236" s="1"/>
    </row>
    <row r="237" spans="8:8" x14ac:dyDescent="0.25">
      <c r="H237" s="1"/>
    </row>
    <row r="238" spans="8:8" x14ac:dyDescent="0.25">
      <c r="H238" s="1"/>
    </row>
    <row r="239" spans="8:8" x14ac:dyDescent="0.25">
      <c r="H239" s="1"/>
    </row>
    <row r="240" spans="8:8" x14ac:dyDescent="0.25">
      <c r="H240" s="1"/>
    </row>
    <row r="241" spans="8:8" x14ac:dyDescent="0.25">
      <c r="H241" s="1"/>
    </row>
    <row r="242" spans="8:8" x14ac:dyDescent="0.25">
      <c r="H242" s="1"/>
    </row>
    <row r="243" spans="8:8" x14ac:dyDescent="0.25">
      <c r="H243" s="1"/>
    </row>
    <row r="244" spans="8:8" x14ac:dyDescent="0.25">
      <c r="H244" s="1"/>
    </row>
    <row r="245" spans="8:8" x14ac:dyDescent="0.25">
      <c r="H245" s="1"/>
    </row>
    <row r="246" spans="8:8" x14ac:dyDescent="0.25">
      <c r="H246" s="1"/>
    </row>
    <row r="247" spans="8:8" x14ac:dyDescent="0.25">
      <c r="H247" s="1"/>
    </row>
    <row r="248" spans="8:8" x14ac:dyDescent="0.25">
      <c r="H248" s="1"/>
    </row>
    <row r="249" spans="8:8" x14ac:dyDescent="0.25">
      <c r="H249" s="1"/>
    </row>
    <row r="250" spans="8:8" x14ac:dyDescent="0.25">
      <c r="H250" s="1"/>
    </row>
    <row r="251" spans="8:8" x14ac:dyDescent="0.25">
      <c r="H251" s="1"/>
    </row>
    <row r="252" spans="8:8" x14ac:dyDescent="0.25">
      <c r="H252" s="1"/>
    </row>
    <row r="253" spans="8:8" x14ac:dyDescent="0.25">
      <c r="H253" s="1"/>
    </row>
    <row r="254" spans="8:8" x14ac:dyDescent="0.25">
      <c r="H254" s="1"/>
    </row>
    <row r="255" spans="8:8" x14ac:dyDescent="0.25">
      <c r="H255" s="1"/>
    </row>
    <row r="256" spans="8:8" x14ac:dyDescent="0.25">
      <c r="H256" s="1"/>
    </row>
    <row r="257" spans="8:8" x14ac:dyDescent="0.25">
      <c r="H257" s="1"/>
    </row>
    <row r="258" spans="8:8" x14ac:dyDescent="0.25">
      <c r="H258" s="1"/>
    </row>
    <row r="259" spans="8:8" x14ac:dyDescent="0.25">
      <c r="H259" s="1"/>
    </row>
    <row r="260" spans="8:8" x14ac:dyDescent="0.25">
      <c r="H260" s="1"/>
    </row>
    <row r="261" spans="8:8" x14ac:dyDescent="0.25">
      <c r="H261" s="1"/>
    </row>
    <row r="262" spans="8:8" x14ac:dyDescent="0.25">
      <c r="H262" s="1"/>
    </row>
    <row r="263" spans="8:8" x14ac:dyDescent="0.25">
      <c r="H263" s="1"/>
    </row>
    <row r="264" spans="8:8" x14ac:dyDescent="0.25">
      <c r="H264" s="1"/>
    </row>
    <row r="265" spans="8:8" x14ac:dyDescent="0.25">
      <c r="H265" s="1"/>
    </row>
    <row r="266" spans="8:8" x14ac:dyDescent="0.25">
      <c r="H266" s="1"/>
    </row>
    <row r="267" spans="8:8" x14ac:dyDescent="0.25">
      <c r="H267" s="1"/>
    </row>
    <row r="268" spans="8:8" x14ac:dyDescent="0.25">
      <c r="H268" s="1"/>
    </row>
    <row r="269" spans="8:8" x14ac:dyDescent="0.25">
      <c r="H269" s="1"/>
    </row>
    <row r="270" spans="8:8" x14ac:dyDescent="0.25">
      <c r="H270" s="1"/>
    </row>
    <row r="271" spans="8:8" x14ac:dyDescent="0.25">
      <c r="H271" s="1"/>
    </row>
    <row r="272" spans="8:8" x14ac:dyDescent="0.25">
      <c r="H272" s="1"/>
    </row>
    <row r="273" spans="8:8" x14ac:dyDescent="0.25">
      <c r="H273" s="1"/>
    </row>
    <row r="274" spans="8:8" x14ac:dyDescent="0.25">
      <c r="H274" s="1"/>
    </row>
    <row r="275" spans="8:8" x14ac:dyDescent="0.25">
      <c r="H275" s="1"/>
    </row>
    <row r="276" spans="8:8" x14ac:dyDescent="0.25">
      <c r="H276" s="1"/>
    </row>
    <row r="277" spans="8:8" x14ac:dyDescent="0.25">
      <c r="H277" s="1"/>
    </row>
    <row r="278" spans="8:8" x14ac:dyDescent="0.25">
      <c r="H278" s="1"/>
    </row>
    <row r="279" spans="8:8" x14ac:dyDescent="0.25">
      <c r="H279" s="1"/>
    </row>
    <row r="280" spans="8:8" x14ac:dyDescent="0.25">
      <c r="H280" s="1"/>
    </row>
    <row r="281" spans="8:8" x14ac:dyDescent="0.25">
      <c r="H281" s="1"/>
    </row>
    <row r="282" spans="8:8" x14ac:dyDescent="0.25">
      <c r="H282" s="1"/>
    </row>
    <row r="283" spans="8:8" x14ac:dyDescent="0.25">
      <c r="H283" s="1"/>
    </row>
    <row r="284" spans="8:8" x14ac:dyDescent="0.25">
      <c r="H284" s="1"/>
    </row>
    <row r="285" spans="8:8" x14ac:dyDescent="0.25">
      <c r="H285" s="1"/>
    </row>
    <row r="286" spans="8:8" x14ac:dyDescent="0.25">
      <c r="H286" s="1"/>
    </row>
    <row r="287" spans="8:8" x14ac:dyDescent="0.25">
      <c r="H287" s="1"/>
    </row>
    <row r="288" spans="8:8" x14ac:dyDescent="0.25">
      <c r="H288" s="1"/>
    </row>
    <row r="289" spans="8:8" x14ac:dyDescent="0.25">
      <c r="H289" s="1"/>
    </row>
    <row r="290" spans="8:8" x14ac:dyDescent="0.25">
      <c r="H290" s="1"/>
    </row>
    <row r="291" spans="8:8" x14ac:dyDescent="0.25">
      <c r="H291" s="1"/>
    </row>
    <row r="292" spans="8:8" x14ac:dyDescent="0.25">
      <c r="H292" s="1"/>
    </row>
    <row r="293" spans="8:8" x14ac:dyDescent="0.25">
      <c r="H293" s="1"/>
    </row>
    <row r="294" spans="8:8" x14ac:dyDescent="0.25">
      <c r="H294" s="1"/>
    </row>
    <row r="295" spans="8:8" x14ac:dyDescent="0.25">
      <c r="H295" s="1"/>
    </row>
    <row r="296" spans="8:8" x14ac:dyDescent="0.25">
      <c r="H296" s="1"/>
    </row>
    <row r="297" spans="8:8" x14ac:dyDescent="0.25">
      <c r="H297" s="1"/>
    </row>
    <row r="298" spans="8:8" x14ac:dyDescent="0.25">
      <c r="H298" s="1"/>
    </row>
    <row r="299" spans="8:8" x14ac:dyDescent="0.25">
      <c r="H299" s="1"/>
    </row>
    <row r="300" spans="8:8" x14ac:dyDescent="0.25">
      <c r="H300" s="1"/>
    </row>
    <row r="301" spans="8:8" x14ac:dyDescent="0.25">
      <c r="H301" s="1"/>
    </row>
    <row r="302" spans="8:8" x14ac:dyDescent="0.25">
      <c r="H302" s="1"/>
    </row>
    <row r="303" spans="8:8" x14ac:dyDescent="0.25">
      <c r="H303" s="1"/>
    </row>
    <row r="304" spans="8:8" x14ac:dyDescent="0.25">
      <c r="H304" s="1"/>
    </row>
    <row r="305" spans="8:8" x14ac:dyDescent="0.25">
      <c r="H305" s="1"/>
    </row>
    <row r="306" spans="8:8" x14ac:dyDescent="0.25">
      <c r="H306" s="1"/>
    </row>
    <row r="307" spans="8:8" x14ac:dyDescent="0.25">
      <c r="H307" s="1"/>
    </row>
    <row r="308" spans="8:8" x14ac:dyDescent="0.25">
      <c r="H308" s="1"/>
    </row>
    <row r="309" spans="8:8" x14ac:dyDescent="0.25">
      <c r="H309" s="1"/>
    </row>
    <row r="310" spans="8:8" x14ac:dyDescent="0.25">
      <c r="H310" s="1"/>
    </row>
    <row r="311" spans="8:8" x14ac:dyDescent="0.25">
      <c r="H311" s="1"/>
    </row>
    <row r="312" spans="8:8" x14ac:dyDescent="0.25">
      <c r="H312" s="1"/>
    </row>
    <row r="313" spans="8:8" x14ac:dyDescent="0.25">
      <c r="H313" s="1"/>
    </row>
    <row r="314" spans="8:8" x14ac:dyDescent="0.25">
      <c r="H314" s="1"/>
    </row>
    <row r="315" spans="8:8" x14ac:dyDescent="0.25">
      <c r="H315" s="1"/>
    </row>
    <row r="316" spans="8:8" x14ac:dyDescent="0.25">
      <c r="H316" s="1"/>
    </row>
    <row r="317" spans="8:8" x14ac:dyDescent="0.25">
      <c r="H317" s="1"/>
    </row>
    <row r="318" spans="8:8" x14ac:dyDescent="0.25">
      <c r="H318" s="1"/>
    </row>
    <row r="319" spans="8:8" x14ac:dyDescent="0.25">
      <c r="H319" s="1"/>
    </row>
    <row r="320" spans="8:8" x14ac:dyDescent="0.25">
      <c r="H320" s="1"/>
    </row>
    <row r="321" spans="8:8" x14ac:dyDescent="0.25">
      <c r="H321" s="1"/>
    </row>
    <row r="322" spans="8:8" x14ac:dyDescent="0.25">
      <c r="H322" s="1"/>
    </row>
    <row r="323" spans="8:8" x14ac:dyDescent="0.25">
      <c r="H323" s="1"/>
    </row>
    <row r="324" spans="8:8" x14ac:dyDescent="0.25">
      <c r="H324" s="1"/>
    </row>
    <row r="325" spans="8:8" x14ac:dyDescent="0.25">
      <c r="H325" s="1"/>
    </row>
    <row r="326" spans="8:8" x14ac:dyDescent="0.25">
      <c r="H326" s="1"/>
    </row>
    <row r="327" spans="8:8" x14ac:dyDescent="0.25">
      <c r="H327" s="1"/>
    </row>
    <row r="328" spans="8:8" x14ac:dyDescent="0.25">
      <c r="H328" s="1"/>
    </row>
    <row r="329" spans="8:8" x14ac:dyDescent="0.25">
      <c r="H329" s="1"/>
    </row>
    <row r="330" spans="8:8" x14ac:dyDescent="0.25">
      <c r="H330" s="1"/>
    </row>
    <row r="331" spans="8:8" x14ac:dyDescent="0.25">
      <c r="H331" s="1"/>
    </row>
    <row r="332" spans="8:8" x14ac:dyDescent="0.25">
      <c r="H332" s="1"/>
    </row>
    <row r="333" spans="8:8" x14ac:dyDescent="0.25">
      <c r="H333" s="1"/>
    </row>
    <row r="334" spans="8:8" x14ac:dyDescent="0.25">
      <c r="H334" s="1"/>
    </row>
    <row r="335" spans="8:8" x14ac:dyDescent="0.25">
      <c r="H335" s="1"/>
    </row>
    <row r="336" spans="8:8" x14ac:dyDescent="0.25">
      <c r="H336" s="1"/>
    </row>
    <row r="337" spans="8:8" x14ac:dyDescent="0.25">
      <c r="H337" s="1"/>
    </row>
    <row r="338" spans="8:8" x14ac:dyDescent="0.25">
      <c r="H338" s="1"/>
    </row>
    <row r="339" spans="8:8" x14ac:dyDescent="0.25">
      <c r="H339" s="1"/>
    </row>
    <row r="340" spans="8:8" x14ac:dyDescent="0.25">
      <c r="H340" s="1"/>
    </row>
    <row r="341" spans="8:8" x14ac:dyDescent="0.25">
      <c r="H341" s="1"/>
    </row>
    <row r="342" spans="8:8" x14ac:dyDescent="0.25">
      <c r="H342" s="1"/>
    </row>
    <row r="343" spans="8:8" x14ac:dyDescent="0.25">
      <c r="H343" s="1"/>
    </row>
    <row r="344" spans="8:8" x14ac:dyDescent="0.25">
      <c r="H344" s="1"/>
    </row>
    <row r="345" spans="8:8" x14ac:dyDescent="0.25">
      <c r="H345" s="1"/>
    </row>
    <row r="346" spans="8:8" x14ac:dyDescent="0.25">
      <c r="H346" s="1"/>
    </row>
    <row r="347" spans="8:8" x14ac:dyDescent="0.25">
      <c r="H347" s="1"/>
    </row>
    <row r="348" spans="8:8" x14ac:dyDescent="0.25">
      <c r="H348" s="1"/>
    </row>
    <row r="349" spans="8:8" x14ac:dyDescent="0.25">
      <c r="H349" s="1"/>
    </row>
    <row r="350" spans="8:8" x14ac:dyDescent="0.25">
      <c r="H350" s="1"/>
    </row>
    <row r="351" spans="8:8" x14ac:dyDescent="0.25">
      <c r="H351" s="1"/>
    </row>
    <row r="352" spans="8:8" x14ac:dyDescent="0.25">
      <c r="H352" s="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C12" sqref="C12"/>
    </sheetView>
  </sheetViews>
  <sheetFormatPr defaultRowHeight="15" x14ac:dyDescent="0.25"/>
  <cols>
    <col min="1" max="1" width="33.7109375" style="2" customWidth="1"/>
    <col min="2" max="2" width="27.5703125" customWidth="1"/>
  </cols>
  <sheetData>
    <row r="1" spans="1:2" ht="61.5" customHeight="1" thickBot="1" x14ac:dyDescent="0.3">
      <c r="A1" s="21" t="s">
        <v>168</v>
      </c>
    </row>
    <row r="2" spans="1:2" x14ac:dyDescent="0.25">
      <c r="A2" s="29" t="s">
        <v>167</v>
      </c>
      <c r="B2" s="32">
        <f>1500*360</f>
        <v>540000</v>
      </c>
    </row>
    <row r="3" spans="1:2" x14ac:dyDescent="0.25">
      <c r="A3" s="30"/>
      <c r="B3" s="33"/>
    </row>
    <row r="4" spans="1:2" x14ac:dyDescent="0.25">
      <c r="A4" s="30" t="s">
        <v>163</v>
      </c>
      <c r="B4" s="33">
        <v>3467322.27</v>
      </c>
    </row>
    <row r="5" spans="1:2" x14ac:dyDescent="0.25">
      <c r="A5" s="30"/>
      <c r="B5" s="33"/>
    </row>
    <row r="6" spans="1:2" x14ac:dyDescent="0.25">
      <c r="A6" s="30" t="s">
        <v>162</v>
      </c>
      <c r="B6" s="33">
        <v>88051</v>
      </c>
    </row>
    <row r="7" spans="1:2" x14ac:dyDescent="0.25">
      <c r="A7" s="30"/>
      <c r="B7" s="33"/>
    </row>
    <row r="8" spans="1:2" x14ac:dyDescent="0.25">
      <c r="A8" s="30" t="s">
        <v>164</v>
      </c>
      <c r="B8" s="33">
        <v>271798</v>
      </c>
    </row>
    <row r="9" spans="1:2" x14ac:dyDescent="0.25">
      <c r="A9" s="30"/>
      <c r="B9" s="33"/>
    </row>
    <row r="10" spans="1:2" x14ac:dyDescent="0.25">
      <c r="A10" s="31" t="s">
        <v>165</v>
      </c>
      <c r="B10" s="33">
        <v>282701</v>
      </c>
    </row>
    <row r="11" spans="1:2" ht="15.75" thickBot="1" x14ac:dyDescent="0.3">
      <c r="A11" s="28"/>
      <c r="B11" s="26"/>
    </row>
    <row r="12" spans="1:2" ht="15.75" thickBot="1" x14ac:dyDescent="0.3">
      <c r="A12" s="34" t="s">
        <v>166</v>
      </c>
      <c r="B12" s="35">
        <f>SUM(B4:B10)</f>
        <v>4109872.27</v>
      </c>
    </row>
    <row r="13" spans="1:2" x14ac:dyDescent="0.25">
      <c r="B13" s="27"/>
    </row>
    <row r="14" spans="1:2" x14ac:dyDescent="0.25">
      <c r="B14" s="2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1992-2005</vt:lpstr>
      <vt:lpstr>RESULTADOS FINAIS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2023-02-09T02:25:41Z</dcterms:created>
  <dcterms:modified xsi:type="dcterms:W3CDTF">2023-02-10T02:03:55Z</dcterms:modified>
</cp:coreProperties>
</file>