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linefrey/Desktop/Recherche/Chant/2021-2022/Resultats_Comportement/Cours_Jean-marc_Stat/"/>
    </mc:Choice>
  </mc:AlternateContent>
  <xr:revisionPtr revIDLastSave="0" documentId="13_ncr:1_{80A052F7-F738-C740-80AA-654E5EACC64E}" xr6:coauthVersionLast="47" xr6:coauthVersionMax="47" xr10:uidLastSave="{00000000-0000-0000-0000-000000000000}"/>
  <bookViews>
    <workbookView xWindow="420" yWindow="460" windowWidth="27220" windowHeight="16220" xr2:uid="{00000000-000D-0000-FFFF-FFFF00000000}"/>
  </bookViews>
  <sheets>
    <sheet name="CE1C écriture" sheetId="1" r:id="rId1"/>
    <sheet name="CE1 A chant" sheetId="2" r:id="rId2"/>
    <sheet name="CE2A écriture" sheetId="3" r:id="rId3"/>
    <sheet name="CE2B chant " sheetId="4" r:id="rId4"/>
    <sheet name="CE1-CE2 Test" sheetId="5" r:id="rId5"/>
    <sheet name="Epoc Dessin Convergent" sheetId="6" r:id="rId6"/>
    <sheet name="Epoc Dessin Divergent" sheetId="7" r:id="rId7"/>
    <sheet name="Epoc Hist Convergente" sheetId="8" r:id="rId8"/>
    <sheet name="Epoc Hist Divergent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4" i="9" l="1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2" i="9"/>
  <c r="N111" i="9"/>
  <c r="N110" i="9"/>
  <c r="N109" i="9"/>
  <c r="N108" i="9"/>
  <c r="N107" i="9"/>
  <c r="N106" i="9"/>
  <c r="N105" i="9"/>
  <c r="N104" i="9"/>
  <c r="N103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AI31" i="4"/>
  <c r="AF31" i="4"/>
  <c r="AI30" i="4"/>
  <c r="AF30" i="4"/>
  <c r="AI24" i="4"/>
  <c r="AF24" i="4"/>
  <c r="O24" i="4"/>
  <c r="AI23" i="4"/>
  <c r="AF23" i="4"/>
  <c r="AJ21" i="4"/>
  <c r="AI21" i="4"/>
  <c r="AD21" i="4"/>
  <c r="AI15" i="4"/>
  <c r="AF15" i="4"/>
  <c r="AD15" i="4"/>
  <c r="AI12" i="4"/>
  <c r="AF12" i="4"/>
  <c r="AJ9" i="4"/>
  <c r="AI9" i="4"/>
  <c r="AF9" i="4"/>
  <c r="AI22" i="3"/>
  <c r="AF22" i="3"/>
  <c r="AI13" i="3"/>
  <c r="AF13" i="3"/>
  <c r="AJ12" i="3"/>
  <c r="AI12" i="3"/>
  <c r="AF12" i="3"/>
  <c r="AD12" i="3"/>
  <c r="AJ11" i="3"/>
  <c r="AI11" i="3"/>
  <c r="AF11" i="3"/>
  <c r="O11" i="3"/>
  <c r="AI9" i="3"/>
  <c r="AF9" i="3"/>
  <c r="AI7" i="3"/>
  <c r="AF7" i="3"/>
  <c r="AJ23" i="2"/>
  <c r="AI23" i="2"/>
  <c r="AF23" i="2"/>
  <c r="AI21" i="2"/>
  <c r="AF21" i="2"/>
  <c r="AJ13" i="2"/>
  <c r="AI13" i="2"/>
  <c r="AF13" i="2"/>
  <c r="O13" i="2"/>
  <c r="AF8" i="2"/>
  <c r="AD8" i="2"/>
  <c r="AJ7" i="2"/>
  <c r="AI7" i="2"/>
  <c r="AF7" i="2"/>
  <c r="AJ5" i="2"/>
  <c r="AI5" i="2"/>
  <c r="AF5" i="2"/>
  <c r="AD5" i="2"/>
  <c r="AJ20" i="1"/>
  <c r="AI20" i="1"/>
  <c r="AF20" i="1"/>
  <c r="AD20" i="1"/>
  <c r="AJ18" i="1"/>
  <c r="AF18" i="1"/>
  <c r="AD18" i="1"/>
  <c r="AI17" i="1"/>
  <c r="AF17" i="1"/>
  <c r="AJ8" i="1"/>
  <c r="AI8" i="1"/>
  <c r="AF8" i="1"/>
</calcChain>
</file>

<file path=xl/sharedStrings.xml><?xml version="1.0" encoding="utf-8"?>
<sst xmlns="http://schemas.openxmlformats.org/spreadsheetml/2006/main" count="3074" uniqueCount="390">
  <si>
    <t>VERBAL</t>
  </si>
  <si>
    <t>NON VERBAL</t>
  </si>
  <si>
    <t>COMPORTEMENT PRO-SOCIAL</t>
  </si>
  <si>
    <t>Musicalité</t>
  </si>
  <si>
    <t>CODE ENFANT</t>
  </si>
  <si>
    <t>EXPERIMENTATEUR</t>
  </si>
  <si>
    <t>DATE</t>
  </si>
  <si>
    <t>EXPRESSION ECRITE</t>
  </si>
  <si>
    <t>FONCTION EXECUTIVE</t>
  </si>
  <si>
    <t>CREATIVITE</t>
  </si>
  <si>
    <t>VISUEL</t>
  </si>
  <si>
    <t>AUDITIVE</t>
  </si>
  <si>
    <t xml:space="preserve">Dilemme du prisonnier </t>
  </si>
  <si>
    <t xml:space="preserve">Questionnaire </t>
  </si>
  <si>
    <t>Mélodie</t>
  </si>
  <si>
    <t>Rythme</t>
  </si>
  <si>
    <t>Conscience phonologique</t>
  </si>
  <si>
    <t>Lecture de mots</t>
  </si>
  <si>
    <t>Alouette</t>
  </si>
  <si>
    <t>Dictée de mots</t>
  </si>
  <si>
    <t>BHK
Résultat /65</t>
  </si>
  <si>
    <t>Fluence verbale</t>
  </si>
  <si>
    <t>Similitudes</t>
  </si>
  <si>
    <t>Histoires divergentes</t>
  </si>
  <si>
    <t>Histoire convergente</t>
  </si>
  <si>
    <t>Symboles</t>
  </si>
  <si>
    <t>Matrices de Raven</t>
  </si>
  <si>
    <t>D2R barrage</t>
  </si>
  <si>
    <t>Séquences chiffes lettres</t>
  </si>
  <si>
    <t>Attention auditive</t>
  </si>
  <si>
    <t>Mémoire des chiffres/empan</t>
  </si>
  <si>
    <t>Forme divergente</t>
  </si>
  <si>
    <t>Formes convergentes</t>
  </si>
  <si>
    <t>Segmentation syllabes (/6)</t>
  </si>
  <si>
    <t>Elision syllabes (/8)</t>
  </si>
  <si>
    <t>Discrimination de rimes (/8)</t>
  </si>
  <si>
    <t>Identification phonème initial (/8)</t>
  </si>
  <si>
    <t>Temps irréguliers</t>
  </si>
  <si>
    <t>Score irréguliers (/20)</t>
  </si>
  <si>
    <t>Temps régulier</t>
  </si>
  <si>
    <t>Score réguliers (/20)</t>
  </si>
  <si>
    <t>Temps pseudo-mots</t>
  </si>
  <si>
    <t>Score pseudo-mots (/20)</t>
  </si>
  <si>
    <t>mots lus</t>
  </si>
  <si>
    <t>mots correctement lus</t>
  </si>
  <si>
    <t>erreurs</t>
  </si>
  <si>
    <t>sauts de ligne ?</t>
  </si>
  <si>
    <t>Vitesse de lecture si &lt; 3 minutes (en secondes)</t>
  </si>
  <si>
    <t>mots irréguliers
Résultat /5</t>
  </si>
  <si>
    <t>mots réguliers 
Résultat /5</t>
  </si>
  <si>
    <t>pseudo mots
Résultat /5</t>
  </si>
  <si>
    <t>score total</t>
  </si>
  <si>
    <t>lexicale</t>
  </si>
  <si>
    <t>sémantique</t>
  </si>
  <si>
    <t>score (/44)</t>
  </si>
  <si>
    <t>score total (/60)</t>
  </si>
  <si>
    <t>score total (/36)</t>
  </si>
  <si>
    <t>total d'items barrés (cc) (/600)</t>
  </si>
  <si>
    <t>items justes (précision)</t>
  </si>
  <si>
    <t>erreurs en % (confusions) = Erreur/items barrés x100</t>
  </si>
  <si>
    <t>EO</t>
  </si>
  <si>
    <t>EC</t>
  </si>
  <si>
    <t>E%</t>
  </si>
  <si>
    <t>CC</t>
  </si>
  <si>
    <t>score total (/30)</t>
  </si>
  <si>
    <t>partie a (/60)</t>
  </si>
  <si>
    <t>partie b (/72)</t>
  </si>
  <si>
    <t>ordre (/16)</t>
  </si>
  <si>
    <t>ordre inverse (/14)</t>
  </si>
  <si>
    <t>Scores</t>
  </si>
  <si>
    <t>Amitié (0 = ne se connaissent pas; 1= se connaissent; 2= sont amis)</t>
  </si>
  <si>
    <t>Bienveillance</t>
  </si>
  <si>
    <t>Conscience</t>
  </si>
  <si>
    <t>Extraversion</t>
  </si>
  <si>
    <t>Stabilité émotionnelle</t>
  </si>
  <si>
    <t>Imagination</t>
  </si>
  <si>
    <t>Hits</t>
  </si>
  <si>
    <t>Misses</t>
  </si>
  <si>
    <t>Date naissance</t>
  </si>
  <si>
    <t>age (mois)</t>
  </si>
  <si>
    <t>sexe (F/G)</t>
  </si>
  <si>
    <t>Troubles visuels</t>
  </si>
  <si>
    <t>Lunettes</t>
  </si>
  <si>
    <t>Troubles AppAG</t>
  </si>
  <si>
    <t>lesquels</t>
  </si>
  <si>
    <t>Rééduc.</t>
  </si>
  <si>
    <t>Lat. Manu</t>
  </si>
  <si>
    <t>Activités</t>
  </si>
  <si>
    <t>Artistiques</t>
  </si>
  <si>
    <t>Combien temps? (en mois)</t>
  </si>
  <si>
    <t>Sportives</t>
  </si>
  <si>
    <t>Musique</t>
  </si>
  <si>
    <t>EMUCE1C</t>
  </si>
  <si>
    <t>F</t>
  </si>
  <si>
    <t>Non</t>
  </si>
  <si>
    <t>/</t>
  </si>
  <si>
    <t>droite</t>
  </si>
  <si>
    <t>MIFCE1C</t>
  </si>
  <si>
    <t>Camille G.</t>
  </si>
  <si>
    <t>OUI</t>
  </si>
  <si>
    <t>?</t>
  </si>
  <si>
    <t>JLECE1C</t>
  </si>
  <si>
    <t>Camille R</t>
  </si>
  <si>
    <t>fiche non complétée( questions a l'enfant</t>
  </si>
  <si>
    <t>NON</t>
  </si>
  <si>
    <t>Droite</t>
  </si>
  <si>
    <t>oui</t>
  </si>
  <si>
    <t>Basket</t>
  </si>
  <si>
    <t>LZECE1C</t>
  </si>
  <si>
    <t>Apolline</t>
  </si>
  <si>
    <t>Oui</t>
  </si>
  <si>
    <t>Danse</t>
  </si>
  <si>
    <t>MEL CE1C</t>
  </si>
  <si>
    <t>Lucile</t>
  </si>
  <si>
    <t>G</t>
  </si>
  <si>
    <t>non</t>
  </si>
  <si>
    <t>LPACE1C</t>
  </si>
  <si>
    <t>Léa</t>
  </si>
  <si>
    <t>Hockey sur glace</t>
  </si>
  <si>
    <t>DFECE1C</t>
  </si>
  <si>
    <t xml:space="preserve">défaut de langage </t>
  </si>
  <si>
    <t>oui orthophonie</t>
  </si>
  <si>
    <t>ERUCE1C</t>
  </si>
  <si>
    <t>Pauline</t>
  </si>
  <si>
    <t>Natation</t>
  </si>
  <si>
    <t xml:space="preserve">ACH CE1C </t>
  </si>
  <si>
    <t>Piscine</t>
  </si>
  <si>
    <t>piano</t>
  </si>
  <si>
    <t>LBE CE1C</t>
  </si>
  <si>
    <t>impossible</t>
  </si>
  <si>
    <t>dyspraxie +++</t>
  </si>
  <si>
    <t>gauche</t>
  </si>
  <si>
    <t>Pas ses lunettes pour D2R + refus écrire (impossible) et lecture quasi impossible (déchiffrage extrêmement lent)</t>
  </si>
  <si>
    <t xml:space="preserve">JCHCE1C </t>
  </si>
  <si>
    <t>piscine/ gym</t>
  </si>
  <si>
    <t>NKHCE1C</t>
  </si>
  <si>
    <t>Charline</t>
  </si>
  <si>
    <t>9.75%</t>
  </si>
  <si>
    <t>danse</t>
  </si>
  <si>
    <t>ZNACE1C</t>
  </si>
  <si>
    <t xml:space="preserve">MRO CE1C (Mila ROGLIANO -&gt; consentement à récupérer auprès de la maîtresse </t>
  </si>
  <si>
    <t xml:space="preserve">Gabrielle </t>
  </si>
  <si>
    <t xml:space="preserve">A compléter </t>
  </si>
  <si>
    <t>SMECE1C</t>
  </si>
  <si>
    <t xml:space="preserve">Karaté </t>
  </si>
  <si>
    <t>SYACE1C</t>
  </si>
  <si>
    <t>DNECE1C</t>
  </si>
  <si>
    <t xml:space="preserve">Arts martiaux </t>
  </si>
  <si>
    <t xml:space="preserve">début </t>
  </si>
  <si>
    <t>ABECE1C</t>
  </si>
  <si>
    <t>Clémence</t>
  </si>
  <si>
    <t>MBOCE1C</t>
  </si>
  <si>
    <t>pas fait</t>
  </si>
  <si>
    <t>Lutte</t>
  </si>
  <si>
    <t>ENOCE1C</t>
  </si>
  <si>
    <t>dysorthographie+ troubles de l'écriture</t>
  </si>
  <si>
    <t>oui (suivi CMP+ortho)</t>
  </si>
  <si>
    <t>musique</t>
  </si>
  <si>
    <t>tamtam</t>
  </si>
  <si>
    <t>HMOCE1C</t>
  </si>
  <si>
    <t>total d'items barrés (/600)</t>
  </si>
  <si>
    <t>NCO CE1A</t>
  </si>
  <si>
    <t>football</t>
  </si>
  <si>
    <t>MFA CE1A</t>
  </si>
  <si>
    <t>1.09%</t>
  </si>
  <si>
    <t>DBACE1A</t>
  </si>
  <si>
    <t>Gabrielle</t>
  </si>
  <si>
    <t>SBACE1A</t>
  </si>
  <si>
    <t>CPECE1A (élève non lectrice)</t>
  </si>
  <si>
    <t>ne savent pas</t>
  </si>
  <si>
    <t>non (liste attente ortho)</t>
  </si>
  <si>
    <t>BKH CE1A (élève non lecteur seulement épellation de lettres avec oubli et erreur)</t>
  </si>
  <si>
    <t xml:space="preserve">Non </t>
  </si>
  <si>
    <t>Boxe</t>
  </si>
  <si>
    <t>il commence</t>
  </si>
  <si>
    <t xml:space="preserve">MBE CE1A </t>
  </si>
  <si>
    <t>1.92</t>
  </si>
  <si>
    <t>3.92%</t>
  </si>
  <si>
    <t>DDJCE1A</t>
  </si>
  <si>
    <t>LMICE1A</t>
  </si>
  <si>
    <t>AMA CE1A</t>
  </si>
  <si>
    <t>clemence</t>
  </si>
  <si>
    <t>MALCE1A</t>
  </si>
  <si>
    <t>6.55%</t>
  </si>
  <si>
    <t>77.19%</t>
  </si>
  <si>
    <t>JMOCE1A</t>
  </si>
  <si>
    <t>ABSENTE</t>
  </si>
  <si>
    <t>M-NDHCE1A</t>
  </si>
  <si>
    <t>MKOCE1A</t>
  </si>
  <si>
    <t>LSICE1A</t>
  </si>
  <si>
    <t xml:space="preserve">Dyslexie </t>
  </si>
  <si>
    <t>LROCE1A</t>
  </si>
  <si>
    <t>une demie ligne</t>
  </si>
  <si>
    <t>EBOCE1A</t>
  </si>
  <si>
    <t>LFACEC1A</t>
  </si>
  <si>
    <t>NoN</t>
  </si>
  <si>
    <t>athlétisme</t>
  </si>
  <si>
    <t>violoncelle + solfège</t>
  </si>
  <si>
    <t>KRACE1A</t>
  </si>
  <si>
    <t>DNECE1A</t>
  </si>
  <si>
    <t>YBECE1A</t>
  </si>
  <si>
    <t>NBOCE1A</t>
  </si>
  <si>
    <t>non latéralisé</t>
  </si>
  <si>
    <t>DHACE1A</t>
  </si>
  <si>
    <t>TFICE1A</t>
  </si>
  <si>
    <t>Karaté</t>
  </si>
  <si>
    <t>YALCE1A</t>
  </si>
  <si>
    <t>total d'items barrés  (/600)</t>
  </si>
  <si>
    <t>CRICE2A</t>
  </si>
  <si>
    <t>handball+karaté</t>
  </si>
  <si>
    <t>48 mois</t>
  </si>
  <si>
    <t>ATRCE2A</t>
  </si>
  <si>
    <t>foot</t>
  </si>
  <si>
    <t xml:space="preserve">36 mois </t>
  </si>
  <si>
    <t>LMUCE2A</t>
  </si>
  <si>
    <t xml:space="preserve">droite </t>
  </si>
  <si>
    <t>LKECE2A</t>
  </si>
  <si>
    <t>MROCE2A</t>
  </si>
  <si>
    <t>dysgraphie</t>
  </si>
  <si>
    <t>psychomotricité</t>
  </si>
  <si>
    <t>natation</t>
  </si>
  <si>
    <t xml:space="preserve">12 mois </t>
  </si>
  <si>
    <t>IHA CE2A</t>
  </si>
  <si>
    <t>24 mois</t>
  </si>
  <si>
    <t>Passation difficile, enfant peu motivé</t>
  </si>
  <si>
    <t>LJUCE2A</t>
  </si>
  <si>
    <t>KKUCE2A</t>
  </si>
  <si>
    <t>tble de l'écriture</t>
  </si>
  <si>
    <t>SBOCE2A</t>
  </si>
  <si>
    <t>IMO CE2A</t>
  </si>
  <si>
    <t>dyslexie, dyspraxie, dysorthographie, dyscalculie</t>
  </si>
  <si>
    <t>GPUCE2A</t>
  </si>
  <si>
    <t>Camille G</t>
  </si>
  <si>
    <t>Gauche</t>
  </si>
  <si>
    <t>Foot</t>
  </si>
  <si>
    <t>1 semaine</t>
  </si>
  <si>
    <t>ABACE2A</t>
  </si>
  <si>
    <t xml:space="preserve">Oui </t>
  </si>
  <si>
    <t>Dyspraxie</t>
  </si>
  <si>
    <t>IMECE2A</t>
  </si>
  <si>
    <t>Va avoir des lunettes !!</t>
  </si>
  <si>
    <t>JMICE2A</t>
  </si>
  <si>
    <t xml:space="preserve">DLE CE2A </t>
  </si>
  <si>
    <t>OUI (une demi-phrase)</t>
  </si>
  <si>
    <t>lunettes de repos</t>
  </si>
  <si>
    <t>MAD CE2A</t>
  </si>
  <si>
    <t>EJA CE2A</t>
  </si>
  <si>
    <t>CPECE2A</t>
  </si>
  <si>
    <t>Lutte/gym</t>
  </si>
  <si>
    <t>JHOCE2A</t>
  </si>
  <si>
    <t>Trouble oralité</t>
  </si>
  <si>
    <t>RMOCE2A</t>
  </si>
  <si>
    <t>Lecture impossible + D2R avec modèle car trop compliqué</t>
  </si>
  <si>
    <t>AMRCE2A</t>
  </si>
  <si>
    <t>danse modern/jazz</t>
  </si>
  <si>
    <t>LYECE2A</t>
  </si>
  <si>
    <t>anglais</t>
  </si>
  <si>
    <t>JNOCE2A</t>
  </si>
  <si>
    <t>DROITE</t>
  </si>
  <si>
    <t>erreurs en % (confusions) (items barrés-items juste)/items justes</t>
  </si>
  <si>
    <t>WAH CE2B</t>
  </si>
  <si>
    <t>20"</t>
  </si>
  <si>
    <t>troubles de l'écriture</t>
  </si>
  <si>
    <t>CTI CE2B</t>
  </si>
  <si>
    <t>28"</t>
  </si>
  <si>
    <t>0.02%</t>
  </si>
  <si>
    <t>12.94%</t>
  </si>
  <si>
    <t>iui</t>
  </si>
  <si>
    <t>piscine</t>
  </si>
  <si>
    <t>AFICE2B</t>
  </si>
  <si>
    <t>Oui (1)</t>
  </si>
  <si>
    <t>karaté</t>
  </si>
  <si>
    <t>IABCE2B</t>
  </si>
  <si>
    <t>31"</t>
  </si>
  <si>
    <t>Oui (2)</t>
  </si>
  <si>
    <t>0.03%</t>
  </si>
  <si>
    <t>12.3%</t>
  </si>
  <si>
    <t>NMO CE2B</t>
  </si>
  <si>
    <t>40"</t>
  </si>
  <si>
    <t>IFACE2B</t>
  </si>
  <si>
    <t>21"</t>
  </si>
  <si>
    <t>2'27"</t>
  </si>
  <si>
    <t>0.01%</t>
  </si>
  <si>
    <t>7.92%</t>
  </si>
  <si>
    <t>Basketball</t>
  </si>
  <si>
    <t>EGOCE2B</t>
  </si>
  <si>
    <t>34"</t>
  </si>
  <si>
    <t>MTACE2B</t>
  </si>
  <si>
    <t>OUI (astigmatisme)</t>
  </si>
  <si>
    <t xml:space="preserve">natation </t>
  </si>
  <si>
    <t>APICE2B</t>
  </si>
  <si>
    <t>22''</t>
  </si>
  <si>
    <t>GHECE2B</t>
  </si>
  <si>
    <t>31''</t>
  </si>
  <si>
    <t>TDICE2B</t>
  </si>
  <si>
    <t>BBE CE2B</t>
  </si>
  <si>
    <t>39"</t>
  </si>
  <si>
    <t>CMU CE2B</t>
  </si>
  <si>
    <t>ABO CE2B</t>
  </si>
  <si>
    <t>23"</t>
  </si>
  <si>
    <t>ITA CE2B</t>
  </si>
  <si>
    <t>danse, natation</t>
  </si>
  <si>
    <t>EMOCE2B</t>
  </si>
  <si>
    <t>24"</t>
  </si>
  <si>
    <t>Tennis, judo</t>
  </si>
  <si>
    <t>KRECE2B</t>
  </si>
  <si>
    <t>47"</t>
  </si>
  <si>
    <t>APO CE2B</t>
  </si>
  <si>
    <t>Camille R.</t>
  </si>
  <si>
    <t>non précisé</t>
  </si>
  <si>
    <t>SME CE2B</t>
  </si>
  <si>
    <t>1"12</t>
  </si>
  <si>
    <t>oui selon l'enfant</t>
  </si>
  <si>
    <t>Dyslexie selon l'enfant</t>
  </si>
  <si>
    <t>Oui selon l'enfant</t>
  </si>
  <si>
    <t>EFACE2B</t>
  </si>
  <si>
    <t>49"</t>
  </si>
  <si>
    <t>Football</t>
  </si>
  <si>
    <t>MBECE2B</t>
  </si>
  <si>
    <t>46"</t>
  </si>
  <si>
    <t>3.94%</t>
  </si>
  <si>
    <t>MLOCE2B</t>
  </si>
  <si>
    <t>50"</t>
  </si>
  <si>
    <t>Dyslexie, tb écrit.</t>
  </si>
  <si>
    <t>Théâtre</t>
  </si>
  <si>
    <t>ADICE2B</t>
  </si>
  <si>
    <t>vélo</t>
  </si>
  <si>
    <t>HABCE2B</t>
  </si>
  <si>
    <t>HGU CE2B</t>
  </si>
  <si>
    <t>30"</t>
  </si>
  <si>
    <t>Équitation</t>
  </si>
  <si>
    <t>WBECE2B</t>
  </si>
  <si>
    <t>EAYCE2B</t>
  </si>
  <si>
    <t>42"</t>
  </si>
  <si>
    <t>LMACE1CE2</t>
  </si>
  <si>
    <t>MCLCE1CE2</t>
  </si>
  <si>
    <t>ISO CE1CE2</t>
  </si>
  <si>
    <t>Foot + Rugby</t>
  </si>
  <si>
    <t>AGI CE1-CE2</t>
  </si>
  <si>
    <t>4.09%</t>
  </si>
  <si>
    <t>judo</t>
  </si>
  <si>
    <t>A-RDE CE1CE2</t>
  </si>
  <si>
    <t>Dyslexie</t>
  </si>
  <si>
    <t>Aucun (parents) Droitier (examinateur)</t>
  </si>
  <si>
    <t>TBACE1CE2</t>
  </si>
  <si>
    <t>L-RCACE1CE2</t>
  </si>
  <si>
    <t>1.16%</t>
  </si>
  <si>
    <t>2.35%</t>
  </si>
  <si>
    <t>danse classique</t>
  </si>
  <si>
    <t>LMBCE1CE2</t>
  </si>
  <si>
    <t>JMACE1CE2</t>
  </si>
  <si>
    <t>Peinture</t>
  </si>
  <si>
    <t>Moto cross</t>
  </si>
  <si>
    <t>JCA CE1CE2</t>
  </si>
  <si>
    <t>RBOCE1CE2</t>
  </si>
  <si>
    <t>tb écriture</t>
  </si>
  <si>
    <t>RBECE1CE2</t>
  </si>
  <si>
    <t>162.13%</t>
  </si>
  <si>
    <t>lutte + foot + moto</t>
  </si>
  <si>
    <t>MCACE1CE2</t>
  </si>
  <si>
    <t>dyslexie</t>
  </si>
  <si>
    <t>ABO CE1CE2</t>
  </si>
  <si>
    <t>Batterie</t>
  </si>
  <si>
    <t>NBO CE1CE2</t>
  </si>
  <si>
    <t>HFACE1CE2</t>
  </si>
  <si>
    <t>ABECE1CE2</t>
  </si>
  <si>
    <t>Moyenne scores</t>
  </si>
  <si>
    <t>CE1-CE2 Test</t>
  </si>
  <si>
    <t>Clem</t>
  </si>
  <si>
    <t>Moyennes scores</t>
  </si>
  <si>
    <t>CE2B Chant</t>
  </si>
  <si>
    <t>NMOCE2B</t>
  </si>
  <si>
    <t>CTICE2B</t>
  </si>
  <si>
    <t>WAHCE2B</t>
  </si>
  <si>
    <t>CE2A Ecriture</t>
  </si>
  <si>
    <t>CE1A Chant</t>
  </si>
  <si>
    <t>CPECE1A</t>
  </si>
  <si>
    <t>BKH CE1A</t>
  </si>
  <si>
    <t>DBECE1A</t>
  </si>
  <si>
    <t>--&gt; DNE (?)</t>
  </si>
  <si>
    <t>CE1C Ecriture</t>
  </si>
  <si>
    <t>MROCE1C</t>
  </si>
  <si>
    <t>Fluidité</t>
  </si>
  <si>
    <t>Qualité</t>
  </si>
  <si>
    <t xml:space="preserve">Léa </t>
  </si>
  <si>
    <t>Moyenne des scores</t>
  </si>
  <si>
    <t>DBE = DNE non ???</t>
  </si>
  <si>
    <t>ENO : y a que 2 dessins dans l'Amubox...</t>
  </si>
  <si>
    <t>IMPOSSIBLE</t>
  </si>
  <si>
    <t>DBE =DNE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</si>
</sst>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0.0%"/>
    <numFmt numFmtId="166" formatCode="dd/mm/yy"/>
    <numFmt numFmtId="167" formatCode="d/m/yy"/>
  </numFmts>
  <fonts count="10" x14ac:knownFonts="1">
    <font>
      <sz val="10"/>
      <color theme="1"/>
      <name val="Arial"/>
    </font>
    <font>
      <sz val="11"/>
      <color rgb="FF9C6500"/>
      <name val="Arial"/>
      <scheme val="minor"/>
    </font>
    <font>
      <b/>
      <sz val="11"/>
      <color indexed="65"/>
      <name val="Calibri"/>
    </font>
    <font>
      <sz val="10"/>
      <name val="Arial"/>
    </font>
    <font>
      <b/>
      <sz val="11"/>
      <name val="Calibri"/>
    </font>
    <font>
      <b/>
      <sz val="10"/>
      <name val="Arial"/>
    </font>
    <font>
      <b/>
      <sz val="10"/>
      <color indexed="65"/>
      <name val="Arial"/>
    </font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42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6D9EEB"/>
        <bgColor rgb="FF6D9EEB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indexed="65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theme="2" tint="-0.14999847407452621"/>
        <bgColor theme="2" tint="-0.14999847407452621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7D2DB"/>
        <bgColor rgb="FFF7D2DB"/>
      </patternFill>
    </fill>
    <fill>
      <patternFill patternType="solid">
        <fgColor rgb="FFFAEDED"/>
        <bgColor rgb="FFFAEDED"/>
      </patternFill>
    </fill>
    <fill>
      <patternFill patternType="solid">
        <fgColor rgb="FFF8CCD3"/>
        <bgColor rgb="FFF8CCD3"/>
      </patternFill>
    </fill>
    <fill>
      <patternFill patternType="solid">
        <fgColor rgb="FFFAEFFF"/>
        <bgColor rgb="FFFAEFFF"/>
      </patternFill>
    </fill>
    <fill>
      <patternFill patternType="solid">
        <fgColor rgb="FFFAF2F5"/>
        <bgColor rgb="FFFAF2F5"/>
      </patternFill>
    </fill>
    <fill>
      <patternFill patternType="solid">
        <fgColor rgb="FFFCECEC"/>
        <bgColor rgb="FFFCECEC"/>
      </patternFill>
    </fill>
    <fill>
      <patternFill patternType="solid">
        <fgColor rgb="FFFFF2CC"/>
        <bgColor rgb="FFFFF2CC"/>
      </patternFill>
    </fill>
    <fill>
      <patternFill patternType="solid">
        <fgColor theme="2" tint="-4.9989318521683403E-2"/>
        <bgColor theme="2" tint="-4.9989318521683403E-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none"/>
    </fill>
    <fill>
      <patternFill patternType="solid">
        <fgColor theme="9"/>
        <bgColor theme="9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2" tint="-0.34998626667073579"/>
        <bgColor theme="2" tint="-0.34998626667073579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/>
  </cellStyleXfs>
  <cellXfs count="159">
    <xf numFmtId="0" fontId="0" fillId="0" borderId="0" xfId="0"/>
    <xf numFmtId="0" fontId="2" fillId="3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3" fillId="0" borderId="10" xfId="0" applyFont="1" applyBorder="1"/>
    <xf numFmtId="0" fontId="3" fillId="0" borderId="5" xfId="0" applyFont="1" applyBorder="1"/>
    <xf numFmtId="0" fontId="4" fillId="22" borderId="7" xfId="0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4" fillId="20" borderId="7" xfId="0" applyFont="1" applyFill="1" applyBorder="1" applyAlignment="1">
      <alignment horizontal="center"/>
    </xf>
    <xf numFmtId="0" fontId="4" fillId="24" borderId="7" xfId="0" applyFont="1" applyFill="1" applyBorder="1" applyAlignment="1">
      <alignment horizontal="center"/>
    </xf>
    <xf numFmtId="0" fontId="4" fillId="25" borderId="7" xfId="0" applyFont="1" applyFill="1" applyBorder="1" applyAlignment="1">
      <alignment horizontal="center"/>
    </xf>
    <xf numFmtId="0" fontId="4" fillId="27" borderId="7" xfId="0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0" fontId="5" fillId="19" borderId="7" xfId="0" applyFont="1" applyFill="1" applyBorder="1" applyAlignment="1">
      <alignment horizontal="center"/>
    </xf>
    <xf numFmtId="0" fontId="5" fillId="20" borderId="7" xfId="0" applyFont="1" applyFill="1" applyBorder="1" applyAlignment="1">
      <alignment horizontal="center"/>
    </xf>
    <xf numFmtId="0" fontId="5" fillId="21" borderId="7" xfId="0" applyFont="1" applyFill="1" applyBorder="1" applyAlignment="1">
      <alignment horizontal="center"/>
    </xf>
    <xf numFmtId="0" fontId="5" fillId="22" borderId="7" xfId="0" applyFont="1" applyFill="1" applyBorder="1" applyAlignment="1">
      <alignment horizontal="center"/>
    </xf>
    <xf numFmtId="0" fontId="5" fillId="23" borderId="7" xfId="0" applyFont="1" applyFill="1" applyBorder="1" applyAlignment="1">
      <alignment horizontal="center"/>
    </xf>
    <xf numFmtId="0" fontId="0" fillId="20" borderId="7" xfId="0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5" fillId="25" borderId="7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7" borderId="7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5" fillId="29" borderId="7" xfId="0" applyFont="1" applyFill="1" applyBorder="1" applyAlignment="1">
      <alignment horizontal="center"/>
    </xf>
    <xf numFmtId="0" fontId="5" fillId="20" borderId="7" xfId="0" applyFont="1" applyFill="1" applyBorder="1" applyAlignment="1">
      <alignment horizontal="center" vertical="center"/>
    </xf>
    <xf numFmtId="0" fontId="5" fillId="20" borderId="7" xfId="0" applyFont="1" applyFill="1" applyBorder="1" applyAlignment="1">
      <alignment horizontal="left" vertical="center"/>
    </xf>
    <xf numFmtId="0" fontId="5" fillId="30" borderId="13" xfId="0" applyFont="1" applyFill="1" applyBorder="1" applyAlignment="1">
      <alignment horizontal="center" vertical="center"/>
    </xf>
    <xf numFmtId="0" fontId="5" fillId="30" borderId="7" xfId="0" applyFont="1" applyFill="1" applyBorder="1" applyAlignment="1">
      <alignment horizontal="center" vertical="center"/>
    </xf>
    <xf numFmtId="0" fontId="5" fillId="31" borderId="7" xfId="0" applyFont="1" applyFill="1" applyBorder="1" applyAlignment="1">
      <alignment horizontal="center" vertical="center"/>
    </xf>
    <xf numFmtId="0" fontId="5" fillId="28" borderId="0" xfId="0" applyFont="1" applyFill="1" applyAlignment="1">
      <alignment horizontal="center"/>
    </xf>
    <xf numFmtId="0" fontId="5" fillId="29" borderId="0" xfId="0" applyFont="1" applyFill="1" applyAlignment="1">
      <alignment horizontal="center"/>
    </xf>
    <xf numFmtId="0" fontId="0" fillId="32" borderId="0" xfId="0" applyFill="1"/>
    <xf numFmtId="14" fontId="0" fillId="32" borderId="0" xfId="0" applyNumberFormat="1" applyFill="1"/>
    <xf numFmtId="0" fontId="7" fillId="0" borderId="0" xfId="0" applyFont="1"/>
    <xf numFmtId="10" fontId="7" fillId="0" borderId="0" xfId="0" applyNumberFormat="1" applyFont="1"/>
    <xf numFmtId="164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33" borderId="0" xfId="0" applyFill="1"/>
    <xf numFmtId="14" fontId="7" fillId="0" borderId="0" xfId="0" applyNumberFormat="1" applyFont="1"/>
    <xf numFmtId="0" fontId="8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10" fontId="0" fillId="0" borderId="0" xfId="0" applyNumberForma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32" borderId="0" xfId="0" applyFont="1" applyFill="1" applyAlignment="1">
      <alignment horizontal="left"/>
    </xf>
    <xf numFmtId="0" fontId="8" fillId="32" borderId="0" xfId="0" applyFont="1" applyFill="1"/>
    <xf numFmtId="10" fontId="0" fillId="32" borderId="0" xfId="0" applyNumberFormat="1" applyFill="1"/>
    <xf numFmtId="0" fontId="0" fillId="34" borderId="0" xfId="0" applyFill="1"/>
    <xf numFmtId="164" fontId="0" fillId="32" borderId="0" xfId="0" applyNumberFormat="1" applyFill="1"/>
    <xf numFmtId="165" fontId="0" fillId="0" borderId="0" xfId="0" applyNumberFormat="1"/>
    <xf numFmtId="0" fontId="3" fillId="0" borderId="0" xfId="0" applyFont="1"/>
    <xf numFmtId="16" fontId="0" fillId="0" borderId="0" xfId="0" applyNumberFormat="1"/>
    <xf numFmtId="0" fontId="5" fillId="20" borderId="13" xfId="0" applyFont="1" applyFill="1" applyBorder="1" applyAlignment="1">
      <alignment horizontal="left" vertical="center"/>
    </xf>
    <xf numFmtId="166" fontId="7" fillId="0" borderId="0" xfId="0" applyNumberFormat="1" applyFont="1"/>
    <xf numFmtId="9" fontId="7" fillId="0" borderId="0" xfId="0" applyNumberFormat="1" applyFont="1"/>
    <xf numFmtId="166" fontId="0" fillId="0" borderId="0" xfId="0" applyNumberFormat="1"/>
    <xf numFmtId="0" fontId="0" fillId="9" borderId="7" xfId="0" applyFill="1" applyBorder="1"/>
    <xf numFmtId="0" fontId="0" fillId="7" borderId="0" xfId="0" applyFill="1"/>
    <xf numFmtId="0" fontId="0" fillId="20" borderId="7" xfId="0" applyFill="1" applyBorder="1"/>
    <xf numFmtId="167" fontId="0" fillId="0" borderId="0" xfId="0" applyNumberForma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5" fillId="21" borderId="7" xfId="0" applyFont="1" applyFill="1" applyBorder="1" applyAlignment="1">
      <alignment horizontal="center" wrapText="1"/>
    </xf>
    <xf numFmtId="0" fontId="0" fillId="0" borderId="15" xfId="0" applyBorder="1"/>
    <xf numFmtId="9" fontId="0" fillId="0" borderId="15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6" borderId="0" xfId="0" applyFill="1" applyAlignment="1">
      <alignment horizontal="center" vertical="center" textRotation="90"/>
    </xf>
    <xf numFmtId="0" fontId="0" fillId="36" borderId="0" xfId="0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7" borderId="0" xfId="0" applyFill="1"/>
    <xf numFmtId="0" fontId="7" fillId="37" borderId="0" xfId="0" applyFont="1" applyFill="1"/>
    <xf numFmtId="0" fontId="0" fillId="38" borderId="0" xfId="0" applyFill="1"/>
    <xf numFmtId="0" fontId="7" fillId="38" borderId="0" xfId="0" applyFont="1" applyFill="1"/>
    <xf numFmtId="0" fontId="0" fillId="39" borderId="0" xfId="0" applyFill="1" applyAlignment="1">
      <alignment horizontal="left"/>
    </xf>
    <xf numFmtId="0" fontId="0" fillId="39" borderId="0" xfId="0" applyFill="1"/>
    <xf numFmtId="0" fontId="1" fillId="2" borderId="0" xfId="1"/>
    <xf numFmtId="0" fontId="0" fillId="40" borderId="0" xfId="0" applyFill="1"/>
    <xf numFmtId="0" fontId="0" fillId="40" borderId="0" xfId="0" applyFill="1" applyAlignment="1">
      <alignment horizontal="left"/>
    </xf>
    <xf numFmtId="0" fontId="0" fillId="41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2" borderId="0" xfId="1" applyAlignment="1">
      <alignment horizontal="left"/>
    </xf>
    <xf numFmtId="0" fontId="0" fillId="36" borderId="0" xfId="0" applyFill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16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4" xfId="0" applyFont="1" applyBorder="1"/>
    <xf numFmtId="0" fontId="3" fillId="0" borderId="12" xfId="0" applyFont="1" applyBorder="1"/>
    <xf numFmtId="0" fontId="5" fillId="17" borderId="8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5" xfId="0" applyFont="1" applyBorder="1"/>
    <xf numFmtId="0" fontId="3" fillId="18" borderId="8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8" borderId="12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0" xfId="0"/>
    <xf numFmtId="0" fontId="6" fillId="8" borderId="6" xfId="0" applyFont="1" applyFill="1" applyBorder="1" applyAlignment="1">
      <alignment horizontal="center"/>
    </xf>
    <xf numFmtId="0" fontId="0" fillId="0" borderId="5" xfId="0" applyBorder="1"/>
    <xf numFmtId="0" fontId="5" fillId="17" borderId="1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/>
    </xf>
    <xf numFmtId="0" fontId="0" fillId="35" borderId="0" xfId="0" applyFill="1" applyAlignment="1">
      <alignment horizontal="center" vertical="center" textRotation="90"/>
    </xf>
    <xf numFmtId="0" fontId="0" fillId="37" borderId="0" xfId="0" applyFill="1" applyAlignment="1">
      <alignment horizontal="center" vertical="center" textRotation="90"/>
    </xf>
    <xf numFmtId="0" fontId="0" fillId="38" borderId="0" xfId="0" applyFill="1" applyAlignment="1">
      <alignment horizontal="center" vertical="center" textRotation="90"/>
    </xf>
    <xf numFmtId="0" fontId="0" fillId="39" borderId="0" xfId="0" applyFill="1" applyAlignment="1">
      <alignment horizontal="center" vertical="center" textRotation="90"/>
    </xf>
    <xf numFmtId="0" fontId="9" fillId="40" borderId="0" xfId="0" applyFont="1" applyFill="1" applyAlignment="1">
      <alignment horizontal="center" vertical="center" textRotation="90"/>
    </xf>
    <xf numFmtId="0" fontId="0" fillId="0" borderId="0" xfId="0" applyAlignment="1">
      <alignment horizont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26"/>
  <sheetViews>
    <sheetView tabSelected="1" zoomScale="140" zoomScaleNormal="140" workbookViewId="0">
      <pane xSplit="1" topLeftCell="F1" activePane="topRight" state="frozen"/>
      <selection activeCell="AX30" sqref="AX30"/>
      <selection pane="topRight" activeCell="H27" sqref="H27"/>
    </sheetView>
  </sheetViews>
  <sheetFormatPr baseColWidth="10" defaultColWidth="14.5" defaultRowHeight="15.75" customHeight="1" x14ac:dyDescent="0.15"/>
  <cols>
    <col min="1" max="1" width="28" customWidth="1"/>
    <col min="2" max="4" width="25.5" customWidth="1"/>
    <col min="5" max="5" width="20.83203125" customWidth="1"/>
    <col min="6" max="6" width="27.33203125" customWidth="1"/>
    <col min="7" max="7" width="31.6640625" customWidth="1"/>
    <col min="8" max="8" width="19.33203125" customWidth="1"/>
    <col min="9" max="9" width="22.1640625" customWidth="1"/>
    <col min="10" max="10" width="22.83203125" customWidth="1"/>
    <col min="11" max="11" width="24" customWidth="1"/>
    <col min="12" max="12" width="20.33203125" customWidth="1"/>
    <col min="13" max="13" width="22.5" customWidth="1"/>
    <col min="15" max="15" width="19.5" customWidth="1"/>
    <col min="17" max="17" width="17" customWidth="1"/>
    <col min="18" max="18" width="42" customWidth="1"/>
    <col min="19" max="19" width="18.5" customWidth="1"/>
    <col min="20" max="20" width="17.83203125" customWidth="1"/>
    <col min="26" max="26" width="20.5" customWidth="1"/>
    <col min="27" max="27" width="21.5" customWidth="1"/>
    <col min="28" max="28" width="15.5" customWidth="1"/>
    <col min="29" max="29" width="17.5" customWidth="1"/>
    <col min="30" max="30" width="28.5" customWidth="1"/>
    <col min="31" max="31" width="22.5" customWidth="1"/>
    <col min="32" max="32" width="49.83203125" customWidth="1"/>
    <col min="37" max="37" width="22.83203125" customWidth="1"/>
    <col min="41" max="41" width="18.5" customWidth="1"/>
    <col min="42" max="42" width="17.5" customWidth="1"/>
    <col min="43" max="43" width="20.1640625" customWidth="1"/>
    <col min="44" max="44" width="22.83203125" customWidth="1"/>
    <col min="45" max="46" width="24.5" customWidth="1"/>
    <col min="48" max="49" width="24.83203125" customWidth="1"/>
    <col min="55" max="55" width="16" customWidth="1"/>
    <col min="59" max="60" width="15.33203125" customWidth="1"/>
    <col min="61" max="61" width="27.33203125" customWidth="1"/>
    <col min="62" max="63" width="36.5" customWidth="1"/>
    <col min="65" max="66" width="24.5" customWidth="1"/>
    <col min="67" max="67" width="12.5" customWidth="1"/>
    <col min="68" max="68" width="24.5" customWidth="1"/>
    <col min="69" max="69" width="12.83203125" customWidth="1"/>
    <col min="70" max="70" width="26.5" customWidth="1"/>
  </cols>
  <sheetData>
    <row r="1" spans="1:71" ht="15.75" customHeight="1" x14ac:dyDescent="0.2">
      <c r="A1" s="1"/>
      <c r="B1" s="1"/>
      <c r="C1" s="1"/>
      <c r="D1" s="104" t="s">
        <v>0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7" t="s">
        <v>1</v>
      </c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6"/>
      <c r="AR1" s="108" t="s">
        <v>2</v>
      </c>
      <c r="AS1" s="105"/>
      <c r="AT1" s="105"/>
      <c r="AU1" s="105"/>
      <c r="AV1" s="105"/>
      <c r="AW1" s="105"/>
      <c r="AX1" s="106"/>
      <c r="AY1" s="109" t="s">
        <v>3</v>
      </c>
      <c r="AZ1" s="110"/>
      <c r="BA1" s="110"/>
      <c r="BB1" s="110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1" ht="13" x14ac:dyDescent="0.15">
      <c r="A2" s="111" t="s">
        <v>4</v>
      </c>
      <c r="B2" s="111" t="s">
        <v>5</v>
      </c>
      <c r="C2" s="111" t="s">
        <v>6</v>
      </c>
      <c r="D2" s="114"/>
      <c r="E2" s="105"/>
      <c r="F2" s="105"/>
      <c r="G2" s="106"/>
      <c r="H2" s="3"/>
      <c r="I2" s="3"/>
      <c r="J2" s="3"/>
      <c r="K2" s="3"/>
      <c r="L2" s="3"/>
      <c r="M2" s="3"/>
      <c r="N2" s="3"/>
      <c r="O2" s="3"/>
      <c r="P2" s="3"/>
      <c r="Q2" s="4"/>
      <c r="R2" s="5"/>
      <c r="S2" s="115" t="s">
        <v>7</v>
      </c>
      <c r="T2" s="105"/>
      <c r="U2" s="105"/>
      <c r="V2" s="106"/>
      <c r="W2" s="116" t="s">
        <v>8</v>
      </c>
      <c r="X2" s="105"/>
      <c r="Y2" s="106"/>
      <c r="Z2" s="117" t="s">
        <v>9</v>
      </c>
      <c r="AA2" s="106"/>
      <c r="AB2" s="118" t="s">
        <v>10</v>
      </c>
      <c r="AC2" s="105"/>
      <c r="AD2" s="105"/>
      <c r="AE2" s="105"/>
      <c r="AF2" s="105"/>
      <c r="AG2" s="105"/>
      <c r="AH2" s="105"/>
      <c r="AI2" s="105"/>
      <c r="AJ2" s="106"/>
      <c r="AK2" s="119" t="s">
        <v>11</v>
      </c>
      <c r="AL2" s="105"/>
      <c r="AM2" s="105"/>
      <c r="AN2" s="105"/>
      <c r="AO2" s="106"/>
      <c r="AP2" s="120" t="s">
        <v>9</v>
      </c>
      <c r="AQ2" s="106"/>
      <c r="AR2" s="121" t="s">
        <v>12</v>
      </c>
      <c r="AS2" s="122"/>
      <c r="AT2" s="125" t="s">
        <v>13</v>
      </c>
      <c r="AU2" s="126"/>
      <c r="AV2" s="126"/>
      <c r="AW2" s="126"/>
      <c r="AX2" s="122"/>
      <c r="AY2" s="128" t="s">
        <v>14</v>
      </c>
      <c r="AZ2" s="129"/>
      <c r="BA2" s="132" t="s">
        <v>15</v>
      </c>
      <c r="BB2" s="133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1" ht="15.75" customHeight="1" x14ac:dyDescent="0.2">
      <c r="A3" s="112"/>
      <c r="B3" s="112"/>
      <c r="C3" s="112"/>
      <c r="D3" s="136" t="s">
        <v>16</v>
      </c>
      <c r="E3" s="127"/>
      <c r="F3" s="127"/>
      <c r="G3" s="124"/>
      <c r="H3" s="137" t="s">
        <v>17</v>
      </c>
      <c r="I3" s="105"/>
      <c r="J3" s="105"/>
      <c r="K3" s="105"/>
      <c r="L3" s="105"/>
      <c r="M3" s="106"/>
      <c r="N3" s="138" t="s">
        <v>18</v>
      </c>
      <c r="O3" s="105"/>
      <c r="P3" s="105"/>
      <c r="Q3" s="105"/>
      <c r="R3" s="106"/>
      <c r="S3" s="139" t="s">
        <v>19</v>
      </c>
      <c r="T3" s="105"/>
      <c r="U3" s="106"/>
      <c r="V3" s="8" t="s">
        <v>20</v>
      </c>
      <c r="W3" s="140" t="s">
        <v>21</v>
      </c>
      <c r="X3" s="106"/>
      <c r="Y3" s="9" t="s">
        <v>22</v>
      </c>
      <c r="Z3" s="10" t="s">
        <v>23</v>
      </c>
      <c r="AA3" s="10" t="s">
        <v>24</v>
      </c>
      <c r="AB3" s="11" t="s">
        <v>25</v>
      </c>
      <c r="AC3" s="12" t="s">
        <v>26</v>
      </c>
      <c r="AD3" s="141" t="s">
        <v>27</v>
      </c>
      <c r="AE3" s="105"/>
      <c r="AF3" s="105"/>
      <c r="AG3" s="105"/>
      <c r="AH3" s="105"/>
      <c r="AI3" s="105"/>
      <c r="AJ3" s="106"/>
      <c r="AK3" s="13" t="s">
        <v>28</v>
      </c>
      <c r="AL3" s="142" t="s">
        <v>29</v>
      </c>
      <c r="AM3" s="106"/>
      <c r="AN3" s="143" t="s">
        <v>30</v>
      </c>
      <c r="AO3" s="106"/>
      <c r="AP3" s="144" t="s">
        <v>31</v>
      </c>
      <c r="AQ3" s="144" t="s">
        <v>32</v>
      </c>
      <c r="AR3" s="123"/>
      <c r="AS3" s="124"/>
      <c r="AT3" s="123"/>
      <c r="AU3" s="127"/>
      <c r="AV3" s="127"/>
      <c r="AW3" s="127"/>
      <c r="AX3" s="124"/>
      <c r="AY3" s="130"/>
      <c r="AZ3" s="131"/>
      <c r="BA3" s="134"/>
      <c r="BB3" s="135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1" ht="13" x14ac:dyDescent="0.15">
      <c r="A4" s="113"/>
      <c r="B4" s="113"/>
      <c r="C4" s="113"/>
      <c r="D4" s="14" t="s">
        <v>33</v>
      </c>
      <c r="E4" s="14" t="s">
        <v>34</v>
      </c>
      <c r="F4" s="14" t="s">
        <v>35</v>
      </c>
      <c r="G4" s="14" t="s">
        <v>36</v>
      </c>
      <c r="H4" s="15" t="s">
        <v>37</v>
      </c>
      <c r="I4" s="15" t="s">
        <v>38</v>
      </c>
      <c r="J4" s="15" t="s">
        <v>39</v>
      </c>
      <c r="K4" s="15" t="s">
        <v>40</v>
      </c>
      <c r="L4" s="15" t="s">
        <v>41</v>
      </c>
      <c r="M4" s="15" t="s">
        <v>42</v>
      </c>
      <c r="N4" s="16" t="s">
        <v>43</v>
      </c>
      <c r="O4" s="16" t="s">
        <v>44</v>
      </c>
      <c r="P4" s="16" t="s">
        <v>45</v>
      </c>
      <c r="Q4" s="16" t="s">
        <v>46</v>
      </c>
      <c r="R4" s="16" t="s">
        <v>47</v>
      </c>
      <c r="S4" s="17" t="s">
        <v>48</v>
      </c>
      <c r="T4" s="17" t="s">
        <v>49</v>
      </c>
      <c r="U4" s="17" t="s">
        <v>50</v>
      </c>
      <c r="V4" s="18" t="s">
        <v>51</v>
      </c>
      <c r="W4" s="19" t="s">
        <v>52</v>
      </c>
      <c r="X4" s="19" t="s">
        <v>53</v>
      </c>
      <c r="Y4" s="15" t="s">
        <v>54</v>
      </c>
      <c r="Z4" s="20"/>
      <c r="AA4" s="20"/>
      <c r="AB4" s="21" t="s">
        <v>55</v>
      </c>
      <c r="AC4" s="22" t="s">
        <v>56</v>
      </c>
      <c r="AD4" s="23" t="s">
        <v>57</v>
      </c>
      <c r="AE4" s="23" t="s">
        <v>58</v>
      </c>
      <c r="AF4" s="23" t="s">
        <v>59</v>
      </c>
      <c r="AG4" s="23" t="s">
        <v>60</v>
      </c>
      <c r="AH4" s="23" t="s">
        <v>61</v>
      </c>
      <c r="AI4" s="23" t="s">
        <v>62</v>
      </c>
      <c r="AJ4" s="23" t="s">
        <v>63</v>
      </c>
      <c r="AK4" s="24" t="s">
        <v>64</v>
      </c>
      <c r="AL4" s="25" t="s">
        <v>65</v>
      </c>
      <c r="AM4" s="25" t="s">
        <v>66</v>
      </c>
      <c r="AN4" s="26" t="s">
        <v>67</v>
      </c>
      <c r="AO4" s="26" t="s">
        <v>68</v>
      </c>
      <c r="AP4" s="113"/>
      <c r="AQ4" s="113"/>
      <c r="AR4" s="27" t="s">
        <v>69</v>
      </c>
      <c r="AS4" s="28" t="s">
        <v>70</v>
      </c>
      <c r="AT4" s="29" t="s">
        <v>71</v>
      </c>
      <c r="AU4" s="30" t="s">
        <v>72</v>
      </c>
      <c r="AV4" s="30" t="s">
        <v>73</v>
      </c>
      <c r="AW4" s="30" t="s">
        <v>74</v>
      </c>
      <c r="AX4" s="30" t="s">
        <v>75</v>
      </c>
      <c r="AY4" s="31" t="s">
        <v>76</v>
      </c>
      <c r="AZ4" s="31" t="s">
        <v>77</v>
      </c>
      <c r="BA4" s="31" t="s">
        <v>76</v>
      </c>
      <c r="BB4" s="31" t="s">
        <v>77</v>
      </c>
      <c r="BC4" s="32" t="s">
        <v>78</v>
      </c>
      <c r="BD4" s="32" t="s">
        <v>79</v>
      </c>
      <c r="BE4" s="33" t="s">
        <v>80</v>
      </c>
      <c r="BF4" s="33" t="s">
        <v>81</v>
      </c>
      <c r="BG4" s="33" t="s">
        <v>82</v>
      </c>
      <c r="BH4" s="33" t="s">
        <v>83</v>
      </c>
      <c r="BI4" s="33" t="s">
        <v>84</v>
      </c>
      <c r="BJ4" s="33" t="s">
        <v>85</v>
      </c>
      <c r="BK4" s="33" t="s">
        <v>86</v>
      </c>
      <c r="BL4" s="33" t="s">
        <v>87</v>
      </c>
      <c r="BM4" s="33" t="s">
        <v>88</v>
      </c>
      <c r="BN4" s="33" t="s">
        <v>89</v>
      </c>
      <c r="BO4" s="33" t="s">
        <v>90</v>
      </c>
      <c r="BP4" s="33" t="s">
        <v>89</v>
      </c>
      <c r="BQ4" s="33" t="s">
        <v>91</v>
      </c>
      <c r="BR4" s="33" t="s">
        <v>89</v>
      </c>
    </row>
    <row r="5" spans="1:71" ht="14" x14ac:dyDescent="0.15">
      <c r="A5" t="s">
        <v>92</v>
      </c>
      <c r="B5" s="34"/>
      <c r="C5" s="35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7"/>
      <c r="AG5" s="36"/>
      <c r="AH5" s="36"/>
      <c r="AI5" s="37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8">
        <v>41922</v>
      </c>
      <c r="BD5" s="36">
        <v>83</v>
      </c>
      <c r="BE5" s="36" t="s">
        <v>93</v>
      </c>
      <c r="BF5" s="36" t="s">
        <v>94</v>
      </c>
      <c r="BG5" s="36" t="s">
        <v>94</v>
      </c>
      <c r="BH5" s="36" t="s">
        <v>94</v>
      </c>
      <c r="BI5" s="36" t="s">
        <v>95</v>
      </c>
      <c r="BJ5" s="36" t="s">
        <v>95</v>
      </c>
      <c r="BK5" s="36" t="s">
        <v>96</v>
      </c>
      <c r="BL5" s="36" t="s">
        <v>95</v>
      </c>
      <c r="BM5" s="36" t="s">
        <v>95</v>
      </c>
      <c r="BN5" s="36" t="s">
        <v>95</v>
      </c>
      <c r="BO5" s="36" t="s">
        <v>95</v>
      </c>
      <c r="BP5" s="36" t="s">
        <v>95</v>
      </c>
      <c r="BQ5" s="36" t="s">
        <v>95</v>
      </c>
      <c r="BR5" s="36" t="s">
        <v>95</v>
      </c>
    </row>
    <row r="6" spans="1:71" ht="14" x14ac:dyDescent="0.15">
      <c r="A6" t="s">
        <v>97</v>
      </c>
      <c r="B6" t="s">
        <v>98</v>
      </c>
      <c r="C6" s="39">
        <v>44722</v>
      </c>
      <c r="D6">
        <v>6</v>
      </c>
      <c r="E6">
        <v>7</v>
      </c>
      <c r="F6">
        <v>7</v>
      </c>
      <c r="G6">
        <v>8</v>
      </c>
      <c r="H6">
        <v>38</v>
      </c>
      <c r="I6">
        <v>11</v>
      </c>
      <c r="J6" s="36">
        <v>37</v>
      </c>
      <c r="K6" s="36">
        <v>18</v>
      </c>
      <c r="L6" s="36">
        <v>36</v>
      </c>
      <c r="M6" s="36">
        <v>20</v>
      </c>
      <c r="N6" s="36">
        <v>265</v>
      </c>
      <c r="O6" s="36">
        <v>253</v>
      </c>
      <c r="P6" s="36">
        <v>12</v>
      </c>
      <c r="Q6" s="36" t="s">
        <v>95</v>
      </c>
      <c r="R6" s="36"/>
      <c r="S6" s="36">
        <v>2</v>
      </c>
      <c r="T6" s="36">
        <v>3</v>
      </c>
      <c r="U6" s="36">
        <v>4</v>
      </c>
      <c r="V6" s="36">
        <v>14</v>
      </c>
      <c r="W6" s="36">
        <v>13</v>
      </c>
      <c r="X6" s="36">
        <v>25</v>
      </c>
      <c r="Y6" s="36">
        <v>20</v>
      </c>
      <c r="Z6" s="36"/>
      <c r="AA6" s="36"/>
      <c r="AB6" s="36">
        <v>15</v>
      </c>
      <c r="AC6" s="36">
        <v>20</v>
      </c>
      <c r="AD6" s="36">
        <v>96</v>
      </c>
      <c r="AE6" s="36">
        <v>94</v>
      </c>
      <c r="AF6" s="37">
        <v>2.3E-2</v>
      </c>
      <c r="AG6" s="36">
        <v>4</v>
      </c>
      <c r="AH6" s="36">
        <v>3</v>
      </c>
      <c r="AI6" s="37">
        <v>8.199999999999999E-2</v>
      </c>
      <c r="AJ6" s="36">
        <v>78</v>
      </c>
      <c r="AK6" s="36">
        <v>16</v>
      </c>
      <c r="AL6" s="36">
        <v>56</v>
      </c>
      <c r="AM6" s="36">
        <v>55</v>
      </c>
      <c r="AN6" s="36">
        <v>5</v>
      </c>
      <c r="AO6" s="36">
        <v>2</v>
      </c>
      <c r="AP6" s="36"/>
      <c r="AQ6" s="36"/>
      <c r="AR6" s="36">
        <v>29</v>
      </c>
      <c r="AS6" s="36">
        <v>2</v>
      </c>
      <c r="AT6" s="36">
        <v>23</v>
      </c>
      <c r="AU6" s="36">
        <v>21</v>
      </c>
      <c r="AV6" s="36">
        <v>24</v>
      </c>
      <c r="AW6" s="36">
        <v>12</v>
      </c>
      <c r="AX6" s="36">
        <v>23</v>
      </c>
      <c r="AY6" s="36">
        <v>8</v>
      </c>
      <c r="AZ6" s="36">
        <v>1</v>
      </c>
      <c r="BA6" s="36">
        <v>13</v>
      </c>
      <c r="BB6" s="36">
        <v>2</v>
      </c>
      <c r="BC6" s="38">
        <v>41923</v>
      </c>
      <c r="BD6" s="36">
        <v>83</v>
      </c>
      <c r="BE6" s="36" t="s">
        <v>93</v>
      </c>
      <c r="BF6" s="36" t="s">
        <v>99</v>
      </c>
      <c r="BG6" s="36" t="s">
        <v>99</v>
      </c>
      <c r="BH6" s="36" t="s">
        <v>100</v>
      </c>
      <c r="BI6" s="36" t="s">
        <v>95</v>
      </c>
      <c r="BJ6" s="36" t="s">
        <v>95</v>
      </c>
      <c r="BK6" s="36" t="s">
        <v>96</v>
      </c>
      <c r="BL6" s="36" t="s">
        <v>95</v>
      </c>
      <c r="BM6" s="36" t="s">
        <v>95</v>
      </c>
      <c r="BN6" s="36" t="s">
        <v>95</v>
      </c>
      <c r="BO6" s="36" t="s">
        <v>95</v>
      </c>
      <c r="BP6" s="36" t="s">
        <v>95</v>
      </c>
      <c r="BQ6" s="36" t="s">
        <v>95</v>
      </c>
      <c r="BR6" s="36" t="s">
        <v>95</v>
      </c>
    </row>
    <row r="7" spans="1:71" ht="15.75" customHeight="1" x14ac:dyDescent="0.15">
      <c r="A7" t="s">
        <v>101</v>
      </c>
      <c r="B7" t="s">
        <v>102</v>
      </c>
      <c r="C7" s="39">
        <v>44722</v>
      </c>
      <c r="D7">
        <v>6</v>
      </c>
      <c r="E7">
        <v>8</v>
      </c>
      <c r="F7">
        <v>8</v>
      </c>
      <c r="G7">
        <v>8</v>
      </c>
      <c r="H7">
        <v>60</v>
      </c>
      <c r="I7">
        <v>11</v>
      </c>
      <c r="J7">
        <v>45</v>
      </c>
      <c r="K7">
        <v>18</v>
      </c>
      <c r="L7">
        <v>46</v>
      </c>
      <c r="M7">
        <v>12</v>
      </c>
      <c r="N7">
        <v>145</v>
      </c>
      <c r="O7">
        <v>132</v>
      </c>
      <c r="P7">
        <v>13</v>
      </c>
      <c r="Q7" t="s">
        <v>95</v>
      </c>
      <c r="R7" t="s">
        <v>95</v>
      </c>
      <c r="S7">
        <v>0</v>
      </c>
      <c r="T7">
        <v>4</v>
      </c>
      <c r="U7">
        <v>3</v>
      </c>
      <c r="V7">
        <v>6</v>
      </c>
      <c r="W7">
        <v>7</v>
      </c>
      <c r="X7">
        <v>23</v>
      </c>
      <c r="Y7">
        <v>23</v>
      </c>
      <c r="AB7">
        <v>23</v>
      </c>
      <c r="AC7">
        <v>33</v>
      </c>
      <c r="AD7">
        <v>82</v>
      </c>
      <c r="AE7">
        <v>82</v>
      </c>
      <c r="AF7" s="40">
        <v>0</v>
      </c>
      <c r="AG7">
        <v>4</v>
      </c>
      <c r="AH7">
        <v>0</v>
      </c>
      <c r="AI7" s="40">
        <v>4.9000000000000002E-2</v>
      </c>
      <c r="AJ7">
        <v>78</v>
      </c>
      <c r="AK7">
        <v>14</v>
      </c>
      <c r="AL7">
        <v>56</v>
      </c>
      <c r="AM7">
        <v>62</v>
      </c>
      <c r="AN7">
        <v>6</v>
      </c>
      <c r="AO7">
        <v>3</v>
      </c>
      <c r="AR7">
        <v>21</v>
      </c>
      <c r="AS7">
        <v>2</v>
      </c>
      <c r="AT7">
        <v>28</v>
      </c>
      <c r="AU7">
        <v>26</v>
      </c>
      <c r="AV7">
        <v>18</v>
      </c>
      <c r="AW7">
        <v>12</v>
      </c>
      <c r="AX7">
        <v>18</v>
      </c>
      <c r="AY7">
        <v>7</v>
      </c>
      <c r="AZ7">
        <v>5</v>
      </c>
      <c r="BA7">
        <v>12</v>
      </c>
      <c r="BB7">
        <v>1</v>
      </c>
      <c r="BC7" t="s">
        <v>103</v>
      </c>
      <c r="BE7" t="s">
        <v>93</v>
      </c>
      <c r="BF7" t="s">
        <v>94</v>
      </c>
      <c r="BG7" t="s">
        <v>94</v>
      </c>
      <c r="BH7" t="s">
        <v>104</v>
      </c>
      <c r="BI7" t="s">
        <v>95</v>
      </c>
      <c r="BJ7" t="s">
        <v>95</v>
      </c>
      <c r="BK7" t="s">
        <v>105</v>
      </c>
      <c r="BL7" t="s">
        <v>106</v>
      </c>
      <c r="BM7" t="s">
        <v>95</v>
      </c>
      <c r="BN7" t="s">
        <v>95</v>
      </c>
      <c r="BO7" t="s">
        <v>107</v>
      </c>
      <c r="BP7" t="s">
        <v>100</v>
      </c>
      <c r="BQ7" t="s">
        <v>95</v>
      </c>
      <c r="BR7" t="s">
        <v>95</v>
      </c>
    </row>
    <row r="8" spans="1:71" ht="15.75" customHeight="1" x14ac:dyDescent="0.15">
      <c r="A8" t="s">
        <v>108</v>
      </c>
      <c r="B8" t="s">
        <v>109</v>
      </c>
      <c r="C8" s="39">
        <v>44722</v>
      </c>
      <c r="D8">
        <v>6</v>
      </c>
      <c r="E8">
        <v>6</v>
      </c>
      <c r="F8">
        <v>8</v>
      </c>
      <c r="G8">
        <v>8</v>
      </c>
      <c r="H8">
        <v>29</v>
      </c>
      <c r="I8">
        <v>14</v>
      </c>
      <c r="J8">
        <v>38</v>
      </c>
      <c r="K8">
        <v>19</v>
      </c>
      <c r="L8">
        <v>37</v>
      </c>
      <c r="M8">
        <v>19</v>
      </c>
      <c r="N8">
        <v>204</v>
      </c>
      <c r="O8">
        <v>200</v>
      </c>
      <c r="P8">
        <v>4</v>
      </c>
      <c r="Q8" t="s">
        <v>95</v>
      </c>
      <c r="R8" t="s">
        <v>95</v>
      </c>
      <c r="S8">
        <v>2</v>
      </c>
      <c r="T8">
        <v>4</v>
      </c>
      <c r="U8">
        <v>3</v>
      </c>
      <c r="V8">
        <v>17</v>
      </c>
      <c r="W8">
        <v>15</v>
      </c>
      <c r="X8">
        <v>29</v>
      </c>
      <c r="Y8">
        <v>18</v>
      </c>
      <c r="AB8">
        <v>17</v>
      </c>
      <c r="AC8">
        <v>36</v>
      </c>
      <c r="AD8">
        <v>123</v>
      </c>
      <c r="AE8">
        <v>116</v>
      </c>
      <c r="AF8" s="40">
        <f>7/116</f>
        <v>6.0344827586206899E-2</v>
      </c>
      <c r="AG8">
        <v>1</v>
      </c>
      <c r="AH8">
        <v>7</v>
      </c>
      <c r="AI8" s="40">
        <f>8/116</f>
        <v>6.8965517241379309E-2</v>
      </c>
      <c r="AJ8">
        <f>116-8</f>
        <v>108</v>
      </c>
      <c r="AK8">
        <v>20</v>
      </c>
      <c r="AL8">
        <v>60</v>
      </c>
      <c r="AM8">
        <v>72</v>
      </c>
      <c r="AN8">
        <v>7</v>
      </c>
      <c r="AO8">
        <v>4</v>
      </c>
      <c r="AR8">
        <v>24</v>
      </c>
      <c r="AS8">
        <v>2</v>
      </c>
      <c r="AT8">
        <v>24</v>
      </c>
      <c r="AU8">
        <v>32</v>
      </c>
      <c r="AV8">
        <v>24</v>
      </c>
      <c r="AW8">
        <v>10</v>
      </c>
      <c r="AX8">
        <v>23</v>
      </c>
      <c r="AY8">
        <v>6</v>
      </c>
      <c r="AZ8">
        <v>5</v>
      </c>
      <c r="BA8">
        <v>7</v>
      </c>
      <c r="BB8">
        <v>7</v>
      </c>
      <c r="BC8" s="39">
        <v>41847</v>
      </c>
      <c r="BD8">
        <v>82</v>
      </c>
      <c r="BE8" t="s">
        <v>93</v>
      </c>
      <c r="BF8" t="s">
        <v>110</v>
      </c>
      <c r="BG8" t="s">
        <v>110</v>
      </c>
      <c r="BH8" t="s">
        <v>94</v>
      </c>
      <c r="BI8" t="s">
        <v>95</v>
      </c>
      <c r="BJ8" t="s">
        <v>95</v>
      </c>
      <c r="BK8" t="s">
        <v>105</v>
      </c>
      <c r="BL8" t="s">
        <v>110</v>
      </c>
      <c r="BM8" t="s">
        <v>95</v>
      </c>
      <c r="BN8" t="s">
        <v>95</v>
      </c>
      <c r="BO8" t="s">
        <v>111</v>
      </c>
      <c r="BP8">
        <v>24</v>
      </c>
      <c r="BQ8" t="s">
        <v>95</v>
      </c>
      <c r="BR8" t="s">
        <v>95</v>
      </c>
    </row>
    <row r="9" spans="1:71" ht="15.75" customHeight="1" x14ac:dyDescent="0.15">
      <c r="A9" t="s">
        <v>112</v>
      </c>
      <c r="B9" t="s">
        <v>113</v>
      </c>
      <c r="C9" s="41">
        <v>44722</v>
      </c>
      <c r="D9">
        <v>4</v>
      </c>
      <c r="E9">
        <v>3</v>
      </c>
      <c r="F9">
        <v>6</v>
      </c>
      <c r="G9">
        <v>7</v>
      </c>
      <c r="H9">
        <v>78</v>
      </c>
      <c r="I9">
        <v>3</v>
      </c>
      <c r="J9">
        <v>55</v>
      </c>
      <c r="K9">
        <v>12</v>
      </c>
      <c r="L9">
        <v>46</v>
      </c>
      <c r="M9">
        <v>11</v>
      </c>
      <c r="N9">
        <v>105</v>
      </c>
      <c r="O9">
        <v>75</v>
      </c>
      <c r="P9">
        <v>30</v>
      </c>
      <c r="Q9" t="s">
        <v>95</v>
      </c>
      <c r="S9">
        <v>0</v>
      </c>
      <c r="T9">
        <v>4</v>
      </c>
      <c r="U9">
        <v>3</v>
      </c>
      <c r="V9">
        <v>31</v>
      </c>
      <c r="W9">
        <v>13</v>
      </c>
      <c r="X9">
        <v>21</v>
      </c>
      <c r="Y9">
        <v>12</v>
      </c>
      <c r="AB9">
        <v>16</v>
      </c>
      <c r="AC9">
        <v>20</v>
      </c>
      <c r="AD9">
        <v>77</v>
      </c>
      <c r="AE9">
        <v>71</v>
      </c>
      <c r="AF9" s="40">
        <v>8.5000000000000006E-2</v>
      </c>
      <c r="AG9">
        <v>7</v>
      </c>
      <c r="AH9">
        <v>6</v>
      </c>
      <c r="AI9" s="40">
        <v>0.18</v>
      </c>
      <c r="AJ9">
        <v>58</v>
      </c>
      <c r="AK9">
        <v>11</v>
      </c>
      <c r="AL9">
        <v>52</v>
      </c>
      <c r="AM9">
        <v>34</v>
      </c>
      <c r="AN9">
        <v>5</v>
      </c>
      <c r="AO9">
        <v>2</v>
      </c>
      <c r="AR9">
        <v>22</v>
      </c>
      <c r="AS9">
        <v>2</v>
      </c>
      <c r="AT9">
        <v>37</v>
      </c>
      <c r="AU9">
        <v>18</v>
      </c>
      <c r="AV9">
        <v>12</v>
      </c>
      <c r="AW9">
        <v>25</v>
      </c>
      <c r="AX9">
        <v>18</v>
      </c>
      <c r="AY9">
        <v>14</v>
      </c>
      <c r="AZ9">
        <v>0</v>
      </c>
      <c r="BA9">
        <v>9</v>
      </c>
      <c r="BB9">
        <v>0</v>
      </c>
      <c r="BC9" s="39">
        <v>41878</v>
      </c>
      <c r="BD9">
        <v>85</v>
      </c>
      <c r="BE9" t="s">
        <v>114</v>
      </c>
      <c r="BF9" t="s">
        <v>94</v>
      </c>
      <c r="BG9" t="s">
        <v>115</v>
      </c>
      <c r="BH9" t="s">
        <v>115</v>
      </c>
      <c r="BI9" t="s">
        <v>95</v>
      </c>
      <c r="BJ9" t="s">
        <v>95</v>
      </c>
      <c r="BK9" t="s">
        <v>96</v>
      </c>
      <c r="BL9" t="s">
        <v>94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</row>
    <row r="10" spans="1:71" ht="15.75" customHeight="1" x14ac:dyDescent="0.15">
      <c r="A10" t="s">
        <v>116</v>
      </c>
      <c r="B10" t="s">
        <v>117</v>
      </c>
      <c r="C10" s="39">
        <v>44725</v>
      </c>
      <c r="D10">
        <v>6</v>
      </c>
      <c r="E10">
        <v>2</v>
      </c>
      <c r="F10">
        <v>7</v>
      </c>
      <c r="G10">
        <v>7</v>
      </c>
      <c r="H10">
        <v>26</v>
      </c>
      <c r="I10">
        <v>7</v>
      </c>
      <c r="J10">
        <v>24</v>
      </c>
      <c r="K10">
        <v>13</v>
      </c>
      <c r="L10">
        <v>19</v>
      </c>
      <c r="M10">
        <v>11</v>
      </c>
      <c r="N10">
        <v>265</v>
      </c>
      <c r="O10">
        <v>208</v>
      </c>
      <c r="P10">
        <v>14</v>
      </c>
      <c r="Q10">
        <v>5</v>
      </c>
      <c r="R10">
        <v>178</v>
      </c>
      <c r="S10">
        <v>0</v>
      </c>
      <c r="T10">
        <v>4</v>
      </c>
      <c r="U10">
        <v>5</v>
      </c>
      <c r="V10">
        <v>21</v>
      </c>
      <c r="W10">
        <v>18</v>
      </c>
      <c r="X10">
        <v>33</v>
      </c>
      <c r="Y10">
        <v>17</v>
      </c>
      <c r="AB10">
        <v>21</v>
      </c>
      <c r="AC10">
        <v>24</v>
      </c>
      <c r="AD10">
        <v>107</v>
      </c>
      <c r="AE10">
        <v>96</v>
      </c>
      <c r="AF10" s="40">
        <v>0.12</v>
      </c>
      <c r="AG10">
        <v>6</v>
      </c>
      <c r="AH10">
        <v>10</v>
      </c>
      <c r="AI10" s="40">
        <v>0.2</v>
      </c>
      <c r="AJ10">
        <v>66</v>
      </c>
      <c r="AK10">
        <v>16</v>
      </c>
      <c r="AL10">
        <v>55</v>
      </c>
      <c r="AM10">
        <v>59</v>
      </c>
      <c r="AN10">
        <v>6</v>
      </c>
      <c r="AO10">
        <v>2</v>
      </c>
      <c r="AR10">
        <v>22</v>
      </c>
      <c r="AS10">
        <v>0</v>
      </c>
      <c r="AT10">
        <v>31</v>
      </c>
      <c r="AU10">
        <v>23</v>
      </c>
      <c r="AV10">
        <v>17</v>
      </c>
      <c r="AW10">
        <v>20</v>
      </c>
      <c r="AX10">
        <v>19</v>
      </c>
      <c r="AY10">
        <v>11</v>
      </c>
      <c r="AZ10">
        <v>1</v>
      </c>
      <c r="BA10">
        <v>9</v>
      </c>
      <c r="BB10">
        <v>2</v>
      </c>
      <c r="BC10" s="39">
        <v>41888</v>
      </c>
      <c r="BD10">
        <v>85</v>
      </c>
      <c r="BE10" t="s">
        <v>114</v>
      </c>
      <c r="BF10" t="s">
        <v>94</v>
      </c>
      <c r="BG10" t="s">
        <v>94</v>
      </c>
      <c r="BH10" t="s">
        <v>94</v>
      </c>
      <c r="BI10" t="s">
        <v>95</v>
      </c>
      <c r="BJ10" t="s">
        <v>95</v>
      </c>
      <c r="BK10" t="s">
        <v>105</v>
      </c>
      <c r="BL10" t="s">
        <v>110</v>
      </c>
      <c r="BM10" t="s">
        <v>95</v>
      </c>
      <c r="BN10" t="s">
        <v>95</v>
      </c>
      <c r="BO10" t="s">
        <v>118</v>
      </c>
      <c r="BP10">
        <v>36</v>
      </c>
      <c r="BQ10" t="s">
        <v>95</v>
      </c>
      <c r="BR10" t="s">
        <v>95</v>
      </c>
    </row>
    <row r="11" spans="1:71" ht="15.75" customHeight="1" x14ac:dyDescent="0.15">
      <c r="A11" t="s">
        <v>119</v>
      </c>
      <c r="B11" t="s">
        <v>113</v>
      </c>
      <c r="C11" s="39">
        <v>44722</v>
      </c>
      <c r="D11">
        <v>5</v>
      </c>
      <c r="E11">
        <v>6</v>
      </c>
      <c r="F11">
        <v>4</v>
      </c>
      <c r="G11">
        <v>6</v>
      </c>
      <c r="H11">
        <v>45</v>
      </c>
      <c r="I11">
        <v>4</v>
      </c>
      <c r="J11">
        <v>42</v>
      </c>
      <c r="K11">
        <v>16</v>
      </c>
      <c r="L11">
        <v>39</v>
      </c>
      <c r="M11">
        <v>14</v>
      </c>
      <c r="N11">
        <v>161</v>
      </c>
      <c r="O11">
        <v>139</v>
      </c>
      <c r="P11">
        <v>22</v>
      </c>
      <c r="Q11">
        <v>2</v>
      </c>
      <c r="S11">
        <v>0</v>
      </c>
      <c r="T11">
        <v>4</v>
      </c>
      <c r="U11">
        <v>4</v>
      </c>
      <c r="V11">
        <v>40</v>
      </c>
      <c r="W11">
        <v>11</v>
      </c>
      <c r="X11">
        <v>13</v>
      </c>
      <c r="Y11">
        <v>6</v>
      </c>
      <c r="AB11">
        <v>16</v>
      </c>
      <c r="AC11">
        <v>30</v>
      </c>
      <c r="AD11">
        <v>63</v>
      </c>
      <c r="AE11">
        <v>63</v>
      </c>
      <c r="AF11" s="42">
        <v>0</v>
      </c>
      <c r="AG11">
        <v>1</v>
      </c>
      <c r="AH11">
        <v>0</v>
      </c>
      <c r="AI11" s="40">
        <v>1.4999999999999999E-2</v>
      </c>
      <c r="AJ11">
        <v>62</v>
      </c>
      <c r="AK11">
        <v>14</v>
      </c>
      <c r="AL11">
        <v>55</v>
      </c>
      <c r="AM11">
        <v>44</v>
      </c>
      <c r="AN11">
        <v>4</v>
      </c>
      <c r="AO11">
        <v>3</v>
      </c>
      <c r="AR11">
        <v>21</v>
      </c>
      <c r="AS11">
        <v>1</v>
      </c>
      <c r="AT11">
        <v>27</v>
      </c>
      <c r="AU11">
        <v>27</v>
      </c>
      <c r="AV11">
        <v>21</v>
      </c>
      <c r="AW11">
        <v>10</v>
      </c>
      <c r="AX11">
        <v>23</v>
      </c>
      <c r="AY11">
        <v>13</v>
      </c>
      <c r="AZ11">
        <v>0</v>
      </c>
      <c r="BA11">
        <v>14</v>
      </c>
      <c r="BB11">
        <v>0</v>
      </c>
      <c r="BC11" s="39">
        <v>41663</v>
      </c>
      <c r="BD11">
        <v>92</v>
      </c>
      <c r="BE11" t="s">
        <v>114</v>
      </c>
      <c r="BF11" t="s">
        <v>106</v>
      </c>
      <c r="BG11" t="s">
        <v>106</v>
      </c>
      <c r="BH11" t="s">
        <v>106</v>
      </c>
      <c r="BI11" t="s">
        <v>120</v>
      </c>
      <c r="BJ11" t="s">
        <v>121</v>
      </c>
      <c r="BK11" t="s">
        <v>96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</row>
    <row r="12" spans="1:71" ht="15.75" customHeight="1" x14ac:dyDescent="0.15">
      <c r="A12" t="s">
        <v>122</v>
      </c>
      <c r="B12" t="s">
        <v>123</v>
      </c>
      <c r="C12" s="39">
        <v>44722</v>
      </c>
      <c r="D12">
        <v>6</v>
      </c>
      <c r="E12">
        <v>8</v>
      </c>
      <c r="F12">
        <v>8</v>
      </c>
      <c r="G12">
        <v>8</v>
      </c>
      <c r="H12">
        <v>24</v>
      </c>
      <c r="I12">
        <v>15</v>
      </c>
      <c r="J12">
        <v>30</v>
      </c>
      <c r="K12">
        <v>19</v>
      </c>
      <c r="L12">
        <v>33</v>
      </c>
      <c r="M12">
        <v>16</v>
      </c>
      <c r="N12">
        <v>265</v>
      </c>
      <c r="O12">
        <v>255</v>
      </c>
      <c r="P12">
        <v>10</v>
      </c>
      <c r="Q12" t="s">
        <v>95</v>
      </c>
      <c r="R12">
        <v>174</v>
      </c>
      <c r="S12">
        <v>4</v>
      </c>
      <c r="T12">
        <v>4</v>
      </c>
      <c r="U12">
        <v>5</v>
      </c>
      <c r="V12">
        <v>17</v>
      </c>
      <c r="W12">
        <v>14</v>
      </c>
      <c r="X12">
        <v>21</v>
      </c>
      <c r="Y12">
        <v>21</v>
      </c>
      <c r="AB12">
        <v>21</v>
      </c>
      <c r="AC12">
        <v>25</v>
      </c>
      <c r="AD12">
        <v>63</v>
      </c>
      <c r="AE12">
        <v>63</v>
      </c>
      <c r="AF12" s="40">
        <v>0</v>
      </c>
      <c r="AG12">
        <v>14</v>
      </c>
      <c r="AH12">
        <v>0</v>
      </c>
      <c r="AI12" s="40">
        <v>0.222</v>
      </c>
      <c r="AJ12">
        <v>49</v>
      </c>
      <c r="AK12">
        <v>14</v>
      </c>
      <c r="AL12">
        <v>46</v>
      </c>
      <c r="AM12">
        <v>50</v>
      </c>
      <c r="AN12">
        <v>8</v>
      </c>
      <c r="AO12">
        <v>3</v>
      </c>
      <c r="AR12">
        <v>24</v>
      </c>
      <c r="AS12">
        <v>1</v>
      </c>
      <c r="AT12">
        <v>37</v>
      </c>
      <c r="AU12">
        <v>22</v>
      </c>
      <c r="AV12">
        <v>19</v>
      </c>
      <c r="AW12">
        <v>9</v>
      </c>
      <c r="AX12">
        <v>24</v>
      </c>
      <c r="AY12">
        <v>8</v>
      </c>
      <c r="AZ12">
        <v>4</v>
      </c>
      <c r="BA12">
        <v>10</v>
      </c>
      <c r="BB12">
        <v>3</v>
      </c>
      <c r="BC12" s="41">
        <v>41932</v>
      </c>
      <c r="BD12">
        <v>83</v>
      </c>
      <c r="BE12" t="s">
        <v>93</v>
      </c>
      <c r="BF12" t="s">
        <v>94</v>
      </c>
      <c r="BG12" t="s">
        <v>94</v>
      </c>
      <c r="BH12" t="s">
        <v>94</v>
      </c>
      <c r="BI12" t="s">
        <v>95</v>
      </c>
      <c r="BJ12" t="s">
        <v>95</v>
      </c>
      <c r="BK12" t="s">
        <v>105</v>
      </c>
      <c r="BL12" t="s">
        <v>110</v>
      </c>
      <c r="BM12" t="s">
        <v>95</v>
      </c>
      <c r="BN12" t="s">
        <v>95</v>
      </c>
      <c r="BO12" t="s">
        <v>124</v>
      </c>
      <c r="BP12">
        <v>24</v>
      </c>
      <c r="BQ12" t="s">
        <v>95</v>
      </c>
      <c r="BR12" t="s">
        <v>95</v>
      </c>
    </row>
    <row r="13" spans="1:71" ht="15.75" customHeight="1" x14ac:dyDescent="0.15">
      <c r="A13" t="s">
        <v>125</v>
      </c>
      <c r="B13" t="s">
        <v>98</v>
      </c>
      <c r="C13" s="39">
        <v>44722</v>
      </c>
      <c r="D13">
        <v>6</v>
      </c>
      <c r="E13">
        <v>6</v>
      </c>
      <c r="F13">
        <v>7</v>
      </c>
      <c r="G13">
        <v>8</v>
      </c>
      <c r="H13">
        <v>24</v>
      </c>
      <c r="I13">
        <v>17</v>
      </c>
      <c r="J13">
        <v>26</v>
      </c>
      <c r="K13">
        <v>18</v>
      </c>
      <c r="L13">
        <v>37</v>
      </c>
      <c r="M13">
        <v>13</v>
      </c>
      <c r="N13">
        <v>244</v>
      </c>
      <c r="O13">
        <v>233</v>
      </c>
      <c r="P13">
        <v>15</v>
      </c>
      <c r="Q13">
        <v>2</v>
      </c>
      <c r="R13">
        <v>147</v>
      </c>
      <c r="S13">
        <v>0</v>
      </c>
      <c r="T13">
        <v>4</v>
      </c>
      <c r="U13">
        <v>3</v>
      </c>
      <c r="V13">
        <v>35</v>
      </c>
      <c r="W13">
        <v>13</v>
      </c>
      <c r="X13">
        <v>22</v>
      </c>
      <c r="Y13">
        <v>20</v>
      </c>
      <c r="AB13">
        <v>16</v>
      </c>
      <c r="AC13">
        <v>31</v>
      </c>
      <c r="AD13">
        <v>54</v>
      </c>
      <c r="AE13">
        <v>52</v>
      </c>
      <c r="AF13">
        <v>3.84</v>
      </c>
      <c r="AG13">
        <v>4</v>
      </c>
      <c r="AH13">
        <v>1</v>
      </c>
      <c r="AI13" s="40">
        <v>9.6099999999999991E-2</v>
      </c>
      <c r="AJ13">
        <v>47</v>
      </c>
      <c r="AK13">
        <v>13</v>
      </c>
      <c r="AL13">
        <v>33</v>
      </c>
      <c r="AM13">
        <v>38</v>
      </c>
      <c r="AN13">
        <v>6</v>
      </c>
      <c r="AO13">
        <v>4</v>
      </c>
      <c r="AR13">
        <v>21</v>
      </c>
      <c r="AS13">
        <v>2</v>
      </c>
      <c r="AT13">
        <v>25</v>
      </c>
      <c r="AU13">
        <v>20</v>
      </c>
      <c r="AV13">
        <v>18</v>
      </c>
      <c r="AW13">
        <v>20</v>
      </c>
      <c r="AX13">
        <v>19</v>
      </c>
      <c r="AY13">
        <v>9</v>
      </c>
      <c r="AZ13">
        <v>1</v>
      </c>
      <c r="BA13">
        <v>9</v>
      </c>
      <c r="BB13">
        <v>2</v>
      </c>
      <c r="BC13" s="41">
        <v>41983</v>
      </c>
      <c r="BD13">
        <v>82</v>
      </c>
      <c r="BE13" t="s">
        <v>114</v>
      </c>
      <c r="BF13" t="s">
        <v>115</v>
      </c>
      <c r="BG13" t="s">
        <v>115</v>
      </c>
      <c r="BH13" t="s">
        <v>115</v>
      </c>
      <c r="BI13" t="s">
        <v>95</v>
      </c>
      <c r="BJ13" t="s">
        <v>115</v>
      </c>
      <c r="BK13" t="s">
        <v>96</v>
      </c>
      <c r="BL13" t="s">
        <v>110</v>
      </c>
      <c r="BM13" t="s">
        <v>95</v>
      </c>
      <c r="BN13" t="s">
        <v>95</v>
      </c>
      <c r="BO13" t="s">
        <v>126</v>
      </c>
      <c r="BP13">
        <v>48</v>
      </c>
      <c r="BQ13" t="s">
        <v>127</v>
      </c>
      <c r="BR13">
        <v>48</v>
      </c>
    </row>
    <row r="14" spans="1:71" ht="15.75" customHeight="1" x14ac:dyDescent="0.15">
      <c r="A14" t="s">
        <v>128</v>
      </c>
      <c r="B14" t="s">
        <v>102</v>
      </c>
      <c r="C14" s="39">
        <v>44722</v>
      </c>
      <c r="D14">
        <v>6</v>
      </c>
      <c r="E14">
        <v>3</v>
      </c>
      <c r="F14">
        <v>6</v>
      </c>
      <c r="G14">
        <v>3</v>
      </c>
      <c r="N14">
        <v>25</v>
      </c>
      <c r="O14">
        <v>23</v>
      </c>
      <c r="P14">
        <v>2</v>
      </c>
      <c r="Q14" t="s">
        <v>95</v>
      </c>
      <c r="R14" t="s">
        <v>95</v>
      </c>
      <c r="S14" t="s">
        <v>129</v>
      </c>
      <c r="T14" t="s">
        <v>95</v>
      </c>
      <c r="U14" t="s">
        <v>95</v>
      </c>
      <c r="V14" t="s">
        <v>129</v>
      </c>
      <c r="W14">
        <v>4</v>
      </c>
      <c r="X14">
        <v>17</v>
      </c>
      <c r="Y14">
        <v>7</v>
      </c>
      <c r="AB14">
        <v>10</v>
      </c>
      <c r="AC14">
        <v>12</v>
      </c>
      <c r="AD14">
        <v>38</v>
      </c>
      <c r="AE14">
        <v>34</v>
      </c>
      <c r="AF14" s="40">
        <v>0.105</v>
      </c>
      <c r="AG14">
        <v>6</v>
      </c>
      <c r="AH14">
        <v>4</v>
      </c>
      <c r="AI14" s="40">
        <v>0.29399999999999998</v>
      </c>
      <c r="AJ14">
        <v>24</v>
      </c>
      <c r="AK14">
        <v>12</v>
      </c>
      <c r="AL14">
        <v>52</v>
      </c>
      <c r="AM14">
        <v>37</v>
      </c>
      <c r="AN14">
        <v>5</v>
      </c>
      <c r="AO14">
        <v>2</v>
      </c>
      <c r="AR14">
        <v>25</v>
      </c>
      <c r="AS14">
        <v>1</v>
      </c>
      <c r="AT14">
        <v>34</v>
      </c>
      <c r="AU14">
        <v>24</v>
      </c>
      <c r="AV14">
        <v>16</v>
      </c>
      <c r="AW14">
        <v>14</v>
      </c>
      <c r="AX14">
        <v>14</v>
      </c>
      <c r="AY14">
        <v>8</v>
      </c>
      <c r="AZ14">
        <v>4</v>
      </c>
      <c r="BA14">
        <v>9</v>
      </c>
      <c r="BB14">
        <v>5</v>
      </c>
      <c r="BC14" t="s">
        <v>100</v>
      </c>
      <c r="BE14" t="s">
        <v>114</v>
      </c>
      <c r="BF14" t="s">
        <v>99</v>
      </c>
      <c r="BG14" t="s">
        <v>106</v>
      </c>
      <c r="BH14" t="s">
        <v>106</v>
      </c>
      <c r="BI14" t="s">
        <v>130</v>
      </c>
      <c r="BJ14" t="s">
        <v>115</v>
      </c>
      <c r="BK14" t="s">
        <v>131</v>
      </c>
      <c r="BL14" t="s">
        <v>94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132</v>
      </c>
    </row>
    <row r="15" spans="1:71" ht="15.75" customHeight="1" x14ac:dyDescent="0.15">
      <c r="A15" t="s">
        <v>133</v>
      </c>
      <c r="B15" t="s">
        <v>117</v>
      </c>
      <c r="C15" s="39">
        <v>44722</v>
      </c>
      <c r="D15">
        <v>6</v>
      </c>
      <c r="E15">
        <v>7</v>
      </c>
      <c r="F15">
        <v>8</v>
      </c>
      <c r="G15">
        <v>7</v>
      </c>
      <c r="H15">
        <v>41</v>
      </c>
      <c r="I15">
        <v>12</v>
      </c>
      <c r="J15">
        <v>39</v>
      </c>
      <c r="K15">
        <v>20</v>
      </c>
      <c r="L15">
        <v>45</v>
      </c>
      <c r="M15">
        <v>18</v>
      </c>
      <c r="N15">
        <v>181</v>
      </c>
      <c r="O15">
        <v>169</v>
      </c>
      <c r="P15">
        <v>12</v>
      </c>
      <c r="Q15">
        <v>0</v>
      </c>
      <c r="R15" t="s">
        <v>95</v>
      </c>
      <c r="S15">
        <v>0</v>
      </c>
      <c r="T15">
        <v>5</v>
      </c>
      <c r="U15">
        <v>5</v>
      </c>
      <c r="V15">
        <v>11</v>
      </c>
      <c r="W15">
        <v>15</v>
      </c>
      <c r="X15">
        <v>28</v>
      </c>
      <c r="Y15">
        <v>16</v>
      </c>
      <c r="AB15">
        <v>19</v>
      </c>
      <c r="AC15">
        <v>27</v>
      </c>
      <c r="AD15">
        <v>89</v>
      </c>
      <c r="AE15">
        <v>83</v>
      </c>
      <c r="AF15" s="40">
        <v>6.7000000000000004E-2</v>
      </c>
      <c r="AG15">
        <v>1</v>
      </c>
      <c r="AH15">
        <v>4</v>
      </c>
      <c r="AI15" s="40">
        <v>4.2999999999999997E-2</v>
      </c>
      <c r="AJ15">
        <v>65</v>
      </c>
      <c r="AK15">
        <v>18</v>
      </c>
      <c r="AL15">
        <v>60</v>
      </c>
      <c r="AM15">
        <v>64</v>
      </c>
      <c r="AN15">
        <v>5</v>
      </c>
      <c r="AO15">
        <v>2</v>
      </c>
      <c r="AR15">
        <v>22</v>
      </c>
      <c r="AS15">
        <v>1</v>
      </c>
      <c r="AT15">
        <v>31</v>
      </c>
      <c r="AU15">
        <v>26</v>
      </c>
      <c r="AV15">
        <v>16</v>
      </c>
      <c r="AW15">
        <v>17</v>
      </c>
      <c r="AX15">
        <v>20</v>
      </c>
      <c r="AY15">
        <v>11</v>
      </c>
      <c r="AZ15">
        <v>1</v>
      </c>
      <c r="BA15">
        <v>12</v>
      </c>
      <c r="BB15">
        <v>1</v>
      </c>
      <c r="BC15" s="41">
        <v>41996</v>
      </c>
      <c r="BD15">
        <v>82</v>
      </c>
      <c r="BE15" t="s">
        <v>93</v>
      </c>
      <c r="BF15" t="s">
        <v>115</v>
      </c>
      <c r="BG15" t="s">
        <v>115</v>
      </c>
      <c r="BH15" t="s">
        <v>115</v>
      </c>
      <c r="BI15" t="s">
        <v>95</v>
      </c>
      <c r="BJ15" t="s">
        <v>115</v>
      </c>
      <c r="BK15" t="s">
        <v>96</v>
      </c>
      <c r="BL15" t="s">
        <v>110</v>
      </c>
      <c r="BM15" t="s">
        <v>95</v>
      </c>
      <c r="BN15" t="s">
        <v>95</v>
      </c>
      <c r="BO15" t="s">
        <v>134</v>
      </c>
      <c r="BP15">
        <v>12</v>
      </c>
      <c r="BQ15" t="s">
        <v>95</v>
      </c>
      <c r="BR15" t="s">
        <v>95</v>
      </c>
    </row>
    <row r="16" spans="1:71" ht="15.75" customHeight="1" x14ac:dyDescent="0.15">
      <c r="A16" t="s">
        <v>135</v>
      </c>
      <c r="B16" t="s">
        <v>136</v>
      </c>
      <c r="C16" s="39">
        <v>44722</v>
      </c>
      <c r="D16">
        <v>6</v>
      </c>
      <c r="E16">
        <v>7</v>
      </c>
      <c r="F16">
        <v>7</v>
      </c>
      <c r="G16">
        <v>8</v>
      </c>
      <c r="H16">
        <v>33</v>
      </c>
      <c r="I16">
        <v>9</v>
      </c>
      <c r="J16">
        <v>31</v>
      </c>
      <c r="K16">
        <v>18</v>
      </c>
      <c r="L16">
        <v>34</v>
      </c>
      <c r="M16">
        <v>17</v>
      </c>
      <c r="N16">
        <v>150</v>
      </c>
      <c r="O16">
        <v>140</v>
      </c>
      <c r="P16">
        <v>10</v>
      </c>
      <c r="Q16">
        <v>1</v>
      </c>
      <c r="R16">
        <v>179</v>
      </c>
      <c r="S16">
        <v>0</v>
      </c>
      <c r="T16">
        <v>3</v>
      </c>
      <c r="U16">
        <v>5</v>
      </c>
      <c r="V16">
        <v>14</v>
      </c>
      <c r="W16">
        <v>10</v>
      </c>
      <c r="X16">
        <v>24</v>
      </c>
      <c r="Y16">
        <v>17</v>
      </c>
      <c r="AB16">
        <v>19</v>
      </c>
      <c r="AC16">
        <v>28</v>
      </c>
      <c r="AD16">
        <v>82</v>
      </c>
      <c r="AE16">
        <v>80</v>
      </c>
      <c r="AF16" s="40">
        <v>2.4300000000000002E-2</v>
      </c>
      <c r="AG16">
        <v>6</v>
      </c>
      <c r="AH16">
        <v>2</v>
      </c>
      <c r="AI16" s="42" t="s">
        <v>137</v>
      </c>
      <c r="AJ16">
        <v>74</v>
      </c>
      <c r="AK16">
        <v>12</v>
      </c>
      <c r="AL16">
        <v>58</v>
      </c>
      <c r="AM16">
        <v>65</v>
      </c>
      <c r="AN16">
        <v>5</v>
      </c>
      <c r="AO16">
        <v>4</v>
      </c>
      <c r="AR16">
        <v>23</v>
      </c>
      <c r="AS16">
        <v>2</v>
      </c>
      <c r="AT16">
        <v>31</v>
      </c>
      <c r="AU16">
        <v>25</v>
      </c>
      <c r="AV16">
        <v>16</v>
      </c>
      <c r="AW16">
        <v>14</v>
      </c>
      <c r="AX16">
        <v>15</v>
      </c>
      <c r="AY16">
        <v>10</v>
      </c>
      <c r="AZ16">
        <v>0</v>
      </c>
      <c r="BA16">
        <v>8</v>
      </c>
      <c r="BB16">
        <v>2</v>
      </c>
      <c r="BC16" s="41">
        <v>41984</v>
      </c>
      <c r="BD16">
        <v>81</v>
      </c>
      <c r="BE16" t="s">
        <v>93</v>
      </c>
      <c r="BF16" t="s">
        <v>115</v>
      </c>
      <c r="BG16" t="s">
        <v>115</v>
      </c>
      <c r="BH16" t="s">
        <v>115</v>
      </c>
      <c r="BI16" t="s">
        <v>95</v>
      </c>
      <c r="BJ16" t="s">
        <v>115</v>
      </c>
      <c r="BK16" t="s">
        <v>96</v>
      </c>
      <c r="BL16" t="s">
        <v>106</v>
      </c>
      <c r="BM16" t="s">
        <v>95</v>
      </c>
      <c r="BN16" t="s">
        <v>95</v>
      </c>
      <c r="BO16" t="s">
        <v>138</v>
      </c>
      <c r="BP16">
        <v>24</v>
      </c>
      <c r="BQ16" t="s">
        <v>95</v>
      </c>
      <c r="BR16" t="s">
        <v>95</v>
      </c>
    </row>
    <row r="17" spans="1:70" ht="15.75" customHeight="1" x14ac:dyDescent="0.15">
      <c r="A17" t="s">
        <v>139</v>
      </c>
      <c r="B17" t="s">
        <v>109</v>
      </c>
      <c r="C17" s="39">
        <v>44725</v>
      </c>
      <c r="D17">
        <v>6</v>
      </c>
      <c r="E17">
        <v>6</v>
      </c>
      <c r="F17">
        <v>7</v>
      </c>
      <c r="G17">
        <v>8</v>
      </c>
      <c r="H17">
        <v>34</v>
      </c>
      <c r="I17">
        <v>7</v>
      </c>
      <c r="J17">
        <v>34</v>
      </c>
      <c r="K17">
        <v>18</v>
      </c>
      <c r="L17">
        <v>33</v>
      </c>
      <c r="M17">
        <v>18</v>
      </c>
      <c r="N17">
        <v>181</v>
      </c>
      <c r="O17">
        <v>172</v>
      </c>
      <c r="P17">
        <v>9</v>
      </c>
      <c r="Q17" t="s">
        <v>95</v>
      </c>
      <c r="S17">
        <v>2</v>
      </c>
      <c r="T17">
        <v>3</v>
      </c>
      <c r="U17">
        <v>5</v>
      </c>
      <c r="V17">
        <v>3</v>
      </c>
      <c r="W17">
        <v>14</v>
      </c>
      <c r="X17">
        <v>32</v>
      </c>
      <c r="Y17">
        <v>19</v>
      </c>
      <c r="AB17">
        <v>19</v>
      </c>
      <c r="AC17">
        <v>30</v>
      </c>
      <c r="AD17">
        <v>82</v>
      </c>
      <c r="AE17">
        <v>80</v>
      </c>
      <c r="AF17" s="40">
        <f>2/82</f>
        <v>2.4390243902439025E-2</v>
      </c>
      <c r="AG17">
        <v>2</v>
      </c>
      <c r="AH17">
        <v>0</v>
      </c>
      <c r="AI17" s="40">
        <f>2/80</f>
        <v>2.5000000000000001E-2</v>
      </c>
      <c r="AJ17">
        <v>78</v>
      </c>
      <c r="AK17">
        <v>16</v>
      </c>
      <c r="AL17">
        <v>60</v>
      </c>
      <c r="AM17">
        <v>72</v>
      </c>
      <c r="AN17">
        <v>6</v>
      </c>
      <c r="AO17">
        <v>4</v>
      </c>
      <c r="AR17">
        <v>24</v>
      </c>
      <c r="AS17">
        <v>2</v>
      </c>
      <c r="AT17">
        <v>40</v>
      </c>
      <c r="AU17">
        <v>35</v>
      </c>
      <c r="AV17">
        <v>25</v>
      </c>
      <c r="AW17">
        <v>16</v>
      </c>
      <c r="AX17">
        <v>15</v>
      </c>
      <c r="AY17">
        <v>10</v>
      </c>
      <c r="AZ17">
        <v>2</v>
      </c>
      <c r="BA17">
        <v>16</v>
      </c>
      <c r="BB17">
        <v>0</v>
      </c>
      <c r="BC17" s="39">
        <v>41806</v>
      </c>
      <c r="BD17">
        <v>87</v>
      </c>
      <c r="BE17" t="s">
        <v>93</v>
      </c>
      <c r="BF17" t="s">
        <v>110</v>
      </c>
      <c r="BG17" t="s">
        <v>110</v>
      </c>
      <c r="BH17" t="s">
        <v>94</v>
      </c>
      <c r="BI17" t="s">
        <v>95</v>
      </c>
      <c r="BJ17" t="s">
        <v>95</v>
      </c>
      <c r="BK17" t="s">
        <v>105</v>
      </c>
      <c r="BL17" t="s">
        <v>94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</row>
    <row r="18" spans="1:70" ht="15.75" customHeight="1" x14ac:dyDescent="0.15">
      <c r="A18" s="43" t="s">
        <v>140</v>
      </c>
      <c r="B18" t="s">
        <v>141</v>
      </c>
      <c r="C18" s="39">
        <v>44725</v>
      </c>
      <c r="D18">
        <v>6</v>
      </c>
      <c r="E18">
        <v>4</v>
      </c>
      <c r="F18">
        <v>7</v>
      </c>
      <c r="G18">
        <v>8</v>
      </c>
      <c r="H18">
        <v>32</v>
      </c>
      <c r="I18">
        <v>7</v>
      </c>
      <c r="J18">
        <v>33</v>
      </c>
      <c r="K18">
        <v>19</v>
      </c>
      <c r="L18">
        <v>28</v>
      </c>
      <c r="M18">
        <v>16</v>
      </c>
      <c r="N18">
        <v>220</v>
      </c>
      <c r="O18">
        <v>200</v>
      </c>
      <c r="P18">
        <v>20</v>
      </c>
      <c r="Q18" t="s">
        <v>95</v>
      </c>
      <c r="R18">
        <v>148</v>
      </c>
      <c r="S18">
        <v>2</v>
      </c>
      <c r="T18">
        <v>2</v>
      </c>
      <c r="U18">
        <v>5</v>
      </c>
      <c r="V18">
        <v>18</v>
      </c>
      <c r="W18">
        <v>13</v>
      </c>
      <c r="X18">
        <v>29</v>
      </c>
      <c r="Y18">
        <v>20</v>
      </c>
      <c r="AB18">
        <v>18</v>
      </c>
      <c r="AC18">
        <v>25</v>
      </c>
      <c r="AD18">
        <f>AE18+AH18</f>
        <v>100</v>
      </c>
      <c r="AE18">
        <v>93</v>
      </c>
      <c r="AF18" s="40">
        <f>AH18/AE18</f>
        <v>7.5268817204301078E-2</v>
      </c>
      <c r="AG18">
        <v>16</v>
      </c>
      <c r="AH18">
        <v>7</v>
      </c>
      <c r="AI18" s="40">
        <v>0.23</v>
      </c>
      <c r="AJ18">
        <f>93-16-7</f>
        <v>70</v>
      </c>
      <c r="AK18">
        <v>2</v>
      </c>
      <c r="AL18">
        <v>55</v>
      </c>
      <c r="AM18">
        <v>62</v>
      </c>
      <c r="AN18">
        <v>6</v>
      </c>
      <c r="AO18">
        <v>3</v>
      </c>
      <c r="AR18">
        <v>25</v>
      </c>
      <c r="AS18">
        <v>2</v>
      </c>
      <c r="AT18">
        <v>15</v>
      </c>
      <c r="AU18">
        <v>16</v>
      </c>
      <c r="AV18">
        <v>26</v>
      </c>
      <c r="AW18">
        <v>10</v>
      </c>
      <c r="AX18">
        <v>14</v>
      </c>
      <c r="AY18">
        <v>12</v>
      </c>
      <c r="AZ18">
        <v>2</v>
      </c>
      <c r="BA18">
        <v>8</v>
      </c>
      <c r="BB18">
        <v>0</v>
      </c>
      <c r="BC18" t="s">
        <v>142</v>
      </c>
    </row>
    <row r="19" spans="1:70" ht="14" x14ac:dyDescent="0.15">
      <c r="A19" t="s">
        <v>143</v>
      </c>
      <c r="B19" t="s">
        <v>123</v>
      </c>
      <c r="C19" s="39">
        <v>44722</v>
      </c>
      <c r="D19">
        <v>6</v>
      </c>
      <c r="E19" s="36">
        <v>2</v>
      </c>
      <c r="F19" s="36">
        <v>7</v>
      </c>
      <c r="G19" s="36">
        <v>8</v>
      </c>
      <c r="H19" s="36">
        <v>67</v>
      </c>
      <c r="I19" s="36">
        <v>7</v>
      </c>
      <c r="J19" s="36">
        <v>56</v>
      </c>
      <c r="K19" s="36">
        <v>13</v>
      </c>
      <c r="L19" s="36">
        <v>50</v>
      </c>
      <c r="M19" s="36">
        <v>19</v>
      </c>
      <c r="N19" s="36">
        <v>133</v>
      </c>
      <c r="O19" s="36">
        <v>117</v>
      </c>
      <c r="P19" s="36">
        <v>16</v>
      </c>
      <c r="Q19" s="36">
        <v>2</v>
      </c>
      <c r="R19" s="36" t="s">
        <v>95</v>
      </c>
      <c r="S19" s="36">
        <v>2</v>
      </c>
      <c r="T19" s="36">
        <v>3</v>
      </c>
      <c r="U19" s="36">
        <v>3</v>
      </c>
      <c r="V19" s="36">
        <v>25</v>
      </c>
      <c r="W19" s="36">
        <v>8</v>
      </c>
      <c r="X19" s="36">
        <v>14</v>
      </c>
      <c r="Y19" s="36">
        <v>7</v>
      </c>
      <c r="Z19" s="36"/>
      <c r="AA19" s="36"/>
      <c r="AB19" s="36">
        <v>15</v>
      </c>
      <c r="AC19" s="36">
        <v>21</v>
      </c>
      <c r="AD19" s="36">
        <v>68</v>
      </c>
      <c r="AE19" s="36">
        <v>65</v>
      </c>
      <c r="AF19" s="37">
        <v>4.4000000000000004E-2</v>
      </c>
      <c r="AG19" s="36">
        <v>42</v>
      </c>
      <c r="AH19" s="36">
        <v>3</v>
      </c>
      <c r="AI19" s="37">
        <v>0.69200000000000006</v>
      </c>
      <c r="AJ19" s="36">
        <v>20</v>
      </c>
      <c r="AK19" s="36">
        <v>5</v>
      </c>
      <c r="AL19" s="36">
        <v>50</v>
      </c>
      <c r="AM19" s="36">
        <v>54</v>
      </c>
      <c r="AN19" s="36">
        <v>7</v>
      </c>
      <c r="AO19" s="36">
        <v>6</v>
      </c>
      <c r="AP19" s="36"/>
      <c r="AQ19" s="36"/>
      <c r="AR19" s="36">
        <v>23</v>
      </c>
      <c r="AS19" s="36">
        <v>2</v>
      </c>
      <c r="AT19" s="36">
        <v>42</v>
      </c>
      <c r="AU19" s="36">
        <v>32</v>
      </c>
      <c r="AV19" s="36">
        <v>24</v>
      </c>
      <c r="AW19" s="36">
        <v>19</v>
      </c>
      <c r="AX19" s="36">
        <v>23</v>
      </c>
      <c r="AY19" s="36">
        <v>9</v>
      </c>
      <c r="AZ19" s="36">
        <v>2</v>
      </c>
      <c r="BA19" s="36">
        <v>9</v>
      </c>
      <c r="BB19" s="36">
        <v>1</v>
      </c>
      <c r="BC19" s="44">
        <v>41654</v>
      </c>
      <c r="BD19" s="36">
        <v>92</v>
      </c>
      <c r="BE19" s="36" t="s">
        <v>114</v>
      </c>
      <c r="BF19" s="36" t="s">
        <v>115</v>
      </c>
      <c r="BG19" s="36" t="s">
        <v>115</v>
      </c>
      <c r="BH19" s="36" t="s">
        <v>115</v>
      </c>
      <c r="BI19" s="36" t="s">
        <v>95</v>
      </c>
      <c r="BJ19" s="36" t="s">
        <v>95</v>
      </c>
      <c r="BK19" s="36" t="s">
        <v>96</v>
      </c>
      <c r="BL19" s="36" t="s">
        <v>110</v>
      </c>
      <c r="BM19" s="36" t="s">
        <v>95</v>
      </c>
      <c r="BN19" s="36" t="s">
        <v>95</v>
      </c>
      <c r="BO19" s="36" t="s">
        <v>144</v>
      </c>
      <c r="BP19" s="36">
        <v>12</v>
      </c>
      <c r="BQ19" s="36" t="s">
        <v>95</v>
      </c>
      <c r="BR19" s="36" t="s">
        <v>95</v>
      </c>
    </row>
    <row r="20" spans="1:70" ht="15.75" customHeight="1" x14ac:dyDescent="0.15">
      <c r="A20" t="s">
        <v>145</v>
      </c>
      <c r="B20" t="s">
        <v>141</v>
      </c>
      <c r="C20" s="39">
        <v>44725</v>
      </c>
      <c r="D20">
        <v>6</v>
      </c>
      <c r="E20">
        <v>4</v>
      </c>
      <c r="F20">
        <v>6</v>
      </c>
      <c r="G20">
        <v>6</v>
      </c>
      <c r="H20">
        <v>29</v>
      </c>
      <c r="I20">
        <v>12</v>
      </c>
      <c r="J20">
        <v>26</v>
      </c>
      <c r="K20">
        <v>18</v>
      </c>
      <c r="L20">
        <v>37</v>
      </c>
      <c r="M20">
        <v>17</v>
      </c>
      <c r="N20">
        <v>209</v>
      </c>
      <c r="O20">
        <v>190</v>
      </c>
      <c r="P20">
        <v>19</v>
      </c>
      <c r="Q20" t="s">
        <v>95</v>
      </c>
      <c r="S20">
        <v>0</v>
      </c>
      <c r="T20">
        <v>3</v>
      </c>
      <c r="U20">
        <v>3</v>
      </c>
      <c r="V20">
        <v>16</v>
      </c>
      <c r="W20">
        <v>9</v>
      </c>
      <c r="X20">
        <v>23</v>
      </c>
      <c r="Y20">
        <v>10</v>
      </c>
      <c r="AB20">
        <v>18</v>
      </c>
      <c r="AC20">
        <v>19</v>
      </c>
      <c r="AD20">
        <f>70+28</f>
        <v>98</v>
      </c>
      <c r="AE20">
        <v>70</v>
      </c>
      <c r="AF20" s="40">
        <f>28/98</f>
        <v>0.2857142857142857</v>
      </c>
      <c r="AG20">
        <v>22</v>
      </c>
      <c r="AH20">
        <v>28</v>
      </c>
      <c r="AI20" s="40">
        <f>50/70</f>
        <v>0.7142857142857143</v>
      </c>
      <c r="AJ20">
        <f>70-22-28</f>
        <v>20</v>
      </c>
      <c r="AK20">
        <v>6</v>
      </c>
      <c r="AL20">
        <v>41</v>
      </c>
      <c r="AM20">
        <v>28</v>
      </c>
      <c r="AN20">
        <v>6</v>
      </c>
      <c r="AO20">
        <v>3</v>
      </c>
      <c r="AR20">
        <v>23</v>
      </c>
      <c r="AS20">
        <v>2</v>
      </c>
      <c r="AT20">
        <v>33</v>
      </c>
      <c r="AU20">
        <v>22</v>
      </c>
      <c r="AV20">
        <v>24</v>
      </c>
      <c r="AW20">
        <v>14</v>
      </c>
      <c r="AX20">
        <v>24</v>
      </c>
      <c r="AY20">
        <v>11</v>
      </c>
      <c r="AZ20">
        <v>2</v>
      </c>
      <c r="BA20">
        <v>8</v>
      </c>
      <c r="BB20">
        <v>2</v>
      </c>
      <c r="BC20" s="39">
        <v>41818</v>
      </c>
      <c r="BD20">
        <v>87</v>
      </c>
      <c r="BE20" t="s">
        <v>93</v>
      </c>
      <c r="BF20" t="s">
        <v>115</v>
      </c>
      <c r="BG20" t="s">
        <v>115</v>
      </c>
      <c r="BH20" t="s">
        <v>115</v>
      </c>
      <c r="BI20" t="s">
        <v>95</v>
      </c>
      <c r="BJ20" t="s">
        <v>115</v>
      </c>
      <c r="BK20" t="s">
        <v>96</v>
      </c>
      <c r="BL20" t="s">
        <v>115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</row>
    <row r="21" spans="1:70" ht="14" x14ac:dyDescent="0.15">
      <c r="A21" t="s">
        <v>146</v>
      </c>
      <c r="B21" t="s">
        <v>113</v>
      </c>
      <c r="C21" s="39">
        <v>44725</v>
      </c>
      <c r="D21">
        <v>6</v>
      </c>
      <c r="E21" s="36">
        <v>3</v>
      </c>
      <c r="F21" s="36">
        <v>6</v>
      </c>
      <c r="G21" s="36">
        <v>8</v>
      </c>
      <c r="H21" s="36">
        <v>68</v>
      </c>
      <c r="I21" s="36">
        <v>3</v>
      </c>
      <c r="J21" s="36">
        <v>51</v>
      </c>
      <c r="K21" s="36">
        <v>14</v>
      </c>
      <c r="L21" s="36">
        <v>50</v>
      </c>
      <c r="M21" s="36">
        <v>13</v>
      </c>
      <c r="N21" s="36">
        <v>166</v>
      </c>
      <c r="O21" s="36">
        <v>151</v>
      </c>
      <c r="P21" s="36">
        <v>15</v>
      </c>
      <c r="Q21" s="36">
        <v>1</v>
      </c>
      <c r="R21" s="36" t="s">
        <v>95</v>
      </c>
      <c r="S21" s="36">
        <v>0</v>
      </c>
      <c r="T21" s="36">
        <v>2</v>
      </c>
      <c r="U21" s="36">
        <v>0</v>
      </c>
      <c r="V21" s="36">
        <v>29.5</v>
      </c>
      <c r="W21" s="36">
        <v>13</v>
      </c>
      <c r="X21" s="36">
        <v>13</v>
      </c>
      <c r="Y21" s="36">
        <v>13</v>
      </c>
      <c r="Z21" s="36"/>
      <c r="AA21" s="36"/>
      <c r="AB21" s="36">
        <v>13</v>
      </c>
      <c r="AC21" s="36">
        <v>21</v>
      </c>
      <c r="AD21" s="36">
        <v>44</v>
      </c>
      <c r="AE21" s="36">
        <v>44</v>
      </c>
      <c r="AF21" s="37">
        <v>0</v>
      </c>
      <c r="AG21" s="36">
        <v>34</v>
      </c>
      <c r="AH21" s="36">
        <v>0</v>
      </c>
      <c r="AI21" s="37">
        <v>0.77</v>
      </c>
      <c r="AJ21" s="36">
        <v>10</v>
      </c>
      <c r="AK21" s="36">
        <v>5</v>
      </c>
      <c r="AL21" s="36">
        <v>50</v>
      </c>
      <c r="AM21" s="36">
        <v>24</v>
      </c>
      <c r="AN21" s="36">
        <v>5</v>
      </c>
      <c r="AO21" s="36">
        <v>3</v>
      </c>
      <c r="AP21" s="36"/>
      <c r="AQ21" s="36"/>
      <c r="AR21" s="36">
        <v>27</v>
      </c>
      <c r="AS21" s="36">
        <v>2</v>
      </c>
      <c r="AT21" s="36">
        <v>38</v>
      </c>
      <c r="AU21" s="36">
        <v>28</v>
      </c>
      <c r="AV21" s="36">
        <v>20</v>
      </c>
      <c r="AW21" s="36">
        <v>16</v>
      </c>
      <c r="AX21" s="36">
        <v>20</v>
      </c>
      <c r="AY21" s="36">
        <v>10</v>
      </c>
      <c r="AZ21" s="36">
        <v>0</v>
      </c>
      <c r="BA21" s="36">
        <v>14</v>
      </c>
      <c r="BB21" s="36">
        <v>0</v>
      </c>
      <c r="BC21" s="44">
        <v>41789</v>
      </c>
      <c r="BD21" s="36">
        <v>88</v>
      </c>
      <c r="BE21" s="36" t="s">
        <v>93</v>
      </c>
      <c r="BF21" s="36" t="s">
        <v>115</v>
      </c>
      <c r="BG21" s="36" t="s">
        <v>115</v>
      </c>
      <c r="BH21" s="36" t="s">
        <v>115</v>
      </c>
      <c r="BI21" s="36" t="s">
        <v>95</v>
      </c>
      <c r="BJ21" s="36" t="s">
        <v>115</v>
      </c>
      <c r="BK21" s="36" t="s">
        <v>96</v>
      </c>
      <c r="BL21" s="36" t="s">
        <v>110</v>
      </c>
      <c r="BM21" s="36" t="s">
        <v>111</v>
      </c>
      <c r="BN21" s="36">
        <v>12</v>
      </c>
      <c r="BO21" s="36" t="s">
        <v>147</v>
      </c>
      <c r="BP21" s="36" t="s">
        <v>148</v>
      </c>
      <c r="BQ21" s="36" t="s">
        <v>95</v>
      </c>
      <c r="BR21" s="36" t="s">
        <v>95</v>
      </c>
    </row>
    <row r="22" spans="1:70" ht="15.75" customHeight="1" x14ac:dyDescent="0.15">
      <c r="A22" t="s">
        <v>149</v>
      </c>
      <c r="B22" t="s">
        <v>150</v>
      </c>
      <c r="C22" s="39">
        <v>44725</v>
      </c>
      <c r="D22">
        <v>5</v>
      </c>
      <c r="E22">
        <v>4</v>
      </c>
      <c r="F22">
        <v>6</v>
      </c>
      <c r="G22">
        <v>8</v>
      </c>
      <c r="H22">
        <v>58</v>
      </c>
      <c r="I22">
        <v>6</v>
      </c>
      <c r="J22">
        <v>33</v>
      </c>
      <c r="K22">
        <v>13</v>
      </c>
      <c r="L22">
        <v>40</v>
      </c>
      <c r="M22">
        <v>11</v>
      </c>
      <c r="N22">
        <v>170</v>
      </c>
      <c r="O22">
        <v>143</v>
      </c>
      <c r="P22">
        <v>27</v>
      </c>
      <c r="Q22">
        <v>0</v>
      </c>
      <c r="S22">
        <v>0</v>
      </c>
      <c r="T22">
        <v>4</v>
      </c>
      <c r="U22">
        <v>4</v>
      </c>
      <c r="V22">
        <v>16</v>
      </c>
      <c r="W22">
        <v>13</v>
      </c>
      <c r="X22">
        <v>18</v>
      </c>
      <c r="Y22">
        <v>16</v>
      </c>
      <c r="AB22">
        <v>13</v>
      </c>
      <c r="AC22">
        <v>26</v>
      </c>
      <c r="AD22">
        <v>79</v>
      </c>
      <c r="AE22">
        <v>76</v>
      </c>
      <c r="AF22" s="40">
        <v>3.7900000000000003E-2</v>
      </c>
      <c r="AG22" s="40">
        <v>0.01</v>
      </c>
      <c r="AH22">
        <v>3</v>
      </c>
      <c r="AI22" s="40">
        <v>5.2600000000000001E-2</v>
      </c>
      <c r="AJ22">
        <v>72</v>
      </c>
      <c r="AK22">
        <v>15</v>
      </c>
      <c r="AL22">
        <v>55</v>
      </c>
      <c r="AM22">
        <v>49</v>
      </c>
      <c r="AN22">
        <v>5</v>
      </c>
      <c r="AO22">
        <v>5</v>
      </c>
      <c r="AR22">
        <v>22</v>
      </c>
      <c r="AS22">
        <v>1</v>
      </c>
      <c r="AT22">
        <v>21</v>
      </c>
      <c r="AU22">
        <v>25</v>
      </c>
      <c r="AV22">
        <v>22</v>
      </c>
      <c r="AW22">
        <v>14</v>
      </c>
      <c r="AX22">
        <v>16</v>
      </c>
      <c r="AY22">
        <v>12</v>
      </c>
      <c r="AZ22">
        <v>1</v>
      </c>
      <c r="BA22">
        <v>12</v>
      </c>
      <c r="BB22">
        <v>0</v>
      </c>
      <c r="BC22" s="39">
        <v>41768</v>
      </c>
      <c r="BD22">
        <v>89</v>
      </c>
      <c r="BE22" t="s">
        <v>93</v>
      </c>
      <c r="BF22" t="s">
        <v>115</v>
      </c>
      <c r="BG22" t="s">
        <v>115</v>
      </c>
      <c r="BH22" t="s">
        <v>115</v>
      </c>
      <c r="BI22" t="s">
        <v>95</v>
      </c>
      <c r="BJ22" t="s">
        <v>115</v>
      </c>
      <c r="BK22" t="s">
        <v>96</v>
      </c>
      <c r="BL22" t="s">
        <v>115</v>
      </c>
      <c r="BM22" t="s">
        <v>95</v>
      </c>
      <c r="BN22" t="s">
        <v>95</v>
      </c>
      <c r="BO22" t="s">
        <v>115</v>
      </c>
      <c r="BP22" t="s">
        <v>95</v>
      </c>
      <c r="BQ22" t="s">
        <v>95</v>
      </c>
      <c r="BR22" t="s">
        <v>95</v>
      </c>
    </row>
    <row r="23" spans="1:70" ht="15.75" customHeight="1" x14ac:dyDescent="0.15">
      <c r="A23" t="s">
        <v>151</v>
      </c>
      <c r="B23" t="s">
        <v>136</v>
      </c>
      <c r="C23" s="39">
        <v>44722</v>
      </c>
      <c r="D23">
        <v>5</v>
      </c>
      <c r="E23">
        <v>8</v>
      </c>
      <c r="F23">
        <v>8</v>
      </c>
      <c r="G23">
        <v>8</v>
      </c>
      <c r="H23">
        <v>62</v>
      </c>
      <c r="I23">
        <v>6</v>
      </c>
      <c r="J23">
        <v>46</v>
      </c>
      <c r="K23">
        <v>18</v>
      </c>
      <c r="L23">
        <v>43</v>
      </c>
      <c r="M23">
        <v>17</v>
      </c>
      <c r="N23">
        <v>165</v>
      </c>
      <c r="O23">
        <v>155</v>
      </c>
      <c r="P23">
        <v>10</v>
      </c>
      <c r="Q23">
        <v>1</v>
      </c>
      <c r="R23" t="s">
        <v>95</v>
      </c>
      <c r="S23">
        <v>0</v>
      </c>
      <c r="T23">
        <v>3</v>
      </c>
      <c r="U23">
        <v>4</v>
      </c>
      <c r="V23">
        <v>10</v>
      </c>
      <c r="W23">
        <v>14</v>
      </c>
      <c r="X23">
        <v>19</v>
      </c>
      <c r="Y23">
        <v>21</v>
      </c>
      <c r="AB23">
        <v>15</v>
      </c>
      <c r="AC23">
        <v>33</v>
      </c>
      <c r="AD23">
        <v>71</v>
      </c>
      <c r="AE23">
        <v>71</v>
      </c>
      <c r="AF23" s="40">
        <v>0</v>
      </c>
      <c r="AG23">
        <v>2</v>
      </c>
      <c r="AH23">
        <v>0</v>
      </c>
      <c r="AI23" s="40">
        <v>2.81E-2</v>
      </c>
      <c r="AJ23">
        <v>69</v>
      </c>
      <c r="AK23">
        <v>19</v>
      </c>
      <c r="AL23">
        <v>57</v>
      </c>
      <c r="AM23">
        <v>62</v>
      </c>
      <c r="AN23">
        <v>7</v>
      </c>
      <c r="AO23">
        <v>4</v>
      </c>
      <c r="AR23">
        <v>24</v>
      </c>
      <c r="AS23">
        <v>2</v>
      </c>
      <c r="AT23">
        <v>27</v>
      </c>
      <c r="AU23">
        <v>25</v>
      </c>
      <c r="AV23">
        <v>17</v>
      </c>
      <c r="AW23">
        <v>14</v>
      </c>
      <c r="AX23">
        <v>21</v>
      </c>
      <c r="AY23" t="s">
        <v>152</v>
      </c>
      <c r="AZ23" t="s">
        <v>152</v>
      </c>
      <c r="BA23" t="s">
        <v>152</v>
      </c>
      <c r="BB23" t="s">
        <v>152</v>
      </c>
      <c r="BC23" s="39">
        <v>41645</v>
      </c>
      <c r="BD23">
        <v>92</v>
      </c>
      <c r="BE23" t="s">
        <v>93</v>
      </c>
      <c r="BF23" t="s">
        <v>94</v>
      </c>
      <c r="BG23" t="s">
        <v>94</v>
      </c>
      <c r="BH23" t="s">
        <v>94</v>
      </c>
      <c r="BI23" t="s">
        <v>94</v>
      </c>
      <c r="BJ23" t="s">
        <v>94</v>
      </c>
      <c r="BK23" t="s">
        <v>105</v>
      </c>
      <c r="BL23" t="s">
        <v>110</v>
      </c>
      <c r="BM23" t="s">
        <v>95</v>
      </c>
      <c r="BN23" t="s">
        <v>95</v>
      </c>
      <c r="BO23" t="s">
        <v>153</v>
      </c>
      <c r="BP23">
        <v>2</v>
      </c>
      <c r="BQ23" t="s">
        <v>95</v>
      </c>
      <c r="BR23" t="s">
        <v>95</v>
      </c>
    </row>
    <row r="24" spans="1:70" ht="15.75" customHeight="1" x14ac:dyDescent="0.15">
      <c r="A24" t="s">
        <v>154</v>
      </c>
      <c r="B24" t="s">
        <v>150</v>
      </c>
      <c r="C24" s="39">
        <v>44728</v>
      </c>
      <c r="D24">
        <v>6</v>
      </c>
      <c r="E24">
        <v>3</v>
      </c>
      <c r="F24">
        <v>5</v>
      </c>
      <c r="G24">
        <v>2</v>
      </c>
      <c r="S24" t="s">
        <v>129</v>
      </c>
      <c r="T24" t="s">
        <v>129</v>
      </c>
      <c r="U24" t="s">
        <v>129</v>
      </c>
      <c r="V24">
        <v>43</v>
      </c>
      <c r="W24">
        <v>8</v>
      </c>
      <c r="X24">
        <v>21</v>
      </c>
      <c r="Y24">
        <v>0</v>
      </c>
      <c r="AB24">
        <v>12</v>
      </c>
      <c r="AC24">
        <v>16</v>
      </c>
      <c r="AD24">
        <v>148</v>
      </c>
      <c r="AE24">
        <v>91</v>
      </c>
      <c r="AF24" s="40">
        <v>0.38579999999999998</v>
      </c>
      <c r="AG24">
        <v>0</v>
      </c>
      <c r="AH24">
        <v>57</v>
      </c>
      <c r="AI24" s="40">
        <v>0.62630000000000008</v>
      </c>
      <c r="AJ24">
        <v>34</v>
      </c>
      <c r="AK24">
        <v>6</v>
      </c>
      <c r="AL24">
        <v>55</v>
      </c>
      <c r="AM24">
        <v>26</v>
      </c>
      <c r="AN24">
        <v>3</v>
      </c>
      <c r="AO24">
        <v>2</v>
      </c>
      <c r="AR24">
        <v>26</v>
      </c>
      <c r="AS24">
        <v>1</v>
      </c>
      <c r="AT24">
        <v>39</v>
      </c>
      <c r="AU24">
        <v>34</v>
      </c>
      <c r="AV24">
        <v>12</v>
      </c>
      <c r="AW24">
        <v>17</v>
      </c>
      <c r="AX24">
        <v>17</v>
      </c>
      <c r="AY24">
        <v>9</v>
      </c>
      <c r="AZ24">
        <v>1</v>
      </c>
      <c r="BA24">
        <v>9</v>
      </c>
      <c r="BB24">
        <v>1</v>
      </c>
      <c r="BC24" s="39">
        <v>41603</v>
      </c>
      <c r="BD24">
        <v>102</v>
      </c>
      <c r="BE24" t="s">
        <v>93</v>
      </c>
      <c r="BF24" t="s">
        <v>106</v>
      </c>
      <c r="BG24" t="s">
        <v>106</v>
      </c>
      <c r="BH24" t="s">
        <v>106</v>
      </c>
      <c r="BI24" t="s">
        <v>155</v>
      </c>
      <c r="BJ24" t="s">
        <v>156</v>
      </c>
      <c r="BK24" t="s">
        <v>96</v>
      </c>
      <c r="BL24" t="s">
        <v>106</v>
      </c>
      <c r="BM24" t="s">
        <v>157</v>
      </c>
      <c r="BN24">
        <v>24</v>
      </c>
      <c r="BO24" t="s">
        <v>138</v>
      </c>
      <c r="BP24">
        <v>48</v>
      </c>
      <c r="BQ24" t="s">
        <v>158</v>
      </c>
      <c r="BR24">
        <v>20</v>
      </c>
    </row>
    <row r="25" spans="1:70" ht="13" x14ac:dyDescent="0.15">
      <c r="A25" s="45"/>
      <c r="C25" s="39"/>
      <c r="AF25" s="40"/>
      <c r="AI25" s="40"/>
      <c r="BC25" s="39">
        <v>41679</v>
      </c>
      <c r="BD25">
        <v>91</v>
      </c>
      <c r="BE25" t="s">
        <v>93</v>
      </c>
      <c r="BF25" t="s">
        <v>94</v>
      </c>
      <c r="BG25" t="s">
        <v>94</v>
      </c>
      <c r="BH25" t="s">
        <v>115</v>
      </c>
      <c r="BI25" t="s">
        <v>95</v>
      </c>
      <c r="BJ25" t="s">
        <v>115</v>
      </c>
      <c r="BK25" t="s">
        <v>96</v>
      </c>
      <c r="BL25" t="s">
        <v>115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</row>
    <row r="26" spans="1:70" ht="13" x14ac:dyDescent="0.15">
      <c r="A26" t="s">
        <v>159</v>
      </c>
      <c r="B26" t="s">
        <v>117</v>
      </c>
      <c r="C26" s="41">
        <v>44722</v>
      </c>
      <c r="D26">
        <v>3</v>
      </c>
      <c r="E26">
        <v>2</v>
      </c>
      <c r="F26">
        <v>6</v>
      </c>
      <c r="G26">
        <v>5</v>
      </c>
      <c r="H26">
        <v>43</v>
      </c>
      <c r="I26">
        <v>5</v>
      </c>
      <c r="J26">
        <v>35</v>
      </c>
      <c r="K26">
        <v>18</v>
      </c>
      <c r="L26">
        <v>35</v>
      </c>
      <c r="M26">
        <v>15</v>
      </c>
      <c r="N26">
        <v>220</v>
      </c>
      <c r="O26">
        <v>183</v>
      </c>
      <c r="P26">
        <v>21</v>
      </c>
      <c r="Q26">
        <v>2</v>
      </c>
      <c r="R26" t="s">
        <v>95</v>
      </c>
      <c r="S26">
        <v>0</v>
      </c>
      <c r="T26">
        <v>2</v>
      </c>
      <c r="U26">
        <v>2</v>
      </c>
      <c r="V26">
        <v>15</v>
      </c>
      <c r="W26">
        <v>14</v>
      </c>
      <c r="X26">
        <v>23</v>
      </c>
      <c r="Y26">
        <v>0</v>
      </c>
      <c r="AB26">
        <v>-1</v>
      </c>
      <c r="AC26">
        <v>14</v>
      </c>
      <c r="AD26">
        <v>54</v>
      </c>
      <c r="AE26">
        <v>45</v>
      </c>
      <c r="AF26" s="42">
        <v>0.2</v>
      </c>
      <c r="AG26">
        <v>74</v>
      </c>
      <c r="AH26">
        <v>9</v>
      </c>
      <c r="AI26" s="42">
        <v>2.13</v>
      </c>
      <c r="AJ26">
        <v>-44</v>
      </c>
      <c r="AK26">
        <v>6</v>
      </c>
      <c r="AL26">
        <v>54</v>
      </c>
      <c r="AM26">
        <v>24</v>
      </c>
      <c r="AN26">
        <v>6</v>
      </c>
      <c r="AO26">
        <v>2</v>
      </c>
      <c r="AR26">
        <v>23</v>
      </c>
      <c r="AS26">
        <v>2</v>
      </c>
      <c r="AT26">
        <v>31</v>
      </c>
      <c r="AU26">
        <v>19</v>
      </c>
      <c r="AV26">
        <v>18</v>
      </c>
      <c r="AW26">
        <v>16</v>
      </c>
      <c r="AX26">
        <v>15</v>
      </c>
      <c r="AY26">
        <v>9</v>
      </c>
      <c r="AZ26">
        <v>1</v>
      </c>
      <c r="BA26">
        <v>10</v>
      </c>
      <c r="BB26">
        <v>0</v>
      </c>
    </row>
  </sheetData>
  <mergeCells count="28">
    <mergeCell ref="AY2:AZ3"/>
    <mergeCell ref="BA2:BB3"/>
    <mergeCell ref="D3:G3"/>
    <mergeCell ref="H3:M3"/>
    <mergeCell ref="N3:R3"/>
    <mergeCell ref="S3:U3"/>
    <mergeCell ref="W3:X3"/>
    <mergeCell ref="AD3:AJ3"/>
    <mergeCell ref="AL3:AM3"/>
    <mergeCell ref="AN3:AO3"/>
    <mergeCell ref="AP3:AP4"/>
    <mergeCell ref="AQ3:AQ4"/>
    <mergeCell ref="D1:AA1"/>
    <mergeCell ref="AB1:AQ1"/>
    <mergeCell ref="AR1:AX1"/>
    <mergeCell ref="AY1:BB1"/>
    <mergeCell ref="A2:A4"/>
    <mergeCell ref="B2:B4"/>
    <mergeCell ref="C2:C4"/>
    <mergeCell ref="D2:G2"/>
    <mergeCell ref="S2:V2"/>
    <mergeCell ref="W2:Y2"/>
    <mergeCell ref="Z2:AA2"/>
    <mergeCell ref="AB2:AJ2"/>
    <mergeCell ref="AK2:AO2"/>
    <mergeCell ref="AP2:AQ2"/>
    <mergeCell ref="AR2:AS3"/>
    <mergeCell ref="AT2:AX3"/>
  </mergeCells>
  <pageMargins left="0.7" right="0.7" top="0.75" bottom="0.75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U990"/>
  <sheetViews>
    <sheetView workbookViewId="0">
      <pane xSplit="3" ySplit="8" topLeftCell="D9" activePane="bottomRight" state="frozen"/>
      <selection activeCell="AJ19" sqref="AJ19"/>
      <selection pane="topRight"/>
      <selection pane="bottomLeft"/>
      <selection pane="bottomRight" activeCell="D9" sqref="D9"/>
    </sheetView>
  </sheetViews>
  <sheetFormatPr baseColWidth="10" defaultColWidth="14.5" defaultRowHeight="15.75" customHeight="1" x14ac:dyDescent="0.15"/>
  <cols>
    <col min="1" max="4" width="25.5" customWidth="1"/>
    <col min="5" max="5" width="20.83203125" customWidth="1"/>
    <col min="6" max="6" width="27.33203125" customWidth="1"/>
    <col min="7" max="7" width="31.6640625" customWidth="1"/>
    <col min="8" max="8" width="19.33203125" customWidth="1"/>
    <col min="9" max="9" width="22.1640625" customWidth="1"/>
    <col min="10" max="10" width="22.83203125" customWidth="1"/>
    <col min="11" max="11" width="24" customWidth="1"/>
    <col min="12" max="12" width="20.33203125" customWidth="1"/>
    <col min="13" max="13" width="22.5" customWidth="1"/>
    <col min="15" max="15" width="19.5" customWidth="1"/>
    <col min="17" max="17" width="17" customWidth="1"/>
    <col min="18" max="18" width="42" customWidth="1"/>
    <col min="19" max="19" width="18.5" customWidth="1"/>
    <col min="20" max="20" width="17.83203125" customWidth="1"/>
    <col min="26" max="26" width="20.5" customWidth="1"/>
    <col min="27" max="27" width="21.5" customWidth="1"/>
    <col min="28" max="28" width="15.5" customWidth="1"/>
    <col min="29" max="29" width="17.5" customWidth="1"/>
    <col min="30" max="30" width="28.5" customWidth="1"/>
    <col min="31" max="31" width="22.5" customWidth="1"/>
    <col min="32" max="32" width="49.83203125" customWidth="1"/>
    <col min="37" max="37" width="22.83203125" customWidth="1"/>
    <col min="41" max="41" width="18.5" customWidth="1"/>
    <col min="42" max="42" width="17.5" customWidth="1"/>
    <col min="43" max="43" width="20.1640625" customWidth="1"/>
    <col min="44" max="44" width="22.83203125" customWidth="1"/>
    <col min="45" max="46" width="24.5" customWidth="1"/>
    <col min="48" max="49" width="24.83203125" customWidth="1"/>
    <col min="55" max="55" width="16" customWidth="1"/>
    <col min="59" max="60" width="15.33203125" customWidth="1"/>
    <col min="61" max="61" width="27.33203125" customWidth="1"/>
    <col min="62" max="63" width="36.5" customWidth="1"/>
    <col min="65" max="66" width="24.5" customWidth="1"/>
    <col min="67" max="67" width="12.5" customWidth="1"/>
    <col min="68" max="68" width="24.5" customWidth="1"/>
    <col min="69" max="69" width="12.83203125" customWidth="1"/>
    <col min="70" max="70" width="26.5" customWidth="1"/>
  </cols>
  <sheetData>
    <row r="1" spans="1:73" ht="15.75" customHeight="1" x14ac:dyDescent="0.2">
      <c r="A1" s="46"/>
      <c r="B1" s="1"/>
      <c r="C1" s="1"/>
      <c r="D1" s="104" t="s">
        <v>0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7" t="s">
        <v>1</v>
      </c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6"/>
      <c r="AR1" s="108" t="s">
        <v>2</v>
      </c>
      <c r="AS1" s="105"/>
      <c r="AT1" s="105"/>
      <c r="AU1" s="105"/>
      <c r="AV1" s="105"/>
      <c r="AW1" s="105"/>
      <c r="AX1" s="106"/>
      <c r="AY1" s="109" t="s">
        <v>3</v>
      </c>
      <c r="AZ1" s="110"/>
      <c r="BA1" s="110"/>
      <c r="BB1" s="110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3" ht="13" x14ac:dyDescent="0.15">
      <c r="A2" s="111" t="s">
        <v>4</v>
      </c>
      <c r="B2" s="111" t="s">
        <v>5</v>
      </c>
      <c r="C2" s="111" t="s">
        <v>6</v>
      </c>
      <c r="D2" s="114"/>
      <c r="E2" s="105"/>
      <c r="F2" s="105"/>
      <c r="G2" s="106"/>
      <c r="H2" s="3"/>
      <c r="I2" s="3"/>
      <c r="J2" s="3"/>
      <c r="K2" s="3"/>
      <c r="L2" s="3"/>
      <c r="M2" s="3"/>
      <c r="N2" s="3"/>
      <c r="O2" s="3"/>
      <c r="P2" s="3"/>
      <c r="Q2" s="4"/>
      <c r="R2" s="5"/>
      <c r="S2" s="115" t="s">
        <v>7</v>
      </c>
      <c r="T2" s="105"/>
      <c r="U2" s="105"/>
      <c r="V2" s="106"/>
      <c r="W2" s="116" t="s">
        <v>8</v>
      </c>
      <c r="X2" s="105"/>
      <c r="Y2" s="106"/>
      <c r="Z2" s="117" t="s">
        <v>9</v>
      </c>
      <c r="AA2" s="106"/>
      <c r="AB2" s="118" t="s">
        <v>10</v>
      </c>
      <c r="AC2" s="105"/>
      <c r="AD2" s="105"/>
      <c r="AE2" s="105"/>
      <c r="AF2" s="105"/>
      <c r="AG2" s="105"/>
      <c r="AH2" s="105"/>
      <c r="AI2" s="105"/>
      <c r="AJ2" s="106"/>
      <c r="AK2" s="119" t="s">
        <v>11</v>
      </c>
      <c r="AL2" s="105"/>
      <c r="AM2" s="105"/>
      <c r="AN2" s="105"/>
      <c r="AO2" s="106"/>
      <c r="AP2" s="120" t="s">
        <v>9</v>
      </c>
      <c r="AQ2" s="106"/>
      <c r="AR2" s="121" t="s">
        <v>12</v>
      </c>
      <c r="AS2" s="122"/>
      <c r="AT2" s="125" t="s">
        <v>13</v>
      </c>
      <c r="AU2" s="126"/>
      <c r="AV2" s="126"/>
      <c r="AW2" s="126"/>
      <c r="AX2" s="122"/>
      <c r="AY2" s="128" t="s">
        <v>14</v>
      </c>
      <c r="AZ2" s="129"/>
      <c r="BA2" s="132" t="s">
        <v>15</v>
      </c>
      <c r="BB2" s="133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3" ht="15.75" customHeight="1" x14ac:dyDescent="0.2">
      <c r="A3" s="112"/>
      <c r="B3" s="112"/>
      <c r="C3" s="112"/>
      <c r="D3" s="136" t="s">
        <v>16</v>
      </c>
      <c r="E3" s="127"/>
      <c r="F3" s="127"/>
      <c r="G3" s="124"/>
      <c r="H3" s="137" t="s">
        <v>17</v>
      </c>
      <c r="I3" s="105"/>
      <c r="J3" s="105"/>
      <c r="K3" s="105"/>
      <c r="L3" s="105"/>
      <c r="M3" s="106"/>
      <c r="N3" s="138" t="s">
        <v>18</v>
      </c>
      <c r="O3" s="105"/>
      <c r="P3" s="105"/>
      <c r="Q3" s="105"/>
      <c r="R3" s="106"/>
      <c r="S3" s="139" t="s">
        <v>19</v>
      </c>
      <c r="T3" s="105"/>
      <c r="U3" s="106"/>
      <c r="V3" s="8" t="s">
        <v>20</v>
      </c>
      <c r="W3" s="140" t="s">
        <v>21</v>
      </c>
      <c r="X3" s="106"/>
      <c r="Y3" s="9" t="s">
        <v>22</v>
      </c>
      <c r="Z3" s="10" t="s">
        <v>23</v>
      </c>
      <c r="AA3" s="10" t="s">
        <v>24</v>
      </c>
      <c r="AB3" s="11" t="s">
        <v>25</v>
      </c>
      <c r="AC3" s="12" t="s">
        <v>26</v>
      </c>
      <c r="AD3" s="141" t="s">
        <v>27</v>
      </c>
      <c r="AE3" s="105"/>
      <c r="AF3" s="105"/>
      <c r="AG3" s="105"/>
      <c r="AH3" s="105"/>
      <c r="AI3" s="105"/>
      <c r="AJ3" s="106"/>
      <c r="AK3" s="13" t="s">
        <v>28</v>
      </c>
      <c r="AL3" s="142" t="s">
        <v>29</v>
      </c>
      <c r="AM3" s="106"/>
      <c r="AN3" s="143" t="s">
        <v>30</v>
      </c>
      <c r="AO3" s="106"/>
      <c r="AP3" s="144" t="s">
        <v>31</v>
      </c>
      <c r="AQ3" s="144" t="s">
        <v>32</v>
      </c>
      <c r="AR3" s="123"/>
      <c r="AS3" s="124"/>
      <c r="AT3" s="123"/>
      <c r="AU3" s="127"/>
      <c r="AV3" s="127"/>
      <c r="AW3" s="127"/>
      <c r="AX3" s="124"/>
      <c r="AY3" s="130"/>
      <c r="AZ3" s="131"/>
      <c r="BA3" s="134"/>
      <c r="BB3" s="135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3" ht="13" x14ac:dyDescent="0.15">
      <c r="A4" s="113"/>
      <c r="B4" s="113"/>
      <c r="C4" s="113"/>
      <c r="D4" s="14" t="s">
        <v>33</v>
      </c>
      <c r="E4" s="14" t="s">
        <v>34</v>
      </c>
      <c r="F4" s="14" t="s">
        <v>35</v>
      </c>
      <c r="G4" s="14" t="s">
        <v>36</v>
      </c>
      <c r="H4" s="15" t="s">
        <v>37</v>
      </c>
      <c r="I4" s="15" t="s">
        <v>38</v>
      </c>
      <c r="J4" s="15" t="s">
        <v>39</v>
      </c>
      <c r="K4" s="15" t="s">
        <v>40</v>
      </c>
      <c r="L4" s="15" t="s">
        <v>41</v>
      </c>
      <c r="M4" s="15" t="s">
        <v>42</v>
      </c>
      <c r="N4" s="16" t="s">
        <v>43</v>
      </c>
      <c r="O4" s="16" t="s">
        <v>44</v>
      </c>
      <c r="P4" s="16" t="s">
        <v>45</v>
      </c>
      <c r="Q4" s="16" t="s">
        <v>46</v>
      </c>
      <c r="R4" s="16" t="s">
        <v>47</v>
      </c>
      <c r="S4" s="17" t="s">
        <v>48</v>
      </c>
      <c r="T4" s="17" t="s">
        <v>49</v>
      </c>
      <c r="U4" s="17" t="s">
        <v>50</v>
      </c>
      <c r="V4" s="18" t="s">
        <v>51</v>
      </c>
      <c r="W4" s="19" t="s">
        <v>52</v>
      </c>
      <c r="X4" s="19" t="s">
        <v>53</v>
      </c>
      <c r="Y4" s="15" t="s">
        <v>54</v>
      </c>
      <c r="Z4" s="20"/>
      <c r="AA4" s="20"/>
      <c r="AB4" s="21" t="s">
        <v>55</v>
      </c>
      <c r="AC4" s="22" t="s">
        <v>56</v>
      </c>
      <c r="AD4" s="23" t="s">
        <v>160</v>
      </c>
      <c r="AE4" s="23" t="s">
        <v>58</v>
      </c>
      <c r="AF4" s="23" t="s">
        <v>59</v>
      </c>
      <c r="AG4" s="23" t="s">
        <v>60</v>
      </c>
      <c r="AH4" s="23" t="s">
        <v>61</v>
      </c>
      <c r="AI4" s="23" t="s">
        <v>62</v>
      </c>
      <c r="AJ4" s="23" t="s">
        <v>63</v>
      </c>
      <c r="AK4" s="24" t="s">
        <v>64</v>
      </c>
      <c r="AL4" s="25" t="s">
        <v>65</v>
      </c>
      <c r="AM4" s="25" t="s">
        <v>66</v>
      </c>
      <c r="AN4" s="26" t="s">
        <v>67</v>
      </c>
      <c r="AO4" s="26" t="s">
        <v>68</v>
      </c>
      <c r="AP4" s="113"/>
      <c r="AQ4" s="113"/>
      <c r="AR4" s="27" t="s">
        <v>69</v>
      </c>
      <c r="AS4" s="28" t="s">
        <v>70</v>
      </c>
      <c r="AT4" s="29" t="s">
        <v>71</v>
      </c>
      <c r="AU4" s="30" t="s">
        <v>72</v>
      </c>
      <c r="AV4" s="30" t="s">
        <v>73</v>
      </c>
      <c r="AW4" s="30" t="s">
        <v>74</v>
      </c>
      <c r="AX4" s="30" t="s">
        <v>75</v>
      </c>
      <c r="AY4" s="31" t="s">
        <v>76</v>
      </c>
      <c r="AZ4" s="31" t="s">
        <v>77</v>
      </c>
      <c r="BA4" s="31" t="s">
        <v>76</v>
      </c>
      <c r="BB4" s="31" t="s">
        <v>77</v>
      </c>
      <c r="BC4" s="32" t="s">
        <v>78</v>
      </c>
      <c r="BD4" s="32" t="s">
        <v>79</v>
      </c>
      <c r="BE4" s="33" t="s">
        <v>80</v>
      </c>
      <c r="BF4" s="33" t="s">
        <v>81</v>
      </c>
      <c r="BG4" s="33" t="s">
        <v>82</v>
      </c>
      <c r="BH4" s="33" t="s">
        <v>83</v>
      </c>
      <c r="BI4" s="33" t="s">
        <v>84</v>
      </c>
      <c r="BJ4" s="33" t="s">
        <v>85</v>
      </c>
      <c r="BK4" s="33" t="s">
        <v>86</v>
      </c>
      <c r="BL4" s="33" t="s">
        <v>87</v>
      </c>
      <c r="BM4" s="33" t="s">
        <v>88</v>
      </c>
      <c r="BN4" s="33" t="s">
        <v>89</v>
      </c>
      <c r="BO4" s="33" t="s">
        <v>90</v>
      </c>
      <c r="BP4" s="33" t="s">
        <v>89</v>
      </c>
      <c r="BQ4" s="33" t="s">
        <v>91</v>
      </c>
      <c r="BR4" s="33" t="s">
        <v>89</v>
      </c>
    </row>
    <row r="5" spans="1:73" ht="13" x14ac:dyDescent="0.15">
      <c r="A5" s="45" t="s">
        <v>161</v>
      </c>
      <c r="C5" s="39"/>
      <c r="D5">
        <v>4</v>
      </c>
      <c r="E5">
        <v>7</v>
      </c>
      <c r="F5">
        <v>5</v>
      </c>
      <c r="G5">
        <v>8</v>
      </c>
      <c r="H5">
        <v>36</v>
      </c>
      <c r="I5">
        <v>15</v>
      </c>
      <c r="J5">
        <v>31</v>
      </c>
      <c r="K5">
        <v>18</v>
      </c>
      <c r="L5">
        <v>44</v>
      </c>
      <c r="M5">
        <v>16</v>
      </c>
      <c r="N5">
        <v>178</v>
      </c>
      <c r="O5">
        <v>167</v>
      </c>
      <c r="P5">
        <v>11</v>
      </c>
      <c r="Q5">
        <v>0</v>
      </c>
      <c r="R5" t="s">
        <v>95</v>
      </c>
      <c r="S5">
        <v>1</v>
      </c>
      <c r="T5">
        <v>3</v>
      </c>
      <c r="U5">
        <v>2</v>
      </c>
      <c r="V5">
        <v>8</v>
      </c>
      <c r="W5">
        <v>14</v>
      </c>
      <c r="X5">
        <v>26</v>
      </c>
      <c r="Y5">
        <v>24</v>
      </c>
      <c r="AB5">
        <v>18</v>
      </c>
      <c r="AC5">
        <v>31</v>
      </c>
      <c r="AD5">
        <f>72+15</f>
        <v>87</v>
      </c>
      <c r="AE5">
        <v>72</v>
      </c>
      <c r="AF5" s="42">
        <f>15/72</f>
        <v>0.20833333333333334</v>
      </c>
      <c r="AG5">
        <v>0</v>
      </c>
      <c r="AH5">
        <v>15</v>
      </c>
      <c r="AI5" s="42">
        <f>15/72</f>
        <v>0.20833333333333334</v>
      </c>
      <c r="AJ5">
        <f>72-15</f>
        <v>57</v>
      </c>
      <c r="AK5">
        <v>18</v>
      </c>
      <c r="AL5">
        <v>54</v>
      </c>
      <c r="AM5">
        <v>47</v>
      </c>
      <c r="AN5">
        <v>6</v>
      </c>
      <c r="AO5">
        <v>6</v>
      </c>
      <c r="AR5" t="s">
        <v>100</v>
      </c>
      <c r="AS5">
        <v>1</v>
      </c>
      <c r="AT5">
        <v>45</v>
      </c>
      <c r="AU5">
        <v>29</v>
      </c>
      <c r="AV5">
        <v>22</v>
      </c>
      <c r="AW5">
        <v>25</v>
      </c>
      <c r="AX5">
        <v>25</v>
      </c>
      <c r="AY5">
        <v>6</v>
      </c>
      <c r="AZ5">
        <v>1</v>
      </c>
      <c r="BA5">
        <v>12</v>
      </c>
      <c r="BB5">
        <v>0</v>
      </c>
      <c r="BC5" s="39">
        <v>41662</v>
      </c>
      <c r="BD5">
        <v>92</v>
      </c>
      <c r="BE5" t="s">
        <v>114</v>
      </c>
      <c r="BF5" t="s">
        <v>106</v>
      </c>
      <c r="BG5" t="s">
        <v>106</v>
      </c>
      <c r="BH5" t="s">
        <v>115</v>
      </c>
      <c r="BI5" t="s">
        <v>95</v>
      </c>
      <c r="BJ5" t="s">
        <v>95</v>
      </c>
      <c r="BK5" t="s">
        <v>96</v>
      </c>
      <c r="BL5" t="s">
        <v>106</v>
      </c>
      <c r="BM5" t="s">
        <v>95</v>
      </c>
      <c r="BN5" t="s">
        <v>95</v>
      </c>
      <c r="BO5" t="s">
        <v>162</v>
      </c>
      <c r="BP5">
        <v>12</v>
      </c>
      <c r="BQ5" t="s">
        <v>95</v>
      </c>
      <c r="BR5" t="s">
        <v>95</v>
      </c>
    </row>
    <row r="6" spans="1:73" ht="13" x14ac:dyDescent="0.15">
      <c r="A6" s="45" t="s">
        <v>163</v>
      </c>
      <c r="B6" t="s">
        <v>136</v>
      </c>
      <c r="C6" s="39">
        <v>44728</v>
      </c>
      <c r="D6">
        <v>6</v>
      </c>
      <c r="E6">
        <v>7</v>
      </c>
      <c r="F6">
        <v>6</v>
      </c>
      <c r="G6">
        <v>8</v>
      </c>
      <c r="H6">
        <v>38</v>
      </c>
      <c r="I6">
        <v>6</v>
      </c>
      <c r="J6">
        <v>36</v>
      </c>
      <c r="K6">
        <v>20</v>
      </c>
      <c r="L6">
        <v>39</v>
      </c>
      <c r="M6">
        <v>16</v>
      </c>
      <c r="N6">
        <v>174</v>
      </c>
      <c r="O6">
        <v>168</v>
      </c>
      <c r="P6">
        <v>6</v>
      </c>
      <c r="Q6">
        <v>0</v>
      </c>
      <c r="R6" t="s">
        <v>95</v>
      </c>
      <c r="S6">
        <v>0</v>
      </c>
      <c r="T6">
        <v>3</v>
      </c>
      <c r="U6">
        <v>5</v>
      </c>
      <c r="V6">
        <v>24</v>
      </c>
      <c r="W6">
        <v>17</v>
      </c>
      <c r="X6">
        <v>23</v>
      </c>
      <c r="Y6">
        <v>15</v>
      </c>
      <c r="AB6">
        <v>16</v>
      </c>
      <c r="AC6">
        <v>32</v>
      </c>
      <c r="AD6">
        <v>91</v>
      </c>
      <c r="AE6">
        <v>90</v>
      </c>
      <c r="AF6" s="47" t="s">
        <v>164</v>
      </c>
      <c r="AG6">
        <v>3</v>
      </c>
      <c r="AH6">
        <v>1</v>
      </c>
      <c r="AI6" s="40">
        <v>0.1</v>
      </c>
      <c r="AJ6">
        <v>87</v>
      </c>
      <c r="AK6">
        <v>18</v>
      </c>
      <c r="AL6">
        <v>58</v>
      </c>
      <c r="AM6">
        <v>58</v>
      </c>
      <c r="AN6">
        <v>9</v>
      </c>
      <c r="AO6">
        <v>4</v>
      </c>
      <c r="AR6">
        <v>33</v>
      </c>
      <c r="AS6">
        <v>2</v>
      </c>
      <c r="AT6">
        <v>41</v>
      </c>
      <c r="AU6">
        <v>34</v>
      </c>
      <c r="AV6">
        <v>23</v>
      </c>
      <c r="AW6">
        <v>20</v>
      </c>
      <c r="AX6">
        <v>20</v>
      </c>
      <c r="AY6">
        <v>13</v>
      </c>
      <c r="AZ6">
        <v>1</v>
      </c>
      <c r="BA6">
        <v>15</v>
      </c>
      <c r="BB6">
        <v>0</v>
      </c>
      <c r="BC6" t="s">
        <v>100</v>
      </c>
      <c r="BD6" t="s">
        <v>100</v>
      </c>
      <c r="BE6" t="s">
        <v>114</v>
      </c>
      <c r="BF6" t="s">
        <v>94</v>
      </c>
      <c r="BG6" t="s">
        <v>115</v>
      </c>
      <c r="BH6" t="s">
        <v>115</v>
      </c>
      <c r="BI6" t="s">
        <v>95</v>
      </c>
      <c r="BJ6" t="s">
        <v>95</v>
      </c>
      <c r="BK6" t="s">
        <v>96</v>
      </c>
      <c r="BL6" t="s">
        <v>106</v>
      </c>
      <c r="BM6" t="s">
        <v>95</v>
      </c>
      <c r="BN6" t="s">
        <v>95</v>
      </c>
      <c r="BO6" t="s">
        <v>162</v>
      </c>
      <c r="BP6">
        <v>48</v>
      </c>
      <c r="BQ6" t="s">
        <v>95</v>
      </c>
      <c r="BR6" t="s">
        <v>95</v>
      </c>
    </row>
    <row r="7" spans="1:73" ht="13" x14ac:dyDescent="0.15">
      <c r="A7" s="45" t="s">
        <v>165</v>
      </c>
      <c r="B7" t="s">
        <v>166</v>
      </c>
      <c r="C7" s="39"/>
      <c r="D7">
        <v>6</v>
      </c>
      <c r="E7">
        <v>3</v>
      </c>
      <c r="F7">
        <v>6</v>
      </c>
      <c r="G7">
        <v>8</v>
      </c>
      <c r="H7">
        <v>85</v>
      </c>
      <c r="I7">
        <v>7</v>
      </c>
      <c r="J7">
        <v>75</v>
      </c>
      <c r="K7">
        <v>16</v>
      </c>
      <c r="L7">
        <v>65</v>
      </c>
      <c r="M7">
        <v>14</v>
      </c>
      <c r="N7">
        <v>98</v>
      </c>
      <c r="O7">
        <v>89</v>
      </c>
      <c r="P7">
        <v>9</v>
      </c>
      <c r="Q7">
        <v>0</v>
      </c>
      <c r="R7" t="s">
        <v>95</v>
      </c>
      <c r="S7">
        <v>0</v>
      </c>
      <c r="T7">
        <v>2</v>
      </c>
      <c r="U7">
        <v>2</v>
      </c>
      <c r="V7">
        <v>8</v>
      </c>
      <c r="W7">
        <v>15</v>
      </c>
      <c r="X7">
        <v>17</v>
      </c>
      <c r="Y7">
        <v>4</v>
      </c>
      <c r="AB7">
        <v>18</v>
      </c>
      <c r="AC7">
        <v>26</v>
      </c>
      <c r="AD7">
        <v>91</v>
      </c>
      <c r="AE7">
        <v>82</v>
      </c>
      <c r="AF7" s="40">
        <f>6/91</f>
        <v>6.5934065934065936E-2</v>
      </c>
      <c r="AG7">
        <v>3</v>
      </c>
      <c r="AH7">
        <v>6</v>
      </c>
      <c r="AI7" s="40">
        <f>9/82</f>
        <v>0.10975609756097561</v>
      </c>
      <c r="AJ7">
        <f>82-9</f>
        <v>73</v>
      </c>
      <c r="AK7">
        <v>13</v>
      </c>
      <c r="AL7">
        <v>59</v>
      </c>
      <c r="AM7">
        <v>57</v>
      </c>
      <c r="AN7">
        <v>6</v>
      </c>
      <c r="AO7">
        <v>3</v>
      </c>
      <c r="AR7">
        <v>22</v>
      </c>
      <c r="AS7">
        <v>2</v>
      </c>
      <c r="AT7">
        <v>29</v>
      </c>
      <c r="AU7">
        <v>13</v>
      </c>
      <c r="AV7">
        <v>28</v>
      </c>
      <c r="AW7">
        <v>14</v>
      </c>
      <c r="AX7">
        <v>13</v>
      </c>
      <c r="AY7" t="s">
        <v>100</v>
      </c>
      <c r="AZ7" t="s">
        <v>100</v>
      </c>
      <c r="BA7" t="s">
        <v>100</v>
      </c>
      <c r="BB7" t="s">
        <v>100</v>
      </c>
      <c r="BC7" t="s">
        <v>100</v>
      </c>
      <c r="BD7" t="s">
        <v>100</v>
      </c>
      <c r="BE7" t="s">
        <v>114</v>
      </c>
      <c r="BF7" t="s">
        <v>106</v>
      </c>
      <c r="BG7" t="s">
        <v>106</v>
      </c>
      <c r="BH7" t="s">
        <v>100</v>
      </c>
      <c r="BI7" t="s">
        <v>100</v>
      </c>
      <c r="BJ7" t="s">
        <v>100</v>
      </c>
      <c r="BK7" t="s">
        <v>96</v>
      </c>
      <c r="BL7" t="s">
        <v>100</v>
      </c>
      <c r="BM7" t="s">
        <v>100</v>
      </c>
      <c r="BN7" t="s">
        <v>100</v>
      </c>
      <c r="BO7" t="s">
        <v>100</v>
      </c>
      <c r="BP7" t="s">
        <v>100</v>
      </c>
      <c r="BQ7" t="s">
        <v>100</v>
      </c>
      <c r="BR7" t="s">
        <v>100</v>
      </c>
    </row>
    <row r="8" spans="1:73" ht="13" x14ac:dyDescent="0.15">
      <c r="A8" s="45" t="s">
        <v>167</v>
      </c>
      <c r="B8" t="s">
        <v>109</v>
      </c>
      <c r="C8" s="39">
        <v>44726</v>
      </c>
      <c r="D8">
        <v>6</v>
      </c>
      <c r="E8">
        <v>5</v>
      </c>
      <c r="F8">
        <v>8</v>
      </c>
      <c r="G8">
        <v>8</v>
      </c>
      <c r="H8">
        <v>64</v>
      </c>
      <c r="I8">
        <v>7</v>
      </c>
      <c r="J8">
        <v>54</v>
      </c>
      <c r="K8">
        <v>18</v>
      </c>
      <c r="L8">
        <v>49</v>
      </c>
      <c r="M8">
        <v>15</v>
      </c>
      <c r="N8">
        <v>137</v>
      </c>
      <c r="O8">
        <v>135</v>
      </c>
      <c r="P8">
        <v>2</v>
      </c>
      <c r="Q8" t="s">
        <v>95</v>
      </c>
      <c r="S8">
        <v>0</v>
      </c>
      <c r="T8">
        <v>3</v>
      </c>
      <c r="U8">
        <v>1</v>
      </c>
      <c r="V8">
        <v>16</v>
      </c>
      <c r="W8">
        <v>14</v>
      </c>
      <c r="X8">
        <v>29</v>
      </c>
      <c r="Y8">
        <v>27</v>
      </c>
      <c r="AB8">
        <v>15</v>
      </c>
      <c r="AC8">
        <v>30</v>
      </c>
      <c r="AD8">
        <f>83</f>
        <v>83</v>
      </c>
      <c r="AE8">
        <v>80</v>
      </c>
      <c r="AF8" s="42">
        <f>3/83</f>
        <v>3.614457831325301E-2</v>
      </c>
      <c r="AG8">
        <v>0</v>
      </c>
      <c r="AH8">
        <v>3</v>
      </c>
      <c r="AI8" s="40">
        <v>0.04</v>
      </c>
      <c r="AJ8">
        <v>83</v>
      </c>
      <c r="AK8">
        <v>12</v>
      </c>
      <c r="AL8">
        <v>58</v>
      </c>
      <c r="AM8">
        <v>68</v>
      </c>
      <c r="AN8">
        <v>7</v>
      </c>
      <c r="AO8">
        <v>3</v>
      </c>
      <c r="AR8">
        <v>22</v>
      </c>
      <c r="AS8">
        <v>2</v>
      </c>
      <c r="AT8">
        <v>40</v>
      </c>
      <c r="AU8">
        <v>35</v>
      </c>
      <c r="AV8">
        <v>25</v>
      </c>
      <c r="AW8">
        <v>16</v>
      </c>
      <c r="AX8">
        <v>15</v>
      </c>
      <c r="AY8">
        <v>8</v>
      </c>
      <c r="AZ8">
        <v>0</v>
      </c>
      <c r="BA8">
        <v>11</v>
      </c>
      <c r="BB8">
        <v>7</v>
      </c>
      <c r="BC8" s="39">
        <v>41764</v>
      </c>
      <c r="BD8">
        <v>88</v>
      </c>
      <c r="BE8" t="s">
        <v>114</v>
      </c>
      <c r="BF8" t="s">
        <v>115</v>
      </c>
      <c r="BG8" t="s">
        <v>115</v>
      </c>
      <c r="BH8" t="s">
        <v>115</v>
      </c>
      <c r="BI8" t="s">
        <v>95</v>
      </c>
      <c r="BJ8" t="s">
        <v>95</v>
      </c>
      <c r="BK8" t="s">
        <v>96</v>
      </c>
      <c r="BL8" t="s">
        <v>106</v>
      </c>
      <c r="BM8" t="s">
        <v>95</v>
      </c>
      <c r="BN8" t="s">
        <v>95</v>
      </c>
      <c r="BO8" t="s">
        <v>162</v>
      </c>
      <c r="BP8">
        <v>24</v>
      </c>
      <c r="BQ8" t="s">
        <v>95</v>
      </c>
      <c r="BR8" t="s">
        <v>95</v>
      </c>
    </row>
    <row r="9" spans="1:73" ht="13" x14ac:dyDescent="0.15">
      <c r="A9" s="45" t="s">
        <v>168</v>
      </c>
      <c r="B9" t="s">
        <v>117</v>
      </c>
      <c r="C9" s="39">
        <v>44729</v>
      </c>
      <c r="D9">
        <v>6</v>
      </c>
      <c r="E9">
        <v>2</v>
      </c>
      <c r="F9">
        <v>7</v>
      </c>
      <c r="G9">
        <v>5</v>
      </c>
      <c r="S9">
        <v>0</v>
      </c>
      <c r="T9">
        <v>0</v>
      </c>
      <c r="U9">
        <v>0</v>
      </c>
      <c r="V9">
        <v>25</v>
      </c>
      <c r="W9">
        <v>12</v>
      </c>
      <c r="X9">
        <v>12</v>
      </c>
      <c r="Y9">
        <v>14</v>
      </c>
      <c r="AB9">
        <v>19</v>
      </c>
      <c r="AC9">
        <v>23</v>
      </c>
      <c r="AD9">
        <v>101</v>
      </c>
      <c r="AE9">
        <v>99</v>
      </c>
      <c r="AF9" s="40">
        <v>0.02</v>
      </c>
      <c r="AG9">
        <v>4</v>
      </c>
      <c r="AH9">
        <v>2</v>
      </c>
      <c r="AI9" s="40">
        <v>6.8000000000000005E-2</v>
      </c>
      <c r="AJ9">
        <v>82</v>
      </c>
      <c r="AK9">
        <v>6</v>
      </c>
      <c r="AL9">
        <v>53</v>
      </c>
      <c r="AM9">
        <v>45</v>
      </c>
      <c r="AN9">
        <v>5</v>
      </c>
      <c r="AO9">
        <v>3</v>
      </c>
      <c r="AR9">
        <v>24</v>
      </c>
      <c r="AS9">
        <v>2</v>
      </c>
      <c r="AT9">
        <v>31</v>
      </c>
      <c r="AU9">
        <v>23</v>
      </c>
      <c r="AV9">
        <v>16</v>
      </c>
      <c r="AW9">
        <v>13</v>
      </c>
      <c r="AX9">
        <v>17</v>
      </c>
      <c r="AY9">
        <v>7</v>
      </c>
      <c r="AZ9">
        <v>2</v>
      </c>
      <c r="BA9">
        <v>8</v>
      </c>
      <c r="BB9">
        <v>4</v>
      </c>
      <c r="BC9" s="39">
        <v>41275</v>
      </c>
      <c r="BD9">
        <v>104</v>
      </c>
      <c r="BE9" t="s">
        <v>93</v>
      </c>
      <c r="BF9" t="s">
        <v>115</v>
      </c>
      <c r="BG9" t="s">
        <v>115</v>
      </c>
      <c r="BH9" t="s">
        <v>106</v>
      </c>
      <c r="BI9" t="s">
        <v>169</v>
      </c>
      <c r="BJ9" t="s">
        <v>170</v>
      </c>
      <c r="BK9" t="s">
        <v>96</v>
      </c>
      <c r="BL9" t="s">
        <v>115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</row>
    <row r="10" spans="1:73" ht="14" x14ac:dyDescent="0.15">
      <c r="A10" s="45" t="s">
        <v>171</v>
      </c>
      <c r="C10" s="39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7"/>
      <c r="AG10" s="36"/>
      <c r="AH10" s="36"/>
      <c r="AI10" s="37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44">
        <v>41760</v>
      </c>
      <c r="BD10" s="36">
        <v>89</v>
      </c>
      <c r="BE10" s="36" t="s">
        <v>114</v>
      </c>
      <c r="BF10" s="36" t="s">
        <v>106</v>
      </c>
      <c r="BG10" s="36" t="s">
        <v>106</v>
      </c>
      <c r="BH10" s="36" t="s">
        <v>115</v>
      </c>
      <c r="BI10" s="36" t="s">
        <v>95</v>
      </c>
      <c r="BJ10" s="36" t="s">
        <v>172</v>
      </c>
      <c r="BK10" s="36" t="s">
        <v>96</v>
      </c>
      <c r="BL10" s="36" t="s">
        <v>106</v>
      </c>
      <c r="BM10" s="36" t="s">
        <v>95</v>
      </c>
      <c r="BN10" s="36" t="s">
        <v>95</v>
      </c>
      <c r="BO10" s="36" t="s">
        <v>173</v>
      </c>
      <c r="BP10" s="36" t="s">
        <v>174</v>
      </c>
      <c r="BQ10" s="36" t="s">
        <v>95</v>
      </c>
      <c r="BR10" s="36" t="s">
        <v>95</v>
      </c>
    </row>
    <row r="11" spans="1:73" ht="14" x14ac:dyDescent="0.15">
      <c r="A11" s="45" t="s">
        <v>175</v>
      </c>
      <c r="B11" t="s">
        <v>136</v>
      </c>
      <c r="C11" s="39">
        <v>44726</v>
      </c>
      <c r="D11" s="36">
        <v>6</v>
      </c>
      <c r="E11" s="36">
        <v>5</v>
      </c>
      <c r="F11" s="36">
        <v>8</v>
      </c>
      <c r="G11" s="36">
        <v>8</v>
      </c>
      <c r="H11" s="36">
        <v>59</v>
      </c>
      <c r="I11" s="36">
        <v>2</v>
      </c>
      <c r="J11" s="36">
        <v>55</v>
      </c>
      <c r="K11" s="36">
        <v>19</v>
      </c>
      <c r="L11" s="36">
        <v>55</v>
      </c>
      <c r="M11" s="36">
        <v>16</v>
      </c>
      <c r="N11" s="36">
        <v>163</v>
      </c>
      <c r="O11" s="36">
        <v>147</v>
      </c>
      <c r="P11" s="36">
        <v>16</v>
      </c>
      <c r="Q11" s="36">
        <v>1</v>
      </c>
      <c r="R11" s="36" t="s">
        <v>95</v>
      </c>
      <c r="S11" s="36">
        <v>0</v>
      </c>
      <c r="T11" s="36">
        <v>2</v>
      </c>
      <c r="U11" s="36">
        <v>3</v>
      </c>
      <c r="V11" s="36">
        <v>28</v>
      </c>
      <c r="W11" s="36">
        <v>8</v>
      </c>
      <c r="X11" s="36">
        <v>18</v>
      </c>
      <c r="Y11" s="36">
        <v>11</v>
      </c>
      <c r="Z11" s="36"/>
      <c r="AA11" s="36"/>
      <c r="AB11" s="36">
        <v>7</v>
      </c>
      <c r="AC11" s="36">
        <v>23</v>
      </c>
      <c r="AD11" s="36">
        <v>104</v>
      </c>
      <c r="AE11" s="36">
        <v>102</v>
      </c>
      <c r="AF11" s="48" t="s">
        <v>176</v>
      </c>
      <c r="AG11" s="36">
        <v>2</v>
      </c>
      <c r="AH11" s="36">
        <v>2</v>
      </c>
      <c r="AI11" s="37" t="s">
        <v>177</v>
      </c>
      <c r="AJ11" s="36">
        <v>98</v>
      </c>
      <c r="AK11" s="36">
        <v>14</v>
      </c>
      <c r="AL11" s="36">
        <v>55</v>
      </c>
      <c r="AM11" s="36">
        <v>61</v>
      </c>
      <c r="AN11" s="36">
        <v>6</v>
      </c>
      <c r="AO11" s="36">
        <v>3</v>
      </c>
      <c r="AP11" s="36"/>
      <c r="AQ11" s="36"/>
      <c r="AR11" s="36">
        <v>23</v>
      </c>
      <c r="AS11" s="36">
        <v>2</v>
      </c>
      <c r="AT11" s="36">
        <v>36</v>
      </c>
      <c r="AU11" s="36">
        <v>26</v>
      </c>
      <c r="AV11" s="36">
        <v>22</v>
      </c>
      <c r="AW11" s="36">
        <v>15</v>
      </c>
      <c r="AX11" s="36">
        <v>19</v>
      </c>
      <c r="AY11" s="36">
        <v>11</v>
      </c>
      <c r="AZ11" s="36">
        <v>2</v>
      </c>
      <c r="BA11" s="36">
        <v>12</v>
      </c>
      <c r="BB11" s="36">
        <v>3</v>
      </c>
      <c r="BC11" s="44">
        <v>41837</v>
      </c>
      <c r="BD11" s="36">
        <v>86</v>
      </c>
      <c r="BE11" s="36" t="s">
        <v>93</v>
      </c>
      <c r="BF11" s="36" t="s">
        <v>115</v>
      </c>
      <c r="BG11" s="36" t="s">
        <v>115</v>
      </c>
      <c r="BH11" s="36" t="s">
        <v>115</v>
      </c>
      <c r="BI11" s="36" t="s">
        <v>95</v>
      </c>
      <c r="BJ11" s="36" t="s">
        <v>94</v>
      </c>
      <c r="BK11" s="36" t="s">
        <v>96</v>
      </c>
      <c r="BL11" s="36" t="s">
        <v>94</v>
      </c>
      <c r="BM11" s="36" t="s">
        <v>95</v>
      </c>
      <c r="BN11" s="36" t="s">
        <v>95</v>
      </c>
      <c r="BO11" s="36" t="s">
        <v>95</v>
      </c>
      <c r="BP11" s="36" t="s">
        <v>95</v>
      </c>
      <c r="BQ11" s="36" t="s">
        <v>95</v>
      </c>
      <c r="BR11" s="36" t="s">
        <v>95</v>
      </c>
    </row>
    <row r="12" spans="1:73" ht="13" x14ac:dyDescent="0.15">
      <c r="A12" s="45" t="s">
        <v>178</v>
      </c>
      <c r="B12" t="s">
        <v>150</v>
      </c>
      <c r="C12" s="39">
        <v>44728</v>
      </c>
      <c r="D12">
        <v>4</v>
      </c>
      <c r="E12">
        <v>3</v>
      </c>
      <c r="F12">
        <v>4</v>
      </c>
      <c r="G12">
        <v>5</v>
      </c>
      <c r="H12">
        <v>84</v>
      </c>
      <c r="I12">
        <v>0</v>
      </c>
      <c r="J12">
        <v>134</v>
      </c>
      <c r="K12">
        <v>5</v>
      </c>
      <c r="L12">
        <v>92</v>
      </c>
      <c r="M12">
        <v>4</v>
      </c>
      <c r="N12">
        <v>94</v>
      </c>
      <c r="O12">
        <v>59</v>
      </c>
      <c r="P12">
        <v>35</v>
      </c>
      <c r="Q12">
        <v>0</v>
      </c>
      <c r="S12">
        <v>0</v>
      </c>
      <c r="T12">
        <v>1</v>
      </c>
      <c r="U12">
        <v>2</v>
      </c>
      <c r="V12">
        <v>9</v>
      </c>
      <c r="W12">
        <v>13</v>
      </c>
      <c r="X12">
        <v>22</v>
      </c>
      <c r="Y12">
        <v>16</v>
      </c>
      <c r="AB12">
        <v>19</v>
      </c>
      <c r="AC12">
        <v>23</v>
      </c>
      <c r="AD12">
        <v>119</v>
      </c>
      <c r="AE12">
        <v>99</v>
      </c>
      <c r="AF12" s="40">
        <v>0.16800000000000001</v>
      </c>
      <c r="AG12">
        <v>8</v>
      </c>
      <c r="AH12">
        <v>20</v>
      </c>
      <c r="AI12" s="42">
        <v>0.2828</v>
      </c>
      <c r="AJ12">
        <v>77</v>
      </c>
      <c r="AK12">
        <v>11</v>
      </c>
      <c r="AL12">
        <v>48</v>
      </c>
      <c r="AM12">
        <v>34</v>
      </c>
      <c r="AN12">
        <v>4</v>
      </c>
      <c r="AO12">
        <v>4</v>
      </c>
      <c r="AR12">
        <v>33</v>
      </c>
      <c r="AS12">
        <v>2</v>
      </c>
      <c r="AT12">
        <v>35</v>
      </c>
      <c r="AU12">
        <v>32</v>
      </c>
      <c r="AV12">
        <v>19</v>
      </c>
      <c r="AW12">
        <v>6</v>
      </c>
      <c r="AX12">
        <v>18</v>
      </c>
      <c r="AY12">
        <v>8</v>
      </c>
      <c r="AZ12">
        <v>0</v>
      </c>
      <c r="BA12">
        <v>9</v>
      </c>
      <c r="BB12">
        <v>1</v>
      </c>
      <c r="BC12" s="39">
        <v>41974</v>
      </c>
      <c r="BD12">
        <v>92</v>
      </c>
      <c r="BE12" t="s">
        <v>93</v>
      </c>
      <c r="BF12" t="s">
        <v>94</v>
      </c>
      <c r="BG12" t="s">
        <v>94</v>
      </c>
      <c r="BH12" t="s">
        <v>94</v>
      </c>
      <c r="BI12" t="s">
        <v>95</v>
      </c>
      <c r="BJ12" t="s">
        <v>95</v>
      </c>
      <c r="BK12" t="s">
        <v>105</v>
      </c>
      <c r="BL12" t="s">
        <v>94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</row>
    <row r="13" spans="1:73" ht="13" x14ac:dyDescent="0.15">
      <c r="A13" s="45" t="s">
        <v>179</v>
      </c>
      <c r="B13" t="s">
        <v>109</v>
      </c>
      <c r="C13" s="39">
        <v>44729</v>
      </c>
      <c r="D13">
        <v>6</v>
      </c>
      <c r="E13">
        <v>4</v>
      </c>
      <c r="F13">
        <v>3</v>
      </c>
      <c r="G13">
        <v>8</v>
      </c>
      <c r="H13">
        <v>57</v>
      </c>
      <c r="I13">
        <v>3</v>
      </c>
      <c r="J13">
        <v>49</v>
      </c>
      <c r="K13">
        <v>15</v>
      </c>
      <c r="L13">
        <v>53</v>
      </c>
      <c r="M13">
        <v>10</v>
      </c>
      <c r="N13">
        <v>138</v>
      </c>
      <c r="O13">
        <f>138-16</f>
        <v>122</v>
      </c>
      <c r="P13">
        <v>16</v>
      </c>
      <c r="Q13">
        <v>1</v>
      </c>
      <c r="S13">
        <v>0</v>
      </c>
      <c r="T13">
        <v>3</v>
      </c>
      <c r="U13">
        <v>4</v>
      </c>
      <c r="V13">
        <v>6</v>
      </c>
      <c r="W13">
        <v>14</v>
      </c>
      <c r="X13">
        <v>12</v>
      </c>
      <c r="Y13">
        <v>12</v>
      </c>
      <c r="Z13" t="s">
        <v>129</v>
      </c>
      <c r="AA13" t="s">
        <v>129</v>
      </c>
      <c r="AB13">
        <v>18</v>
      </c>
      <c r="AC13">
        <v>21</v>
      </c>
      <c r="AD13">
        <v>31</v>
      </c>
      <c r="AE13">
        <v>31</v>
      </c>
      <c r="AF13" s="40">
        <f>0/31%</f>
        <v>0</v>
      </c>
      <c r="AG13">
        <v>70</v>
      </c>
      <c r="AH13">
        <v>0</v>
      </c>
      <c r="AI13" s="42">
        <f>70/31</f>
        <v>2.2580645161290325</v>
      </c>
      <c r="AJ13">
        <f>31-70</f>
        <v>-39</v>
      </c>
      <c r="AK13">
        <v>9</v>
      </c>
      <c r="AL13">
        <v>18</v>
      </c>
      <c r="AM13">
        <v>50</v>
      </c>
      <c r="AN13">
        <v>6</v>
      </c>
      <c r="AO13">
        <v>2</v>
      </c>
      <c r="AR13">
        <v>24</v>
      </c>
      <c r="AS13">
        <v>2</v>
      </c>
      <c r="AT13">
        <v>37</v>
      </c>
      <c r="AU13">
        <v>34</v>
      </c>
      <c r="AV13">
        <v>26</v>
      </c>
      <c r="AW13">
        <v>11</v>
      </c>
      <c r="AX13">
        <v>25</v>
      </c>
      <c r="AY13">
        <v>7</v>
      </c>
      <c r="AZ13">
        <v>3</v>
      </c>
      <c r="BA13">
        <v>11</v>
      </c>
      <c r="BB13">
        <v>4</v>
      </c>
      <c r="BC13" s="39">
        <v>41869</v>
      </c>
      <c r="BD13">
        <v>85</v>
      </c>
      <c r="BE13" t="s">
        <v>93</v>
      </c>
      <c r="BF13" t="s">
        <v>110</v>
      </c>
      <c r="BG13" t="s">
        <v>110</v>
      </c>
      <c r="BH13" t="s">
        <v>95</v>
      </c>
      <c r="BI13" t="s">
        <v>95</v>
      </c>
      <c r="BJ13" t="s">
        <v>95</v>
      </c>
      <c r="BK13" t="s">
        <v>105</v>
      </c>
      <c r="BL13" t="s">
        <v>94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</row>
    <row r="14" spans="1:73" ht="13" x14ac:dyDescent="0.15">
      <c r="A14" s="45" t="s">
        <v>180</v>
      </c>
      <c r="B14" t="s">
        <v>181</v>
      </c>
      <c r="C14" s="39">
        <v>44729</v>
      </c>
      <c r="D14">
        <v>5</v>
      </c>
      <c r="E14">
        <v>2</v>
      </c>
      <c r="F14">
        <v>7</v>
      </c>
      <c r="G14">
        <v>8</v>
      </c>
      <c r="H14">
        <v>32</v>
      </c>
      <c r="I14">
        <v>7</v>
      </c>
      <c r="J14">
        <v>44</v>
      </c>
      <c r="K14">
        <v>17</v>
      </c>
      <c r="L14">
        <v>41</v>
      </c>
      <c r="M14">
        <v>10</v>
      </c>
      <c r="N14">
        <v>114</v>
      </c>
      <c r="O14">
        <v>104</v>
      </c>
      <c r="P14">
        <v>10</v>
      </c>
      <c r="Q14">
        <v>0</v>
      </c>
      <c r="S14">
        <v>0</v>
      </c>
      <c r="T14">
        <v>3</v>
      </c>
      <c r="U14">
        <v>2</v>
      </c>
      <c r="V14">
        <v>8</v>
      </c>
      <c r="W14">
        <v>6</v>
      </c>
      <c r="X14">
        <v>13</v>
      </c>
      <c r="Y14">
        <v>7</v>
      </c>
      <c r="AB14">
        <v>18</v>
      </c>
      <c r="AC14">
        <v>26</v>
      </c>
      <c r="AD14">
        <v>96</v>
      </c>
      <c r="AE14">
        <v>86</v>
      </c>
      <c r="AF14" s="40">
        <v>0.1041</v>
      </c>
      <c r="AG14">
        <v>6</v>
      </c>
      <c r="AH14">
        <v>10</v>
      </c>
      <c r="AI14" s="40">
        <v>0.18600000000000003</v>
      </c>
      <c r="AJ14">
        <v>70</v>
      </c>
      <c r="AK14">
        <v>12</v>
      </c>
      <c r="AL14">
        <v>43</v>
      </c>
      <c r="AM14">
        <v>47</v>
      </c>
      <c r="AN14">
        <v>5</v>
      </c>
      <c r="AR14">
        <v>28</v>
      </c>
      <c r="AS14">
        <v>1</v>
      </c>
      <c r="AT14">
        <v>22</v>
      </c>
      <c r="AU14">
        <v>25</v>
      </c>
      <c r="AV14">
        <v>14</v>
      </c>
      <c r="AW14">
        <v>14</v>
      </c>
      <c r="AX14">
        <v>12</v>
      </c>
      <c r="AY14">
        <v>12</v>
      </c>
      <c r="AZ14">
        <v>1</v>
      </c>
      <c r="BA14">
        <v>9</v>
      </c>
      <c r="BB14">
        <v>2</v>
      </c>
      <c r="BC14" s="39">
        <v>41672</v>
      </c>
      <c r="BD14">
        <v>91</v>
      </c>
      <c r="BE14" t="s">
        <v>93</v>
      </c>
      <c r="BF14" t="s">
        <v>115</v>
      </c>
      <c r="BG14" t="s">
        <v>115</v>
      </c>
      <c r="BH14" t="s">
        <v>115</v>
      </c>
      <c r="BI14" t="s">
        <v>95</v>
      </c>
      <c r="BJ14" t="s">
        <v>95</v>
      </c>
      <c r="BK14" t="s">
        <v>96</v>
      </c>
      <c r="BL14" t="s">
        <v>115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</row>
    <row r="15" spans="1:73" ht="13" x14ac:dyDescent="0.15">
      <c r="A15" s="45" t="s">
        <v>182</v>
      </c>
      <c r="B15" t="s">
        <v>136</v>
      </c>
      <c r="C15" s="39">
        <v>44726</v>
      </c>
      <c r="D15">
        <v>6</v>
      </c>
      <c r="E15">
        <v>5</v>
      </c>
      <c r="F15">
        <v>6</v>
      </c>
      <c r="G15">
        <v>6</v>
      </c>
      <c r="H15">
        <v>53</v>
      </c>
      <c r="I15">
        <v>1</v>
      </c>
      <c r="J15">
        <v>34</v>
      </c>
      <c r="K15">
        <v>19</v>
      </c>
      <c r="L15">
        <v>38</v>
      </c>
      <c r="M15">
        <v>15</v>
      </c>
      <c r="N15">
        <v>163</v>
      </c>
      <c r="O15">
        <v>146</v>
      </c>
      <c r="P15">
        <v>17</v>
      </c>
      <c r="Q15">
        <v>1</v>
      </c>
      <c r="R15" t="s">
        <v>95</v>
      </c>
      <c r="S15">
        <v>0</v>
      </c>
      <c r="T15">
        <v>2</v>
      </c>
      <c r="U15">
        <v>4</v>
      </c>
      <c r="V15">
        <v>24</v>
      </c>
      <c r="W15">
        <v>19</v>
      </c>
      <c r="X15">
        <v>23</v>
      </c>
      <c r="Y15">
        <v>10</v>
      </c>
      <c r="AB15">
        <v>12</v>
      </c>
      <c r="AC15">
        <v>25</v>
      </c>
      <c r="AD15">
        <v>61</v>
      </c>
      <c r="AE15">
        <v>57</v>
      </c>
      <c r="AF15" s="40" t="s">
        <v>183</v>
      </c>
      <c r="AG15">
        <v>40</v>
      </c>
      <c r="AH15">
        <v>4</v>
      </c>
      <c r="AI15" s="40" t="s">
        <v>184</v>
      </c>
      <c r="AJ15">
        <v>17</v>
      </c>
      <c r="AK15">
        <v>14</v>
      </c>
      <c r="AL15">
        <v>57</v>
      </c>
      <c r="AM15">
        <v>63</v>
      </c>
      <c r="AN15">
        <v>6</v>
      </c>
      <c r="AO15">
        <v>3</v>
      </c>
      <c r="AR15">
        <v>23</v>
      </c>
      <c r="AS15">
        <v>2</v>
      </c>
      <c r="AT15">
        <v>40</v>
      </c>
      <c r="AU15">
        <v>31</v>
      </c>
      <c r="AV15">
        <v>15</v>
      </c>
      <c r="AW15">
        <v>16</v>
      </c>
      <c r="AX15">
        <v>19</v>
      </c>
      <c r="AY15">
        <v>10</v>
      </c>
      <c r="AZ15">
        <v>0</v>
      </c>
      <c r="BA15">
        <v>12</v>
      </c>
      <c r="BB15">
        <v>0</v>
      </c>
      <c r="BC15" s="41">
        <v>41971</v>
      </c>
      <c r="BD15">
        <v>82</v>
      </c>
      <c r="BE15" t="s">
        <v>93</v>
      </c>
      <c r="BF15" t="s">
        <v>115</v>
      </c>
      <c r="BG15" t="s">
        <v>115</v>
      </c>
      <c r="BH15" t="s">
        <v>115</v>
      </c>
      <c r="BI15" t="s">
        <v>95</v>
      </c>
      <c r="BJ15" t="s">
        <v>95</v>
      </c>
      <c r="BK15" t="s">
        <v>96</v>
      </c>
      <c r="BL15" t="s">
        <v>94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</row>
    <row r="16" spans="1:73" ht="13" x14ac:dyDescent="0.15">
      <c r="A16" s="49" t="s">
        <v>185</v>
      </c>
      <c r="B16" s="50" t="s">
        <v>186</v>
      </c>
      <c r="C16" s="35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51"/>
      <c r="AG16" s="34"/>
      <c r="AH16" s="34"/>
      <c r="AI16" s="51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5">
        <v>41822</v>
      </c>
      <c r="BD16" s="34">
        <v>86</v>
      </c>
      <c r="BE16" s="34" t="s">
        <v>93</v>
      </c>
      <c r="BF16" s="34" t="s">
        <v>115</v>
      </c>
      <c r="BG16" s="34" t="s">
        <v>115</v>
      </c>
      <c r="BH16" s="34" t="s">
        <v>115</v>
      </c>
      <c r="BI16" s="34" t="s">
        <v>95</v>
      </c>
      <c r="BJ16" s="34" t="s">
        <v>95</v>
      </c>
      <c r="BK16" s="34" t="s">
        <v>96</v>
      </c>
      <c r="BL16" s="34" t="s">
        <v>106</v>
      </c>
      <c r="BM16" s="34" t="s">
        <v>95</v>
      </c>
      <c r="BN16" s="34" t="s">
        <v>95</v>
      </c>
      <c r="BO16" s="34" t="s">
        <v>111</v>
      </c>
      <c r="BP16" s="34">
        <v>12</v>
      </c>
      <c r="BQ16" s="34" t="s">
        <v>95</v>
      </c>
      <c r="BR16" s="34" t="s">
        <v>95</v>
      </c>
      <c r="BS16" s="52"/>
      <c r="BT16" s="52"/>
      <c r="BU16" s="52"/>
    </row>
    <row r="17" spans="1:70" ht="13" x14ac:dyDescent="0.15">
      <c r="A17" s="45" t="s">
        <v>187</v>
      </c>
      <c r="B17" t="s">
        <v>102</v>
      </c>
      <c r="C17" s="39">
        <v>44726</v>
      </c>
      <c r="D17">
        <v>5</v>
      </c>
      <c r="E17">
        <v>5</v>
      </c>
      <c r="F17">
        <v>7</v>
      </c>
      <c r="G17">
        <v>8</v>
      </c>
      <c r="H17">
        <v>64</v>
      </c>
      <c r="I17">
        <v>5</v>
      </c>
      <c r="J17">
        <v>54</v>
      </c>
      <c r="K17">
        <v>18</v>
      </c>
      <c r="L17">
        <v>63</v>
      </c>
      <c r="M17">
        <v>11</v>
      </c>
      <c r="N17">
        <v>115</v>
      </c>
      <c r="O17">
        <v>103</v>
      </c>
      <c r="P17">
        <v>12</v>
      </c>
      <c r="Q17">
        <v>0</v>
      </c>
      <c r="R17" t="s">
        <v>95</v>
      </c>
      <c r="S17">
        <v>0</v>
      </c>
      <c r="T17">
        <v>4</v>
      </c>
      <c r="U17">
        <v>4</v>
      </c>
      <c r="V17">
        <v>20</v>
      </c>
      <c r="W17">
        <v>9</v>
      </c>
      <c r="X17">
        <v>15</v>
      </c>
      <c r="Y17">
        <v>12</v>
      </c>
      <c r="AB17">
        <v>6</v>
      </c>
      <c r="AC17">
        <v>16</v>
      </c>
      <c r="AD17">
        <v>42</v>
      </c>
      <c r="AE17">
        <v>38</v>
      </c>
      <c r="AF17" s="40">
        <v>0.42799999999999999</v>
      </c>
      <c r="AG17">
        <v>14</v>
      </c>
      <c r="AH17">
        <v>4</v>
      </c>
      <c r="AI17" s="40">
        <v>0.47299999999999998</v>
      </c>
      <c r="AJ17">
        <v>20</v>
      </c>
      <c r="AK17">
        <v>14</v>
      </c>
      <c r="AL17">
        <v>46</v>
      </c>
      <c r="AM17">
        <v>34</v>
      </c>
      <c r="AN17">
        <v>5</v>
      </c>
      <c r="AO17">
        <v>4</v>
      </c>
      <c r="AR17">
        <v>26</v>
      </c>
      <c r="AS17">
        <v>1</v>
      </c>
      <c r="AT17">
        <v>35</v>
      </c>
      <c r="AU17">
        <v>29</v>
      </c>
      <c r="AV17">
        <v>20</v>
      </c>
      <c r="AW17">
        <v>15</v>
      </c>
      <c r="AX17">
        <v>17</v>
      </c>
      <c r="AY17">
        <v>7</v>
      </c>
      <c r="AZ17">
        <v>3</v>
      </c>
      <c r="BA17">
        <v>7</v>
      </c>
      <c r="BB17">
        <v>5</v>
      </c>
      <c r="BC17" s="39">
        <v>41901</v>
      </c>
      <c r="BD17">
        <v>84</v>
      </c>
      <c r="BE17" t="s">
        <v>114</v>
      </c>
      <c r="BF17" t="s">
        <v>115</v>
      </c>
      <c r="BG17" t="s">
        <v>115</v>
      </c>
      <c r="BH17" t="s">
        <v>115</v>
      </c>
      <c r="BI17" t="s">
        <v>95</v>
      </c>
      <c r="BJ17" t="s">
        <v>115</v>
      </c>
      <c r="BK17" t="s">
        <v>100</v>
      </c>
      <c r="BL17" t="s">
        <v>115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</row>
    <row r="18" spans="1:70" ht="13" x14ac:dyDescent="0.15">
      <c r="A18" s="45" t="s">
        <v>188</v>
      </c>
      <c r="B18" t="s">
        <v>117</v>
      </c>
      <c r="C18" s="39">
        <v>44728</v>
      </c>
      <c r="D18">
        <v>6</v>
      </c>
      <c r="E18">
        <v>4</v>
      </c>
      <c r="F18">
        <v>5</v>
      </c>
      <c r="G18">
        <v>7</v>
      </c>
      <c r="H18">
        <v>28</v>
      </c>
      <c r="I18">
        <v>4</v>
      </c>
      <c r="J18">
        <v>27</v>
      </c>
      <c r="K18">
        <v>15</v>
      </c>
      <c r="L18">
        <v>30</v>
      </c>
      <c r="M18">
        <v>16</v>
      </c>
      <c r="N18">
        <v>197</v>
      </c>
      <c r="O18">
        <v>177</v>
      </c>
      <c r="P18">
        <v>20</v>
      </c>
      <c r="Q18">
        <v>0</v>
      </c>
      <c r="R18" t="s">
        <v>95</v>
      </c>
      <c r="S18">
        <v>0</v>
      </c>
      <c r="T18">
        <v>4</v>
      </c>
      <c r="U18">
        <v>4</v>
      </c>
      <c r="V18">
        <v>16</v>
      </c>
      <c r="W18">
        <v>17</v>
      </c>
      <c r="X18">
        <v>20</v>
      </c>
      <c r="Y18">
        <v>20</v>
      </c>
      <c r="AB18">
        <v>18</v>
      </c>
      <c r="AC18">
        <v>18</v>
      </c>
      <c r="AD18">
        <v>80</v>
      </c>
      <c r="AE18">
        <v>80</v>
      </c>
      <c r="AF18" s="42">
        <v>0</v>
      </c>
      <c r="AG18">
        <v>2</v>
      </c>
      <c r="AH18">
        <v>0</v>
      </c>
      <c r="AI18" s="40">
        <v>2.8999999999999998E-2</v>
      </c>
      <c r="AJ18">
        <v>68</v>
      </c>
      <c r="AK18">
        <v>14</v>
      </c>
      <c r="AL18">
        <v>58</v>
      </c>
      <c r="AM18">
        <v>60</v>
      </c>
      <c r="AN18">
        <v>7</v>
      </c>
      <c r="AO18">
        <v>2</v>
      </c>
      <c r="AR18">
        <v>27</v>
      </c>
      <c r="AS18">
        <v>1</v>
      </c>
      <c r="AT18">
        <v>34</v>
      </c>
      <c r="AU18">
        <v>28</v>
      </c>
      <c r="AV18">
        <v>19</v>
      </c>
      <c r="AW18">
        <v>10</v>
      </c>
      <c r="AX18">
        <v>19</v>
      </c>
      <c r="AY18">
        <v>11</v>
      </c>
      <c r="AZ18">
        <v>1</v>
      </c>
      <c r="BA18">
        <v>12</v>
      </c>
      <c r="BB18">
        <v>1</v>
      </c>
      <c r="BC18" s="39">
        <v>41785</v>
      </c>
      <c r="BD18">
        <v>88</v>
      </c>
      <c r="BE18" t="s">
        <v>93</v>
      </c>
      <c r="BF18" t="s">
        <v>115</v>
      </c>
      <c r="BG18" t="s">
        <v>115</v>
      </c>
      <c r="BH18" t="s">
        <v>115</v>
      </c>
      <c r="BI18" t="s">
        <v>95</v>
      </c>
      <c r="BJ18" t="s">
        <v>115</v>
      </c>
      <c r="BK18" t="s">
        <v>96</v>
      </c>
      <c r="BL18" t="s">
        <v>115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</row>
    <row r="19" spans="1:70" ht="13" x14ac:dyDescent="0.15">
      <c r="A19" s="50" t="s">
        <v>189</v>
      </c>
      <c r="B19" s="50" t="s">
        <v>186</v>
      </c>
      <c r="C19" s="5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51"/>
      <c r="AG19" s="34"/>
      <c r="AH19" s="34"/>
      <c r="AI19" s="51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53">
        <v>41956</v>
      </c>
      <c r="BD19" s="34">
        <v>82</v>
      </c>
      <c r="BE19" s="34" t="s">
        <v>93</v>
      </c>
      <c r="BF19" s="34" t="s">
        <v>94</v>
      </c>
      <c r="BG19" s="34" t="s">
        <v>94</v>
      </c>
      <c r="BH19" s="34" t="s">
        <v>110</v>
      </c>
      <c r="BI19" s="34" t="s">
        <v>190</v>
      </c>
      <c r="BJ19" s="34" t="s">
        <v>110</v>
      </c>
      <c r="BK19" s="34" t="s">
        <v>105</v>
      </c>
      <c r="BL19" s="34" t="s">
        <v>94</v>
      </c>
      <c r="BM19" s="34" t="s">
        <v>95</v>
      </c>
      <c r="BN19" s="34" t="s">
        <v>95</v>
      </c>
      <c r="BO19" s="34" t="s">
        <v>95</v>
      </c>
      <c r="BP19" s="34" t="s">
        <v>95</v>
      </c>
      <c r="BQ19" s="34" t="s">
        <v>95</v>
      </c>
      <c r="BR19" s="34" t="s">
        <v>95</v>
      </c>
    </row>
    <row r="20" spans="1:70" ht="13" x14ac:dyDescent="0.15">
      <c r="A20" s="45" t="s">
        <v>191</v>
      </c>
      <c r="B20" t="s">
        <v>102</v>
      </c>
      <c r="C20" s="39">
        <v>44729</v>
      </c>
      <c r="D20">
        <v>6</v>
      </c>
      <c r="E20">
        <v>4</v>
      </c>
      <c r="F20">
        <v>7</v>
      </c>
      <c r="G20">
        <v>8</v>
      </c>
      <c r="H20">
        <v>42</v>
      </c>
      <c r="I20">
        <v>7</v>
      </c>
      <c r="J20">
        <v>37</v>
      </c>
      <c r="K20">
        <v>16</v>
      </c>
      <c r="L20">
        <v>41</v>
      </c>
      <c r="M20">
        <v>11</v>
      </c>
      <c r="N20">
        <v>191</v>
      </c>
      <c r="O20">
        <v>174</v>
      </c>
      <c r="P20">
        <v>17</v>
      </c>
      <c r="Q20" t="s">
        <v>192</v>
      </c>
      <c r="R20" t="s">
        <v>95</v>
      </c>
      <c r="S20">
        <v>0</v>
      </c>
      <c r="T20">
        <v>3</v>
      </c>
      <c r="U20">
        <v>4</v>
      </c>
      <c r="V20">
        <v>10</v>
      </c>
      <c r="W20">
        <v>12</v>
      </c>
      <c r="X20">
        <v>25</v>
      </c>
      <c r="Y20">
        <v>15</v>
      </c>
      <c r="AB20">
        <v>9</v>
      </c>
      <c r="AC20">
        <v>25</v>
      </c>
      <c r="AD20">
        <v>89</v>
      </c>
      <c r="AE20">
        <v>86</v>
      </c>
      <c r="AF20" s="40">
        <v>3.4000000000000002E-2</v>
      </c>
      <c r="AG20">
        <v>4</v>
      </c>
      <c r="AH20">
        <v>3</v>
      </c>
      <c r="AI20" s="40">
        <v>8.900000000000001E-2</v>
      </c>
      <c r="AJ20">
        <v>79</v>
      </c>
      <c r="AK20">
        <v>16</v>
      </c>
      <c r="AL20">
        <v>54</v>
      </c>
      <c r="AM20">
        <v>38</v>
      </c>
      <c r="AN20">
        <v>6</v>
      </c>
      <c r="AO20">
        <v>3</v>
      </c>
      <c r="AR20">
        <v>24</v>
      </c>
      <c r="AS20">
        <v>1</v>
      </c>
      <c r="AT20">
        <v>40</v>
      </c>
      <c r="AU20">
        <v>26</v>
      </c>
      <c r="AV20">
        <v>17</v>
      </c>
      <c r="AW20">
        <v>16</v>
      </c>
      <c r="AX20">
        <v>18</v>
      </c>
      <c r="AY20">
        <v>12</v>
      </c>
      <c r="AZ20">
        <v>0</v>
      </c>
      <c r="BA20">
        <v>10</v>
      </c>
      <c r="BB20">
        <v>1</v>
      </c>
      <c r="BC20" t="s">
        <v>100</v>
      </c>
      <c r="BD20" t="s">
        <v>100</v>
      </c>
      <c r="BE20" t="s">
        <v>93</v>
      </c>
      <c r="BF20" t="s">
        <v>110</v>
      </c>
      <c r="BG20" t="s">
        <v>110</v>
      </c>
      <c r="BH20" t="s">
        <v>94</v>
      </c>
      <c r="BI20" t="s">
        <v>95</v>
      </c>
      <c r="BJ20" t="s">
        <v>95</v>
      </c>
      <c r="BK20" t="s">
        <v>105</v>
      </c>
      <c r="BL20" t="s">
        <v>94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</row>
    <row r="21" spans="1:70" ht="14" x14ac:dyDescent="0.15">
      <c r="A21" s="45" t="s">
        <v>193</v>
      </c>
      <c r="B21" t="s">
        <v>109</v>
      </c>
      <c r="C21" s="39">
        <v>44726</v>
      </c>
      <c r="D21">
        <v>5</v>
      </c>
      <c r="E21" s="36">
        <v>5</v>
      </c>
      <c r="F21" s="36">
        <v>8</v>
      </c>
      <c r="G21" s="36">
        <v>8</v>
      </c>
      <c r="H21" s="36">
        <v>157</v>
      </c>
      <c r="I21" s="36">
        <v>4</v>
      </c>
      <c r="J21" s="36">
        <v>118</v>
      </c>
      <c r="K21" s="36">
        <v>14</v>
      </c>
      <c r="L21" s="36">
        <v>142</v>
      </c>
      <c r="M21" s="36">
        <v>13</v>
      </c>
      <c r="N21" s="36">
        <v>62</v>
      </c>
      <c r="O21" s="36">
        <v>54</v>
      </c>
      <c r="P21" s="36">
        <v>8</v>
      </c>
      <c r="Q21" s="36" t="s">
        <v>95</v>
      </c>
      <c r="R21" s="36" t="s">
        <v>95</v>
      </c>
      <c r="S21" s="36">
        <v>0</v>
      </c>
      <c r="T21" s="36">
        <v>2</v>
      </c>
      <c r="U21" s="36">
        <v>2</v>
      </c>
      <c r="V21" s="36">
        <v>14</v>
      </c>
      <c r="W21" s="36">
        <v>7</v>
      </c>
      <c r="X21" s="36">
        <v>16</v>
      </c>
      <c r="Y21" s="36">
        <v>17</v>
      </c>
      <c r="Z21" s="36"/>
      <c r="AA21" s="36"/>
      <c r="AB21" s="36">
        <v>13</v>
      </c>
      <c r="AC21" s="36">
        <v>33</v>
      </c>
      <c r="AD21" s="36">
        <v>54</v>
      </c>
      <c r="AE21" s="36">
        <v>49</v>
      </c>
      <c r="AF21" s="37">
        <f>5/54</f>
        <v>9.2592592592592587E-2</v>
      </c>
      <c r="AG21" s="36">
        <v>7</v>
      </c>
      <c r="AH21" s="36">
        <v>5</v>
      </c>
      <c r="AI21" s="37">
        <f>13/49</f>
        <v>0.26530612244897961</v>
      </c>
      <c r="AJ21" s="36">
        <v>44</v>
      </c>
      <c r="AK21" s="36">
        <v>16</v>
      </c>
      <c r="AL21" s="36">
        <v>60</v>
      </c>
      <c r="AM21" s="36">
        <v>70</v>
      </c>
      <c r="AN21" s="36">
        <v>6</v>
      </c>
      <c r="AO21" s="36">
        <v>3</v>
      </c>
      <c r="AP21" s="36"/>
      <c r="AQ21" s="36"/>
      <c r="AR21" s="36">
        <v>22</v>
      </c>
      <c r="AS21" s="36">
        <v>1</v>
      </c>
      <c r="AT21" s="36">
        <v>33</v>
      </c>
      <c r="AU21" s="36">
        <v>24</v>
      </c>
      <c r="AV21" s="36">
        <v>18</v>
      </c>
      <c r="AW21" s="36">
        <v>25</v>
      </c>
      <c r="AX21" s="36">
        <v>19</v>
      </c>
      <c r="AY21" s="36">
        <v>11</v>
      </c>
      <c r="AZ21" s="36">
        <v>3</v>
      </c>
      <c r="BA21" s="36">
        <v>7</v>
      </c>
      <c r="BB21" s="36">
        <v>5</v>
      </c>
      <c r="BC21" s="39">
        <v>41805</v>
      </c>
      <c r="BD21" s="36">
        <v>87</v>
      </c>
      <c r="BE21" s="36" t="s">
        <v>93</v>
      </c>
      <c r="BF21" s="36" t="s">
        <v>110</v>
      </c>
      <c r="BG21" s="36" t="s">
        <v>110</v>
      </c>
      <c r="BH21" s="36" t="s">
        <v>110</v>
      </c>
      <c r="BI21" s="36" t="s">
        <v>190</v>
      </c>
      <c r="BJ21" s="36" t="s">
        <v>110</v>
      </c>
      <c r="BK21" s="36" t="s">
        <v>105</v>
      </c>
      <c r="BL21" s="36" t="s">
        <v>106</v>
      </c>
      <c r="BM21" s="36" t="s">
        <v>95</v>
      </c>
      <c r="BN21" s="36" t="s">
        <v>95</v>
      </c>
      <c r="BO21" s="36" t="s">
        <v>138</v>
      </c>
      <c r="BP21" s="36">
        <v>24</v>
      </c>
      <c r="BQ21" s="36" t="s">
        <v>95</v>
      </c>
      <c r="BR21" s="36" t="s">
        <v>95</v>
      </c>
    </row>
    <row r="22" spans="1:70" ht="14" x14ac:dyDescent="0.15">
      <c r="A22" s="45" t="s">
        <v>194</v>
      </c>
      <c r="B22" t="s">
        <v>113</v>
      </c>
      <c r="C22" s="39">
        <v>44728</v>
      </c>
      <c r="D22">
        <v>4</v>
      </c>
      <c r="E22" s="36">
        <v>6</v>
      </c>
      <c r="F22" s="36">
        <v>5</v>
      </c>
      <c r="G22" s="36">
        <v>8</v>
      </c>
      <c r="H22" s="36">
        <v>46</v>
      </c>
      <c r="I22" s="36">
        <v>5</v>
      </c>
      <c r="J22" s="36">
        <v>40</v>
      </c>
      <c r="K22" s="36">
        <v>16</v>
      </c>
      <c r="L22" s="36">
        <v>47</v>
      </c>
      <c r="M22" s="36">
        <v>16</v>
      </c>
      <c r="N22" s="36">
        <v>124</v>
      </c>
      <c r="O22" s="36">
        <v>111</v>
      </c>
      <c r="P22" s="36">
        <v>13</v>
      </c>
      <c r="Q22" s="36">
        <v>2</v>
      </c>
      <c r="R22" s="36"/>
      <c r="S22" s="36">
        <v>1</v>
      </c>
      <c r="T22" s="36">
        <v>5</v>
      </c>
      <c r="U22" s="36">
        <v>4</v>
      </c>
      <c r="V22" s="36">
        <v>28</v>
      </c>
      <c r="W22" s="36">
        <v>13</v>
      </c>
      <c r="X22" s="36">
        <v>19</v>
      </c>
      <c r="Y22" s="36">
        <v>19</v>
      </c>
      <c r="Z22" s="36"/>
      <c r="AA22" s="36"/>
      <c r="AB22" s="36">
        <v>19</v>
      </c>
      <c r="AC22" s="36">
        <v>22</v>
      </c>
      <c r="AD22" s="36">
        <v>91</v>
      </c>
      <c r="AE22" s="36">
        <v>89</v>
      </c>
      <c r="AF22" s="37">
        <v>2.2000000000000002E-2</v>
      </c>
      <c r="AG22" s="36">
        <v>2</v>
      </c>
      <c r="AH22" s="36">
        <v>2</v>
      </c>
      <c r="AI22" s="37">
        <v>4.4999999999999998E-2</v>
      </c>
      <c r="AJ22" s="36">
        <v>85</v>
      </c>
      <c r="AK22" s="36">
        <v>17</v>
      </c>
      <c r="AL22" s="36">
        <v>53</v>
      </c>
      <c r="AM22" s="36">
        <v>44</v>
      </c>
      <c r="AN22" s="36">
        <v>7</v>
      </c>
      <c r="AO22" s="36">
        <v>3</v>
      </c>
      <c r="AP22" s="36"/>
      <c r="AQ22" s="36"/>
      <c r="AR22" s="36">
        <v>30</v>
      </c>
      <c r="AS22" s="36">
        <v>2</v>
      </c>
      <c r="AT22" s="36">
        <v>36</v>
      </c>
      <c r="AU22" s="36">
        <v>28</v>
      </c>
      <c r="AV22" s="36">
        <v>16</v>
      </c>
      <c r="AW22" s="36">
        <v>25</v>
      </c>
      <c r="AX22" s="36">
        <v>25</v>
      </c>
      <c r="AY22" s="36">
        <v>14</v>
      </c>
      <c r="AZ22" s="36">
        <v>1</v>
      </c>
      <c r="BA22" s="36">
        <v>16</v>
      </c>
      <c r="BB22" s="36">
        <v>0</v>
      </c>
      <c r="BC22" s="44"/>
      <c r="BE22" s="36" t="s">
        <v>114</v>
      </c>
      <c r="BF22" s="36" t="s">
        <v>195</v>
      </c>
      <c r="BG22" s="36" t="s">
        <v>110</v>
      </c>
      <c r="BH22" s="36" t="s">
        <v>94</v>
      </c>
      <c r="BI22" s="36" t="s">
        <v>95</v>
      </c>
      <c r="BJ22" s="36" t="s">
        <v>94</v>
      </c>
      <c r="BK22" s="36" t="s">
        <v>96</v>
      </c>
      <c r="BL22" s="36" t="s">
        <v>106</v>
      </c>
      <c r="BM22" s="36" t="s">
        <v>95</v>
      </c>
      <c r="BN22" s="36" t="s">
        <v>95</v>
      </c>
      <c r="BO22" s="36" t="s">
        <v>196</v>
      </c>
      <c r="BP22" s="36">
        <v>36</v>
      </c>
      <c r="BQ22" s="36" t="s">
        <v>197</v>
      </c>
      <c r="BR22" s="36">
        <v>12</v>
      </c>
    </row>
    <row r="23" spans="1:70" ht="13" x14ac:dyDescent="0.15">
      <c r="A23" s="45" t="s">
        <v>198</v>
      </c>
      <c r="B23" t="s">
        <v>166</v>
      </c>
      <c r="C23" s="39">
        <v>44729</v>
      </c>
      <c r="D23">
        <v>6</v>
      </c>
      <c r="E23">
        <v>8</v>
      </c>
      <c r="F23">
        <v>5</v>
      </c>
      <c r="G23">
        <v>8</v>
      </c>
      <c r="H23">
        <v>38</v>
      </c>
      <c r="I23">
        <v>8</v>
      </c>
      <c r="J23">
        <v>38</v>
      </c>
      <c r="K23">
        <v>19</v>
      </c>
      <c r="L23">
        <v>46</v>
      </c>
      <c r="M23">
        <v>16</v>
      </c>
      <c r="N23">
        <v>209</v>
      </c>
      <c r="O23">
        <v>204</v>
      </c>
      <c r="P23">
        <v>5</v>
      </c>
      <c r="Q23" t="s">
        <v>95</v>
      </c>
      <c r="S23">
        <v>2</v>
      </c>
      <c r="T23">
        <v>4</v>
      </c>
      <c r="U23">
        <v>4</v>
      </c>
      <c r="V23">
        <v>5</v>
      </c>
      <c r="W23">
        <v>13</v>
      </c>
      <c r="X23">
        <v>28</v>
      </c>
      <c r="Y23">
        <v>20</v>
      </c>
      <c r="AB23">
        <v>18</v>
      </c>
      <c r="AC23">
        <v>32</v>
      </c>
      <c r="AD23">
        <v>60</v>
      </c>
      <c r="AE23">
        <v>47</v>
      </c>
      <c r="AF23" s="40">
        <f>3/60</f>
        <v>0.05</v>
      </c>
      <c r="AG23">
        <v>11</v>
      </c>
      <c r="AH23">
        <v>3</v>
      </c>
      <c r="AI23" s="40">
        <f>14/57</f>
        <v>0.24561403508771928</v>
      </c>
      <c r="AJ23">
        <f>57-14</f>
        <v>43</v>
      </c>
      <c r="AK23">
        <v>17</v>
      </c>
      <c r="AL23">
        <v>60</v>
      </c>
      <c r="AM23">
        <v>50</v>
      </c>
      <c r="AN23">
        <v>6</v>
      </c>
      <c r="AO23">
        <v>1</v>
      </c>
      <c r="AR23">
        <v>22</v>
      </c>
      <c r="AS23">
        <v>2</v>
      </c>
      <c r="AT23">
        <v>45</v>
      </c>
      <c r="AU23">
        <v>35</v>
      </c>
      <c r="AV23">
        <v>18</v>
      </c>
      <c r="AW23">
        <v>22</v>
      </c>
      <c r="AX23">
        <v>20</v>
      </c>
      <c r="AY23">
        <v>10</v>
      </c>
      <c r="AZ23">
        <v>1</v>
      </c>
      <c r="BA23">
        <v>12</v>
      </c>
      <c r="BB23">
        <v>0</v>
      </c>
      <c r="BC23" s="39">
        <v>41702</v>
      </c>
      <c r="BD23">
        <v>91</v>
      </c>
      <c r="BE23" t="s">
        <v>93</v>
      </c>
      <c r="BF23" t="s">
        <v>104</v>
      </c>
      <c r="BG23" t="s">
        <v>104</v>
      </c>
      <c r="BH23" t="s">
        <v>104</v>
      </c>
      <c r="BI23" t="s">
        <v>95</v>
      </c>
      <c r="BJ23" t="s">
        <v>104</v>
      </c>
      <c r="BK23" t="s">
        <v>105</v>
      </c>
      <c r="BL23" t="s">
        <v>104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</row>
    <row r="24" spans="1:70" ht="13" x14ac:dyDescent="0.15">
      <c r="A24" s="45" t="s">
        <v>199</v>
      </c>
      <c r="B24" t="s">
        <v>98</v>
      </c>
      <c r="C24" s="39">
        <v>44729</v>
      </c>
      <c r="D24">
        <v>6</v>
      </c>
      <c r="E24">
        <v>3</v>
      </c>
      <c r="F24">
        <v>8</v>
      </c>
      <c r="G24">
        <v>8</v>
      </c>
      <c r="H24">
        <v>116</v>
      </c>
      <c r="I24">
        <v>7</v>
      </c>
      <c r="J24">
        <v>104</v>
      </c>
      <c r="K24">
        <v>18</v>
      </c>
      <c r="L24">
        <v>122</v>
      </c>
      <c r="M24">
        <v>14</v>
      </c>
      <c r="N24">
        <v>90</v>
      </c>
      <c r="O24">
        <v>85</v>
      </c>
      <c r="P24">
        <v>5</v>
      </c>
      <c r="Q24" t="s">
        <v>95</v>
      </c>
      <c r="S24">
        <v>1</v>
      </c>
      <c r="T24">
        <v>5</v>
      </c>
      <c r="U24">
        <v>5</v>
      </c>
      <c r="V24">
        <v>13</v>
      </c>
      <c r="W24">
        <v>5</v>
      </c>
      <c r="X24">
        <v>16</v>
      </c>
      <c r="Y24">
        <v>11</v>
      </c>
      <c r="AB24">
        <v>8</v>
      </c>
      <c r="AC24">
        <v>26</v>
      </c>
      <c r="AD24">
        <v>64</v>
      </c>
      <c r="AE24">
        <v>61</v>
      </c>
      <c r="AF24" s="40">
        <v>4.4999999999999998E-2</v>
      </c>
      <c r="AG24">
        <v>3</v>
      </c>
      <c r="AH24">
        <v>1</v>
      </c>
      <c r="AI24" s="40">
        <v>9.8000000000000004E-2</v>
      </c>
      <c r="AJ24">
        <v>46</v>
      </c>
      <c r="AK24">
        <v>16</v>
      </c>
      <c r="AL24">
        <v>43</v>
      </c>
      <c r="AM24">
        <v>27</v>
      </c>
      <c r="AN24">
        <v>4</v>
      </c>
      <c r="AO24">
        <v>2</v>
      </c>
      <c r="AR24">
        <v>24</v>
      </c>
      <c r="AS24">
        <v>2</v>
      </c>
      <c r="AT24">
        <v>25</v>
      </c>
      <c r="AU24">
        <v>22</v>
      </c>
      <c r="AV24">
        <v>12</v>
      </c>
      <c r="AW24">
        <v>16</v>
      </c>
      <c r="AX24">
        <v>14</v>
      </c>
      <c r="AY24">
        <v>8</v>
      </c>
      <c r="AZ24">
        <v>1</v>
      </c>
      <c r="BA24">
        <v>7</v>
      </c>
      <c r="BC24" s="39">
        <v>41974</v>
      </c>
      <c r="BD24">
        <v>82</v>
      </c>
      <c r="BE24" t="s">
        <v>114</v>
      </c>
      <c r="BF24" t="s">
        <v>104</v>
      </c>
      <c r="BG24" t="s">
        <v>104</v>
      </c>
      <c r="BH24" t="s">
        <v>104</v>
      </c>
      <c r="BI24" t="s">
        <v>95</v>
      </c>
      <c r="BJ24" t="s">
        <v>95</v>
      </c>
      <c r="BK24" t="s">
        <v>105</v>
      </c>
      <c r="BL24" t="s">
        <v>104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</row>
    <row r="25" spans="1:70" ht="13" x14ac:dyDescent="0.15">
      <c r="A25" s="45" t="s">
        <v>200</v>
      </c>
      <c r="B25" t="s">
        <v>102</v>
      </c>
      <c r="C25" s="39">
        <v>44726</v>
      </c>
      <c r="D25">
        <v>5</v>
      </c>
      <c r="E25">
        <v>4</v>
      </c>
      <c r="F25">
        <v>7</v>
      </c>
      <c r="G25">
        <v>5</v>
      </c>
      <c r="H25">
        <v>21</v>
      </c>
      <c r="I25">
        <v>14</v>
      </c>
      <c r="J25">
        <v>13</v>
      </c>
      <c r="K25">
        <v>19</v>
      </c>
      <c r="L25">
        <v>18</v>
      </c>
      <c r="M25">
        <v>17</v>
      </c>
      <c r="N25">
        <v>236</v>
      </c>
      <c r="O25">
        <v>222</v>
      </c>
      <c r="P25">
        <v>14</v>
      </c>
      <c r="Q25">
        <v>1</v>
      </c>
      <c r="R25" t="s">
        <v>95</v>
      </c>
      <c r="S25">
        <v>0</v>
      </c>
      <c r="T25">
        <v>5</v>
      </c>
      <c r="U25">
        <v>4</v>
      </c>
      <c r="V25">
        <v>17</v>
      </c>
      <c r="W25">
        <v>7</v>
      </c>
      <c r="X25">
        <v>27</v>
      </c>
      <c r="Y25">
        <v>16</v>
      </c>
      <c r="AB25">
        <v>12</v>
      </c>
      <c r="AC25">
        <v>3</v>
      </c>
      <c r="AD25">
        <v>68</v>
      </c>
      <c r="AE25">
        <v>65</v>
      </c>
      <c r="AF25" s="54">
        <v>4.7E-2</v>
      </c>
      <c r="AG25">
        <v>30</v>
      </c>
      <c r="AH25">
        <v>3</v>
      </c>
      <c r="AI25" s="42">
        <v>0.5</v>
      </c>
      <c r="AJ25">
        <v>32</v>
      </c>
      <c r="AK25">
        <v>12</v>
      </c>
      <c r="AL25">
        <v>48</v>
      </c>
      <c r="AM25">
        <v>30</v>
      </c>
      <c r="AN25">
        <v>5</v>
      </c>
      <c r="AO25">
        <v>5</v>
      </c>
      <c r="AR25">
        <v>37</v>
      </c>
      <c r="AS25">
        <v>2</v>
      </c>
      <c r="AT25">
        <v>41</v>
      </c>
      <c r="AU25">
        <v>30</v>
      </c>
      <c r="AV25">
        <v>20</v>
      </c>
      <c r="AW25">
        <v>10</v>
      </c>
      <c r="AX25">
        <v>20</v>
      </c>
      <c r="AY25">
        <v>7</v>
      </c>
      <c r="AZ25">
        <v>2</v>
      </c>
      <c r="BA25">
        <v>12</v>
      </c>
      <c r="BB25">
        <v>0</v>
      </c>
      <c r="BC25" s="39">
        <v>41802</v>
      </c>
      <c r="BD25">
        <v>87</v>
      </c>
      <c r="BE25" t="s">
        <v>114</v>
      </c>
      <c r="BF25" t="s">
        <v>115</v>
      </c>
      <c r="BG25" t="s">
        <v>115</v>
      </c>
      <c r="BH25" t="s">
        <v>115</v>
      </c>
      <c r="BI25" t="s">
        <v>95</v>
      </c>
      <c r="BJ25" t="s">
        <v>115</v>
      </c>
      <c r="BK25" t="s">
        <v>96</v>
      </c>
      <c r="BL25" t="s">
        <v>115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</row>
    <row r="26" spans="1:70" ht="14" x14ac:dyDescent="0.15">
      <c r="A26" s="45" t="s">
        <v>201</v>
      </c>
      <c r="B26" t="s">
        <v>123</v>
      </c>
      <c r="C26" s="39">
        <v>44726</v>
      </c>
      <c r="D26" s="36">
        <v>6</v>
      </c>
      <c r="E26" s="36">
        <v>7</v>
      </c>
      <c r="F26" s="36">
        <v>8</v>
      </c>
      <c r="G26" s="36">
        <v>8</v>
      </c>
      <c r="H26" s="36">
        <v>45</v>
      </c>
      <c r="I26" s="36">
        <v>5</v>
      </c>
      <c r="J26" s="36">
        <v>35</v>
      </c>
      <c r="K26" s="36">
        <v>19</v>
      </c>
      <c r="L26" s="36">
        <v>41</v>
      </c>
      <c r="M26" s="36">
        <v>17</v>
      </c>
      <c r="N26" s="36">
        <v>154</v>
      </c>
      <c r="O26" s="36">
        <v>135</v>
      </c>
      <c r="P26" s="36">
        <v>19</v>
      </c>
      <c r="Q26" s="36">
        <v>1</v>
      </c>
      <c r="R26" s="36" t="s">
        <v>95</v>
      </c>
      <c r="S26" s="36">
        <v>1</v>
      </c>
      <c r="T26" s="36">
        <v>4</v>
      </c>
      <c r="U26" s="36">
        <v>4</v>
      </c>
      <c r="V26" s="36">
        <v>24</v>
      </c>
      <c r="W26" s="36">
        <v>6</v>
      </c>
      <c r="X26" s="36">
        <v>16</v>
      </c>
      <c r="Y26" s="36">
        <v>5</v>
      </c>
      <c r="Z26" s="36"/>
      <c r="AA26" s="36"/>
      <c r="AB26" s="36">
        <v>13</v>
      </c>
      <c r="AC26" s="36">
        <v>20</v>
      </c>
      <c r="AD26" s="36">
        <v>79</v>
      </c>
      <c r="AE26" s="36">
        <v>79</v>
      </c>
      <c r="AF26" s="37">
        <v>0</v>
      </c>
      <c r="AG26" s="36">
        <v>34</v>
      </c>
      <c r="AH26" s="36">
        <v>0</v>
      </c>
      <c r="AI26" s="37">
        <v>0.43</v>
      </c>
      <c r="AJ26" s="36">
        <v>45</v>
      </c>
      <c r="AK26" s="36">
        <v>12</v>
      </c>
      <c r="AL26" s="36">
        <v>42</v>
      </c>
      <c r="AM26" s="36">
        <v>51</v>
      </c>
      <c r="AN26" s="36">
        <v>4</v>
      </c>
      <c r="AO26" s="36">
        <v>2</v>
      </c>
      <c r="AP26" s="36"/>
      <c r="AQ26" s="36"/>
      <c r="AR26" s="36">
        <v>38</v>
      </c>
      <c r="AS26" s="36">
        <v>2</v>
      </c>
      <c r="AT26" s="36">
        <v>36</v>
      </c>
      <c r="AU26" s="36">
        <v>31</v>
      </c>
      <c r="AV26" s="36">
        <v>16</v>
      </c>
      <c r="AW26" s="36">
        <v>14</v>
      </c>
      <c r="AX26" s="36">
        <v>18</v>
      </c>
      <c r="AY26" s="36">
        <v>6</v>
      </c>
      <c r="AZ26" s="36">
        <v>1</v>
      </c>
      <c r="BA26" s="36">
        <v>7</v>
      </c>
      <c r="BB26" s="36">
        <v>2</v>
      </c>
      <c r="BC26" s="38">
        <v>41940</v>
      </c>
      <c r="BD26" s="36">
        <v>83</v>
      </c>
      <c r="BE26" s="36" t="s">
        <v>93</v>
      </c>
      <c r="BF26" s="36" t="s">
        <v>115</v>
      </c>
      <c r="BG26" s="36" t="s">
        <v>115</v>
      </c>
      <c r="BH26" s="36" t="s">
        <v>115</v>
      </c>
      <c r="BI26" s="36" t="s">
        <v>95</v>
      </c>
      <c r="BJ26" s="36" t="s">
        <v>94</v>
      </c>
      <c r="BK26" s="36" t="s">
        <v>202</v>
      </c>
      <c r="BL26" s="36" t="s">
        <v>94</v>
      </c>
      <c r="BM26" s="36" t="s">
        <v>95</v>
      </c>
      <c r="BN26" s="36" t="s">
        <v>95</v>
      </c>
      <c r="BO26" s="36" t="s">
        <v>95</v>
      </c>
      <c r="BP26" s="36" t="s">
        <v>95</v>
      </c>
      <c r="BQ26" s="36" t="s">
        <v>95</v>
      </c>
      <c r="BR26" s="36" t="s">
        <v>95</v>
      </c>
    </row>
    <row r="27" spans="1:70" ht="13" x14ac:dyDescent="0.15">
      <c r="A27" s="45" t="s">
        <v>203</v>
      </c>
      <c r="B27" t="s">
        <v>98</v>
      </c>
      <c r="C27" s="39">
        <v>44758</v>
      </c>
      <c r="D27">
        <v>5</v>
      </c>
      <c r="E27">
        <v>5</v>
      </c>
      <c r="F27">
        <v>8</v>
      </c>
      <c r="G27">
        <v>8</v>
      </c>
      <c r="H27">
        <v>40</v>
      </c>
      <c r="I27">
        <v>8</v>
      </c>
      <c r="J27">
        <v>39</v>
      </c>
      <c r="K27">
        <v>18</v>
      </c>
      <c r="L27">
        <v>50</v>
      </c>
      <c r="M27">
        <v>20</v>
      </c>
      <c r="N27">
        <v>173</v>
      </c>
      <c r="O27">
        <v>163</v>
      </c>
      <c r="P27">
        <v>10</v>
      </c>
      <c r="Q27">
        <v>2</v>
      </c>
      <c r="R27" t="s">
        <v>95</v>
      </c>
      <c r="S27">
        <v>1</v>
      </c>
      <c r="T27">
        <v>4</v>
      </c>
      <c r="U27">
        <v>4</v>
      </c>
      <c r="V27">
        <v>15</v>
      </c>
      <c r="W27">
        <v>5</v>
      </c>
      <c r="X27">
        <v>18</v>
      </c>
      <c r="Y27">
        <v>14</v>
      </c>
      <c r="AB27">
        <v>15</v>
      </c>
      <c r="AC27">
        <v>25</v>
      </c>
      <c r="AD27">
        <v>98</v>
      </c>
      <c r="AE27">
        <v>93</v>
      </c>
      <c r="AF27" s="40">
        <v>5.3699999999999998E-2</v>
      </c>
      <c r="AG27">
        <v>2</v>
      </c>
      <c r="AH27">
        <v>5</v>
      </c>
      <c r="AI27" s="40">
        <v>8.5000000000000006E-2</v>
      </c>
      <c r="AJ27">
        <v>75</v>
      </c>
      <c r="AK27">
        <v>16</v>
      </c>
      <c r="AL27">
        <v>49</v>
      </c>
      <c r="AM27">
        <v>53</v>
      </c>
      <c r="AN27">
        <v>5</v>
      </c>
      <c r="AO27">
        <v>5</v>
      </c>
      <c r="AQ27" s="55"/>
      <c r="AR27">
        <v>27</v>
      </c>
      <c r="AS27">
        <v>1</v>
      </c>
      <c r="AT27">
        <v>27</v>
      </c>
      <c r="AU27">
        <v>19</v>
      </c>
      <c r="AV27">
        <v>18</v>
      </c>
      <c r="AW27">
        <v>14</v>
      </c>
      <c r="AX27">
        <v>12</v>
      </c>
      <c r="AY27">
        <v>9</v>
      </c>
      <c r="AZ27">
        <v>2</v>
      </c>
      <c r="BA27">
        <v>13</v>
      </c>
      <c r="BB27">
        <v>2</v>
      </c>
      <c r="BC27" s="39">
        <v>41743</v>
      </c>
      <c r="BD27">
        <v>88</v>
      </c>
      <c r="BE27" t="s">
        <v>114</v>
      </c>
      <c r="BF27" t="s">
        <v>115</v>
      </c>
      <c r="BG27" t="s">
        <v>115</v>
      </c>
      <c r="BH27" t="s">
        <v>115</v>
      </c>
      <c r="BI27" t="s">
        <v>95</v>
      </c>
      <c r="BJ27" t="s">
        <v>95</v>
      </c>
      <c r="BK27" t="s">
        <v>202</v>
      </c>
      <c r="BL27" t="s">
        <v>106</v>
      </c>
      <c r="BM27" t="s">
        <v>95</v>
      </c>
      <c r="BN27" t="s">
        <v>95</v>
      </c>
      <c r="BO27" t="s">
        <v>173</v>
      </c>
      <c r="BP27" t="s">
        <v>100</v>
      </c>
      <c r="BQ27" t="s">
        <v>95</v>
      </c>
      <c r="BR27" t="s">
        <v>95</v>
      </c>
    </row>
    <row r="28" spans="1:70" ht="13" x14ac:dyDescent="0.15">
      <c r="A28" s="45" t="s">
        <v>204</v>
      </c>
      <c r="B28" t="s">
        <v>102</v>
      </c>
      <c r="C28" s="39">
        <v>44728</v>
      </c>
      <c r="D28">
        <v>4</v>
      </c>
      <c r="E28">
        <v>8</v>
      </c>
      <c r="F28">
        <v>8</v>
      </c>
      <c r="G28">
        <v>8</v>
      </c>
      <c r="H28">
        <v>54</v>
      </c>
      <c r="I28">
        <v>5</v>
      </c>
      <c r="J28">
        <v>33</v>
      </c>
      <c r="K28">
        <v>19</v>
      </c>
      <c r="L28">
        <v>41</v>
      </c>
      <c r="M28">
        <v>14</v>
      </c>
      <c r="N28">
        <v>159</v>
      </c>
      <c r="O28">
        <v>149</v>
      </c>
      <c r="P28">
        <v>10</v>
      </c>
      <c r="Q28">
        <v>1</v>
      </c>
      <c r="R28" t="s">
        <v>95</v>
      </c>
      <c r="S28">
        <v>0</v>
      </c>
      <c r="T28">
        <v>4</v>
      </c>
      <c r="U28">
        <v>3</v>
      </c>
      <c r="V28">
        <v>21</v>
      </c>
      <c r="W28">
        <v>6</v>
      </c>
      <c r="X28">
        <v>18</v>
      </c>
      <c r="Y28">
        <v>11</v>
      </c>
      <c r="AB28">
        <v>15</v>
      </c>
      <c r="AC28">
        <v>27</v>
      </c>
      <c r="AD28">
        <v>68</v>
      </c>
      <c r="AE28">
        <v>68</v>
      </c>
      <c r="AF28" s="40">
        <v>0</v>
      </c>
      <c r="AG28">
        <v>0</v>
      </c>
      <c r="AH28">
        <v>0</v>
      </c>
      <c r="AI28" s="40">
        <v>0</v>
      </c>
      <c r="AJ28">
        <v>68</v>
      </c>
      <c r="AK28">
        <v>18</v>
      </c>
      <c r="AL28">
        <v>58</v>
      </c>
      <c r="AM28">
        <v>49</v>
      </c>
      <c r="AN28">
        <v>7</v>
      </c>
      <c r="AO28">
        <v>7</v>
      </c>
      <c r="AR28">
        <v>27</v>
      </c>
      <c r="AS28">
        <v>2</v>
      </c>
      <c r="AT28">
        <v>27</v>
      </c>
      <c r="AU28">
        <v>27</v>
      </c>
      <c r="AV28">
        <v>20</v>
      </c>
      <c r="AW28">
        <v>11</v>
      </c>
      <c r="AX28">
        <v>22</v>
      </c>
      <c r="AY28">
        <v>8</v>
      </c>
      <c r="AZ28">
        <v>1</v>
      </c>
      <c r="BA28">
        <v>15</v>
      </c>
      <c r="BB28">
        <v>2</v>
      </c>
      <c r="BC28" s="39">
        <v>41855</v>
      </c>
      <c r="BD28">
        <v>85</v>
      </c>
      <c r="BE28" t="s">
        <v>93</v>
      </c>
      <c r="BF28" t="s">
        <v>94</v>
      </c>
      <c r="BG28" t="s">
        <v>94</v>
      </c>
      <c r="BH28" t="s">
        <v>94</v>
      </c>
      <c r="BI28" t="s">
        <v>95</v>
      </c>
      <c r="BJ28" t="s">
        <v>95</v>
      </c>
      <c r="BK28" t="s">
        <v>105</v>
      </c>
      <c r="BL28" t="s">
        <v>110</v>
      </c>
      <c r="BM28" t="s">
        <v>95</v>
      </c>
      <c r="BN28" t="s">
        <v>95</v>
      </c>
      <c r="BO28" t="s">
        <v>205</v>
      </c>
      <c r="BP28">
        <v>1</v>
      </c>
      <c r="BQ28" t="s">
        <v>95</v>
      </c>
      <c r="BR28" t="s">
        <v>95</v>
      </c>
    </row>
    <row r="29" spans="1:70" ht="13" x14ac:dyDescent="0.15">
      <c r="A29" s="45" t="s">
        <v>206</v>
      </c>
      <c r="B29" t="s">
        <v>123</v>
      </c>
      <c r="C29" s="56">
        <v>44726</v>
      </c>
      <c r="D29">
        <v>6</v>
      </c>
      <c r="E29">
        <v>8</v>
      </c>
      <c r="F29">
        <v>7</v>
      </c>
      <c r="G29">
        <v>8</v>
      </c>
      <c r="H29">
        <v>52</v>
      </c>
      <c r="I29">
        <v>10</v>
      </c>
      <c r="J29">
        <v>33</v>
      </c>
      <c r="K29">
        <v>17</v>
      </c>
      <c r="L29">
        <v>42</v>
      </c>
      <c r="M29">
        <v>18</v>
      </c>
      <c r="N29">
        <v>180</v>
      </c>
      <c r="O29">
        <v>169</v>
      </c>
      <c r="P29">
        <v>11</v>
      </c>
      <c r="Q29">
        <v>0</v>
      </c>
      <c r="R29" t="s">
        <v>95</v>
      </c>
      <c r="S29">
        <v>0</v>
      </c>
      <c r="T29">
        <v>3</v>
      </c>
      <c r="U29">
        <v>5</v>
      </c>
      <c r="V29">
        <v>5</v>
      </c>
      <c r="W29">
        <v>17</v>
      </c>
      <c r="X29">
        <v>25</v>
      </c>
      <c r="Y29">
        <v>21</v>
      </c>
      <c r="AB29">
        <v>20</v>
      </c>
      <c r="AC29">
        <v>29</v>
      </c>
      <c r="AD29">
        <v>94</v>
      </c>
      <c r="AE29">
        <v>93</v>
      </c>
      <c r="AF29" s="42">
        <v>0.01</v>
      </c>
      <c r="AG29">
        <v>3</v>
      </c>
      <c r="AH29">
        <v>1</v>
      </c>
      <c r="AI29" s="40">
        <v>4.2999999999999997E-2</v>
      </c>
      <c r="AJ29">
        <v>89</v>
      </c>
      <c r="AK29">
        <v>20</v>
      </c>
      <c r="AL29">
        <v>60</v>
      </c>
      <c r="AM29">
        <v>63</v>
      </c>
      <c r="AN29">
        <v>7</v>
      </c>
      <c r="AO29">
        <v>4</v>
      </c>
      <c r="AR29">
        <v>25</v>
      </c>
      <c r="AS29">
        <v>2</v>
      </c>
      <c r="AT29">
        <v>38</v>
      </c>
      <c r="AU29">
        <v>34</v>
      </c>
      <c r="AV29">
        <v>21</v>
      </c>
      <c r="AW29">
        <v>20</v>
      </c>
      <c r="AX29">
        <v>20</v>
      </c>
      <c r="AY29">
        <v>9</v>
      </c>
      <c r="AZ29">
        <v>0</v>
      </c>
      <c r="BA29">
        <v>13</v>
      </c>
      <c r="BB29">
        <v>1</v>
      </c>
    </row>
    <row r="30" spans="1:70" ht="13" x14ac:dyDescent="0.15">
      <c r="A30" s="45"/>
    </row>
    <row r="31" spans="1:70" ht="13" x14ac:dyDescent="0.15">
      <c r="A31" s="45"/>
    </row>
    <row r="32" spans="1:70" ht="13" x14ac:dyDescent="0.15">
      <c r="A32" s="45"/>
    </row>
    <row r="33" spans="1:1" ht="13" x14ac:dyDescent="0.15">
      <c r="A33" s="45"/>
    </row>
    <row r="34" spans="1:1" ht="13" x14ac:dyDescent="0.15">
      <c r="A34" s="45"/>
    </row>
    <row r="35" spans="1:1" ht="13" x14ac:dyDescent="0.15">
      <c r="A35" s="45"/>
    </row>
    <row r="36" spans="1:1" ht="13" x14ac:dyDescent="0.15">
      <c r="A36" s="45"/>
    </row>
    <row r="37" spans="1:1" ht="13" x14ac:dyDescent="0.15">
      <c r="A37" s="45"/>
    </row>
    <row r="38" spans="1:1" ht="13" x14ac:dyDescent="0.15">
      <c r="A38" s="45"/>
    </row>
    <row r="39" spans="1:1" ht="13" x14ac:dyDescent="0.15">
      <c r="A39" s="45"/>
    </row>
    <row r="40" spans="1:1" ht="13" x14ac:dyDescent="0.15">
      <c r="A40" s="45"/>
    </row>
    <row r="41" spans="1:1" ht="13" x14ac:dyDescent="0.15">
      <c r="A41" s="45"/>
    </row>
    <row r="42" spans="1:1" ht="13" x14ac:dyDescent="0.15">
      <c r="A42" s="45"/>
    </row>
    <row r="43" spans="1:1" ht="13" x14ac:dyDescent="0.15">
      <c r="A43" s="45"/>
    </row>
    <row r="44" spans="1:1" ht="13" x14ac:dyDescent="0.15">
      <c r="A44" s="45"/>
    </row>
    <row r="45" spans="1:1" ht="13" x14ac:dyDescent="0.15">
      <c r="A45" s="45"/>
    </row>
    <row r="46" spans="1:1" ht="13" x14ac:dyDescent="0.15">
      <c r="A46" s="45"/>
    </row>
    <row r="47" spans="1:1" ht="13" x14ac:dyDescent="0.15">
      <c r="A47" s="45"/>
    </row>
    <row r="48" spans="1:1" ht="13" x14ac:dyDescent="0.15">
      <c r="A48" s="45"/>
    </row>
    <row r="49" spans="1:1" ht="13" x14ac:dyDescent="0.15">
      <c r="A49" s="45"/>
    </row>
    <row r="50" spans="1:1" ht="13" x14ac:dyDescent="0.15">
      <c r="A50" s="45"/>
    </row>
    <row r="51" spans="1:1" ht="13" x14ac:dyDescent="0.15">
      <c r="A51" s="45"/>
    </row>
    <row r="52" spans="1:1" ht="13" x14ac:dyDescent="0.15">
      <c r="A52" s="45"/>
    </row>
    <row r="53" spans="1:1" ht="13" x14ac:dyDescent="0.15">
      <c r="A53" s="45"/>
    </row>
    <row r="54" spans="1:1" ht="13" x14ac:dyDescent="0.15">
      <c r="A54" s="45"/>
    </row>
    <row r="55" spans="1:1" ht="13" x14ac:dyDescent="0.15">
      <c r="A55" s="45"/>
    </row>
    <row r="56" spans="1:1" ht="13" x14ac:dyDescent="0.15">
      <c r="A56" s="45"/>
    </row>
    <row r="57" spans="1:1" ht="13" x14ac:dyDescent="0.15">
      <c r="A57" s="45"/>
    </row>
    <row r="58" spans="1:1" ht="13" x14ac:dyDescent="0.15">
      <c r="A58" s="45"/>
    </row>
    <row r="59" spans="1:1" ht="13" x14ac:dyDescent="0.15">
      <c r="A59" s="45"/>
    </row>
    <row r="60" spans="1:1" ht="13" x14ac:dyDescent="0.15">
      <c r="A60" s="45"/>
    </row>
    <row r="61" spans="1:1" ht="13" x14ac:dyDescent="0.15">
      <c r="A61" s="45"/>
    </row>
    <row r="62" spans="1:1" ht="13" x14ac:dyDescent="0.15">
      <c r="A62" s="45"/>
    </row>
    <row r="63" spans="1:1" ht="13" x14ac:dyDescent="0.15">
      <c r="A63" s="45"/>
    </row>
    <row r="64" spans="1:1" ht="13" x14ac:dyDescent="0.15">
      <c r="A64" s="45"/>
    </row>
    <row r="65" spans="1:1" ht="13" x14ac:dyDescent="0.15">
      <c r="A65" s="45"/>
    </row>
    <row r="66" spans="1:1" ht="13" x14ac:dyDescent="0.15">
      <c r="A66" s="45"/>
    </row>
    <row r="67" spans="1:1" ht="13" x14ac:dyDescent="0.15">
      <c r="A67" s="45"/>
    </row>
    <row r="68" spans="1:1" ht="13" x14ac:dyDescent="0.15">
      <c r="A68" s="45"/>
    </row>
    <row r="69" spans="1:1" ht="13" x14ac:dyDescent="0.15">
      <c r="A69" s="45"/>
    </row>
    <row r="70" spans="1:1" ht="13" x14ac:dyDescent="0.15">
      <c r="A70" s="45"/>
    </row>
    <row r="71" spans="1:1" ht="13" x14ac:dyDescent="0.15">
      <c r="A71" s="45"/>
    </row>
    <row r="72" spans="1:1" ht="13" x14ac:dyDescent="0.15">
      <c r="A72" s="45"/>
    </row>
    <row r="73" spans="1:1" ht="13" x14ac:dyDescent="0.15">
      <c r="A73" s="45"/>
    </row>
    <row r="74" spans="1:1" ht="13" x14ac:dyDescent="0.15">
      <c r="A74" s="45"/>
    </row>
    <row r="75" spans="1:1" ht="13" x14ac:dyDescent="0.15">
      <c r="A75" s="45"/>
    </row>
    <row r="76" spans="1:1" ht="13" x14ac:dyDescent="0.15">
      <c r="A76" s="45"/>
    </row>
    <row r="77" spans="1:1" ht="13" x14ac:dyDescent="0.15">
      <c r="A77" s="45"/>
    </row>
    <row r="78" spans="1:1" ht="13" x14ac:dyDescent="0.15">
      <c r="A78" s="45"/>
    </row>
    <row r="79" spans="1:1" ht="13" x14ac:dyDescent="0.15">
      <c r="A79" s="45"/>
    </row>
    <row r="80" spans="1:1" ht="13" x14ac:dyDescent="0.15">
      <c r="A80" s="45"/>
    </row>
    <row r="81" spans="1:1" ht="13" x14ac:dyDescent="0.15">
      <c r="A81" s="45"/>
    </row>
    <row r="82" spans="1:1" ht="13" x14ac:dyDescent="0.15">
      <c r="A82" s="45"/>
    </row>
    <row r="83" spans="1:1" ht="13" x14ac:dyDescent="0.15">
      <c r="A83" s="45"/>
    </row>
    <row r="84" spans="1:1" ht="13" x14ac:dyDescent="0.15">
      <c r="A84" s="45"/>
    </row>
    <row r="85" spans="1:1" ht="13" x14ac:dyDescent="0.15">
      <c r="A85" s="45"/>
    </row>
    <row r="86" spans="1:1" ht="13" x14ac:dyDescent="0.15">
      <c r="A86" s="45"/>
    </row>
    <row r="87" spans="1:1" ht="13" x14ac:dyDescent="0.15">
      <c r="A87" s="45"/>
    </row>
    <row r="88" spans="1:1" ht="13" x14ac:dyDescent="0.15">
      <c r="A88" s="45"/>
    </row>
    <row r="89" spans="1:1" ht="13" x14ac:dyDescent="0.15">
      <c r="A89" s="45"/>
    </row>
    <row r="90" spans="1:1" ht="13" x14ac:dyDescent="0.15">
      <c r="A90" s="45"/>
    </row>
    <row r="91" spans="1:1" ht="13" x14ac:dyDescent="0.15">
      <c r="A91" s="45"/>
    </row>
    <row r="92" spans="1:1" ht="13" x14ac:dyDescent="0.15">
      <c r="A92" s="45"/>
    </row>
    <row r="93" spans="1:1" ht="13" x14ac:dyDescent="0.15">
      <c r="A93" s="45"/>
    </row>
    <row r="94" spans="1:1" ht="13" x14ac:dyDescent="0.15">
      <c r="A94" s="45"/>
    </row>
    <row r="95" spans="1:1" ht="13" x14ac:dyDescent="0.15">
      <c r="A95" s="45"/>
    </row>
    <row r="96" spans="1:1" ht="13" x14ac:dyDescent="0.15">
      <c r="A96" s="45"/>
    </row>
    <row r="97" spans="1:1" ht="13" x14ac:dyDescent="0.15">
      <c r="A97" s="45"/>
    </row>
    <row r="98" spans="1:1" ht="13" x14ac:dyDescent="0.15">
      <c r="A98" s="45"/>
    </row>
    <row r="99" spans="1:1" ht="13" x14ac:dyDescent="0.15">
      <c r="A99" s="45"/>
    </row>
    <row r="100" spans="1:1" ht="13" x14ac:dyDescent="0.15">
      <c r="A100" s="45"/>
    </row>
    <row r="101" spans="1:1" ht="13" x14ac:dyDescent="0.15">
      <c r="A101" s="45"/>
    </row>
    <row r="102" spans="1:1" ht="13" x14ac:dyDescent="0.15">
      <c r="A102" s="45"/>
    </row>
    <row r="103" spans="1:1" ht="13" x14ac:dyDescent="0.15">
      <c r="A103" s="45"/>
    </row>
    <row r="104" spans="1:1" ht="13" x14ac:dyDescent="0.15">
      <c r="A104" s="45"/>
    </row>
    <row r="105" spans="1:1" ht="13" x14ac:dyDescent="0.15">
      <c r="A105" s="45"/>
    </row>
    <row r="106" spans="1:1" ht="13" x14ac:dyDescent="0.15">
      <c r="A106" s="45"/>
    </row>
    <row r="107" spans="1:1" ht="13" x14ac:dyDescent="0.15">
      <c r="A107" s="45"/>
    </row>
    <row r="108" spans="1:1" ht="13" x14ac:dyDescent="0.15">
      <c r="A108" s="45"/>
    </row>
    <row r="109" spans="1:1" ht="13" x14ac:dyDescent="0.15">
      <c r="A109" s="45"/>
    </row>
    <row r="110" spans="1:1" ht="13" x14ac:dyDescent="0.15">
      <c r="A110" s="45"/>
    </row>
    <row r="111" spans="1:1" ht="13" x14ac:dyDescent="0.15">
      <c r="A111" s="45"/>
    </row>
    <row r="112" spans="1:1" ht="13" x14ac:dyDescent="0.15">
      <c r="A112" s="45"/>
    </row>
    <row r="113" spans="1:1" ht="13" x14ac:dyDescent="0.15">
      <c r="A113" s="45"/>
    </row>
    <row r="114" spans="1:1" ht="13" x14ac:dyDescent="0.15">
      <c r="A114" s="45"/>
    </row>
    <row r="115" spans="1:1" ht="13" x14ac:dyDescent="0.15">
      <c r="A115" s="45"/>
    </row>
    <row r="116" spans="1:1" ht="13" x14ac:dyDescent="0.15">
      <c r="A116" s="45"/>
    </row>
    <row r="117" spans="1:1" ht="13" x14ac:dyDescent="0.15">
      <c r="A117" s="45"/>
    </row>
    <row r="118" spans="1:1" ht="13" x14ac:dyDescent="0.15">
      <c r="A118" s="45"/>
    </row>
    <row r="119" spans="1:1" ht="13" x14ac:dyDescent="0.15">
      <c r="A119" s="45"/>
    </row>
    <row r="120" spans="1:1" ht="13" x14ac:dyDescent="0.15">
      <c r="A120" s="45"/>
    </row>
    <row r="121" spans="1:1" ht="13" x14ac:dyDescent="0.15">
      <c r="A121" s="45"/>
    </row>
    <row r="122" spans="1:1" ht="13" x14ac:dyDescent="0.15">
      <c r="A122" s="45"/>
    </row>
    <row r="123" spans="1:1" ht="13" x14ac:dyDescent="0.15">
      <c r="A123" s="45"/>
    </row>
    <row r="124" spans="1:1" ht="13" x14ac:dyDescent="0.15">
      <c r="A124" s="45"/>
    </row>
    <row r="125" spans="1:1" ht="13" x14ac:dyDescent="0.15">
      <c r="A125" s="45"/>
    </row>
    <row r="126" spans="1:1" ht="13" x14ac:dyDescent="0.15">
      <c r="A126" s="45"/>
    </row>
    <row r="127" spans="1:1" ht="13" x14ac:dyDescent="0.15">
      <c r="A127" s="45"/>
    </row>
    <row r="128" spans="1:1" ht="13" x14ac:dyDescent="0.15">
      <c r="A128" s="45"/>
    </row>
    <row r="129" spans="1:1" ht="13" x14ac:dyDescent="0.15">
      <c r="A129" s="45"/>
    </row>
    <row r="130" spans="1:1" ht="13" x14ac:dyDescent="0.15">
      <c r="A130" s="45"/>
    </row>
    <row r="131" spans="1:1" ht="13" x14ac:dyDescent="0.15">
      <c r="A131" s="45"/>
    </row>
    <row r="132" spans="1:1" ht="13" x14ac:dyDescent="0.15">
      <c r="A132" s="45"/>
    </row>
    <row r="133" spans="1:1" ht="13" x14ac:dyDescent="0.15">
      <c r="A133" s="45"/>
    </row>
    <row r="134" spans="1:1" ht="13" x14ac:dyDescent="0.15">
      <c r="A134" s="45"/>
    </row>
    <row r="135" spans="1:1" ht="13" x14ac:dyDescent="0.15">
      <c r="A135" s="45"/>
    </row>
    <row r="136" spans="1:1" ht="13" x14ac:dyDescent="0.15">
      <c r="A136" s="45"/>
    </row>
    <row r="137" spans="1:1" ht="13" x14ac:dyDescent="0.15">
      <c r="A137" s="45"/>
    </row>
    <row r="138" spans="1:1" ht="13" x14ac:dyDescent="0.15">
      <c r="A138" s="45"/>
    </row>
    <row r="139" spans="1:1" ht="13" x14ac:dyDescent="0.15">
      <c r="A139" s="45"/>
    </row>
    <row r="140" spans="1:1" ht="13" x14ac:dyDescent="0.15">
      <c r="A140" s="45"/>
    </row>
    <row r="141" spans="1:1" ht="13" x14ac:dyDescent="0.15">
      <c r="A141" s="45"/>
    </row>
    <row r="142" spans="1:1" ht="13" x14ac:dyDescent="0.15">
      <c r="A142" s="45"/>
    </row>
    <row r="143" spans="1:1" ht="13" x14ac:dyDescent="0.15">
      <c r="A143" s="45"/>
    </row>
    <row r="144" spans="1:1" ht="13" x14ac:dyDescent="0.15">
      <c r="A144" s="45"/>
    </row>
    <row r="145" spans="1:1" ht="13" x14ac:dyDescent="0.15">
      <c r="A145" s="45"/>
    </row>
    <row r="146" spans="1:1" ht="13" x14ac:dyDescent="0.15">
      <c r="A146" s="45"/>
    </row>
    <row r="147" spans="1:1" ht="13" x14ac:dyDescent="0.15">
      <c r="A147" s="45"/>
    </row>
    <row r="148" spans="1:1" ht="13" x14ac:dyDescent="0.15">
      <c r="A148" s="45"/>
    </row>
    <row r="149" spans="1:1" ht="13" x14ac:dyDescent="0.15">
      <c r="A149" s="45"/>
    </row>
    <row r="150" spans="1:1" ht="13" x14ac:dyDescent="0.15">
      <c r="A150" s="45"/>
    </row>
    <row r="151" spans="1:1" ht="13" x14ac:dyDescent="0.15">
      <c r="A151" s="45"/>
    </row>
    <row r="152" spans="1:1" ht="13" x14ac:dyDescent="0.15">
      <c r="A152" s="45"/>
    </row>
    <row r="153" spans="1:1" ht="13" x14ac:dyDescent="0.15">
      <c r="A153" s="45"/>
    </row>
    <row r="154" spans="1:1" ht="13" x14ac:dyDescent="0.15">
      <c r="A154" s="45"/>
    </row>
    <row r="155" spans="1:1" ht="13" x14ac:dyDescent="0.15">
      <c r="A155" s="45"/>
    </row>
    <row r="156" spans="1:1" ht="13" x14ac:dyDescent="0.15">
      <c r="A156" s="45"/>
    </row>
    <row r="157" spans="1:1" ht="13" x14ac:dyDescent="0.15">
      <c r="A157" s="45"/>
    </row>
    <row r="158" spans="1:1" ht="13" x14ac:dyDescent="0.15">
      <c r="A158" s="45"/>
    </row>
    <row r="159" spans="1:1" ht="13" x14ac:dyDescent="0.15">
      <c r="A159" s="45"/>
    </row>
    <row r="160" spans="1:1" ht="13" x14ac:dyDescent="0.15">
      <c r="A160" s="45"/>
    </row>
    <row r="161" spans="1:1" ht="13" x14ac:dyDescent="0.15">
      <c r="A161" s="45"/>
    </row>
    <row r="162" spans="1:1" ht="13" x14ac:dyDescent="0.15">
      <c r="A162" s="45"/>
    </row>
    <row r="163" spans="1:1" ht="13" x14ac:dyDescent="0.15">
      <c r="A163" s="45"/>
    </row>
    <row r="164" spans="1:1" ht="13" x14ac:dyDescent="0.15">
      <c r="A164" s="45"/>
    </row>
    <row r="165" spans="1:1" ht="13" x14ac:dyDescent="0.15">
      <c r="A165" s="45"/>
    </row>
    <row r="166" spans="1:1" ht="13" x14ac:dyDescent="0.15">
      <c r="A166" s="45"/>
    </row>
    <row r="167" spans="1:1" ht="13" x14ac:dyDescent="0.15">
      <c r="A167" s="45"/>
    </row>
    <row r="168" spans="1:1" ht="13" x14ac:dyDescent="0.15">
      <c r="A168" s="45"/>
    </row>
    <row r="169" spans="1:1" ht="13" x14ac:dyDescent="0.15">
      <c r="A169" s="45"/>
    </row>
    <row r="170" spans="1:1" ht="13" x14ac:dyDescent="0.15">
      <c r="A170" s="45"/>
    </row>
    <row r="171" spans="1:1" ht="13" x14ac:dyDescent="0.15">
      <c r="A171" s="45"/>
    </row>
    <row r="172" spans="1:1" ht="13" x14ac:dyDescent="0.15">
      <c r="A172" s="45"/>
    </row>
    <row r="173" spans="1:1" ht="13" x14ac:dyDescent="0.15">
      <c r="A173" s="45"/>
    </row>
    <row r="174" spans="1:1" ht="13" x14ac:dyDescent="0.15">
      <c r="A174" s="45"/>
    </row>
    <row r="175" spans="1:1" ht="13" x14ac:dyDescent="0.15">
      <c r="A175" s="45"/>
    </row>
    <row r="176" spans="1:1" ht="13" x14ac:dyDescent="0.15">
      <c r="A176" s="45"/>
    </row>
    <row r="177" spans="1:1" ht="13" x14ac:dyDescent="0.15">
      <c r="A177" s="45"/>
    </row>
    <row r="178" spans="1:1" ht="13" x14ac:dyDescent="0.15">
      <c r="A178" s="45"/>
    </row>
    <row r="179" spans="1:1" ht="13" x14ac:dyDescent="0.15">
      <c r="A179" s="45"/>
    </row>
    <row r="180" spans="1:1" ht="13" x14ac:dyDescent="0.15">
      <c r="A180" s="45"/>
    </row>
    <row r="181" spans="1:1" ht="13" x14ac:dyDescent="0.15">
      <c r="A181" s="45"/>
    </row>
    <row r="182" spans="1:1" ht="13" x14ac:dyDescent="0.15">
      <c r="A182" s="45"/>
    </row>
    <row r="183" spans="1:1" ht="13" x14ac:dyDescent="0.15">
      <c r="A183" s="45"/>
    </row>
    <row r="184" spans="1:1" ht="13" x14ac:dyDescent="0.15">
      <c r="A184" s="45"/>
    </row>
    <row r="185" spans="1:1" ht="13" x14ac:dyDescent="0.15">
      <c r="A185" s="45"/>
    </row>
    <row r="186" spans="1:1" ht="13" x14ac:dyDescent="0.15">
      <c r="A186" s="45"/>
    </row>
    <row r="187" spans="1:1" ht="13" x14ac:dyDescent="0.15">
      <c r="A187" s="45"/>
    </row>
    <row r="188" spans="1:1" ht="13" x14ac:dyDescent="0.15">
      <c r="A188" s="45"/>
    </row>
    <row r="189" spans="1:1" ht="13" x14ac:dyDescent="0.15">
      <c r="A189" s="45"/>
    </row>
    <row r="190" spans="1:1" ht="13" x14ac:dyDescent="0.15">
      <c r="A190" s="45"/>
    </row>
    <row r="191" spans="1:1" ht="13" x14ac:dyDescent="0.15">
      <c r="A191" s="45"/>
    </row>
    <row r="192" spans="1:1" ht="13" x14ac:dyDescent="0.15">
      <c r="A192" s="45"/>
    </row>
    <row r="193" spans="1:1" ht="13" x14ac:dyDescent="0.15">
      <c r="A193" s="45"/>
    </row>
    <row r="194" spans="1:1" ht="13" x14ac:dyDescent="0.15">
      <c r="A194" s="45"/>
    </row>
    <row r="195" spans="1:1" ht="13" x14ac:dyDescent="0.15">
      <c r="A195" s="45"/>
    </row>
    <row r="196" spans="1:1" ht="13" x14ac:dyDescent="0.15">
      <c r="A196" s="45"/>
    </row>
    <row r="197" spans="1:1" ht="13" x14ac:dyDescent="0.15">
      <c r="A197" s="45"/>
    </row>
    <row r="198" spans="1:1" ht="13" x14ac:dyDescent="0.15">
      <c r="A198" s="45"/>
    </row>
    <row r="199" spans="1:1" ht="13" x14ac:dyDescent="0.15">
      <c r="A199" s="45"/>
    </row>
    <row r="200" spans="1:1" ht="13" x14ac:dyDescent="0.15">
      <c r="A200" s="45"/>
    </row>
    <row r="201" spans="1:1" ht="13" x14ac:dyDescent="0.15">
      <c r="A201" s="45"/>
    </row>
    <row r="202" spans="1:1" ht="13" x14ac:dyDescent="0.15">
      <c r="A202" s="45"/>
    </row>
    <row r="203" spans="1:1" ht="13" x14ac:dyDescent="0.15">
      <c r="A203" s="45"/>
    </row>
    <row r="204" spans="1:1" ht="13" x14ac:dyDescent="0.15">
      <c r="A204" s="45"/>
    </row>
    <row r="205" spans="1:1" ht="13" x14ac:dyDescent="0.15">
      <c r="A205" s="45"/>
    </row>
    <row r="206" spans="1:1" ht="13" x14ac:dyDescent="0.15">
      <c r="A206" s="45"/>
    </row>
    <row r="207" spans="1:1" ht="13" x14ac:dyDescent="0.15">
      <c r="A207" s="45"/>
    </row>
    <row r="208" spans="1:1" ht="13" x14ac:dyDescent="0.15">
      <c r="A208" s="45"/>
    </row>
    <row r="209" spans="1:1" ht="13" x14ac:dyDescent="0.15">
      <c r="A209" s="45"/>
    </row>
    <row r="210" spans="1:1" ht="13" x14ac:dyDescent="0.15">
      <c r="A210" s="45"/>
    </row>
    <row r="211" spans="1:1" ht="13" x14ac:dyDescent="0.15">
      <c r="A211" s="45"/>
    </row>
    <row r="212" spans="1:1" ht="13" x14ac:dyDescent="0.15">
      <c r="A212" s="45"/>
    </row>
    <row r="213" spans="1:1" ht="13" x14ac:dyDescent="0.15">
      <c r="A213" s="45"/>
    </row>
    <row r="214" spans="1:1" ht="13" x14ac:dyDescent="0.15">
      <c r="A214" s="45"/>
    </row>
    <row r="215" spans="1:1" ht="13" x14ac:dyDescent="0.15">
      <c r="A215" s="45"/>
    </row>
    <row r="216" spans="1:1" ht="13" x14ac:dyDescent="0.15">
      <c r="A216" s="45"/>
    </row>
    <row r="217" spans="1:1" ht="13" x14ac:dyDescent="0.15">
      <c r="A217" s="45"/>
    </row>
    <row r="218" spans="1:1" ht="13" x14ac:dyDescent="0.15">
      <c r="A218" s="45"/>
    </row>
    <row r="219" spans="1:1" ht="13" x14ac:dyDescent="0.15">
      <c r="A219" s="45"/>
    </row>
    <row r="220" spans="1:1" ht="13" x14ac:dyDescent="0.15">
      <c r="A220" s="45"/>
    </row>
    <row r="221" spans="1:1" ht="13" x14ac:dyDescent="0.15">
      <c r="A221" s="45"/>
    </row>
    <row r="222" spans="1:1" ht="13" x14ac:dyDescent="0.15">
      <c r="A222" s="45"/>
    </row>
    <row r="223" spans="1:1" ht="13" x14ac:dyDescent="0.15">
      <c r="A223" s="45"/>
    </row>
    <row r="224" spans="1:1" ht="13" x14ac:dyDescent="0.15">
      <c r="A224" s="45"/>
    </row>
    <row r="225" spans="1:1" ht="13" x14ac:dyDescent="0.15">
      <c r="A225" s="45"/>
    </row>
    <row r="226" spans="1:1" ht="13" x14ac:dyDescent="0.15">
      <c r="A226" s="45"/>
    </row>
    <row r="227" spans="1:1" ht="13" x14ac:dyDescent="0.15">
      <c r="A227" s="45"/>
    </row>
    <row r="228" spans="1:1" ht="13" x14ac:dyDescent="0.15">
      <c r="A228" s="45"/>
    </row>
    <row r="229" spans="1:1" ht="13" x14ac:dyDescent="0.15">
      <c r="A229" s="45"/>
    </row>
    <row r="230" spans="1:1" ht="13" x14ac:dyDescent="0.15">
      <c r="A230" s="45"/>
    </row>
    <row r="231" spans="1:1" ht="13" x14ac:dyDescent="0.15">
      <c r="A231" s="45"/>
    </row>
    <row r="232" spans="1:1" ht="13" x14ac:dyDescent="0.15">
      <c r="A232" s="45"/>
    </row>
    <row r="233" spans="1:1" ht="13" x14ac:dyDescent="0.15">
      <c r="A233" s="45"/>
    </row>
    <row r="234" spans="1:1" ht="13" x14ac:dyDescent="0.15">
      <c r="A234" s="45"/>
    </row>
    <row r="235" spans="1:1" ht="13" x14ac:dyDescent="0.15">
      <c r="A235" s="45"/>
    </row>
    <row r="236" spans="1:1" ht="13" x14ac:dyDescent="0.15">
      <c r="A236" s="45"/>
    </row>
    <row r="237" spans="1:1" ht="13" x14ac:dyDescent="0.15">
      <c r="A237" s="45"/>
    </row>
    <row r="238" spans="1:1" ht="13" x14ac:dyDescent="0.15">
      <c r="A238" s="45"/>
    </row>
    <row r="239" spans="1:1" ht="13" x14ac:dyDescent="0.15">
      <c r="A239" s="45"/>
    </row>
    <row r="240" spans="1:1" ht="13" x14ac:dyDescent="0.15">
      <c r="A240" s="45"/>
    </row>
    <row r="241" spans="1:1" ht="13" x14ac:dyDescent="0.15">
      <c r="A241" s="45"/>
    </row>
    <row r="242" spans="1:1" ht="13" x14ac:dyDescent="0.15">
      <c r="A242" s="45"/>
    </row>
    <row r="243" spans="1:1" ht="13" x14ac:dyDescent="0.15">
      <c r="A243" s="45"/>
    </row>
    <row r="244" spans="1:1" ht="13" x14ac:dyDescent="0.15">
      <c r="A244" s="45"/>
    </row>
    <row r="245" spans="1:1" ht="13" x14ac:dyDescent="0.15">
      <c r="A245" s="45"/>
    </row>
    <row r="246" spans="1:1" ht="13" x14ac:dyDescent="0.15">
      <c r="A246" s="45"/>
    </row>
    <row r="247" spans="1:1" ht="13" x14ac:dyDescent="0.15">
      <c r="A247" s="45"/>
    </row>
    <row r="248" spans="1:1" ht="13" x14ac:dyDescent="0.15">
      <c r="A248" s="45"/>
    </row>
    <row r="249" spans="1:1" ht="13" x14ac:dyDescent="0.15">
      <c r="A249" s="45"/>
    </row>
    <row r="250" spans="1:1" ht="13" x14ac:dyDescent="0.15">
      <c r="A250" s="45"/>
    </row>
    <row r="251" spans="1:1" ht="13" x14ac:dyDescent="0.15">
      <c r="A251" s="45"/>
    </row>
    <row r="252" spans="1:1" ht="13" x14ac:dyDescent="0.15">
      <c r="A252" s="45"/>
    </row>
    <row r="253" spans="1:1" ht="13" x14ac:dyDescent="0.15">
      <c r="A253" s="45"/>
    </row>
    <row r="254" spans="1:1" ht="13" x14ac:dyDescent="0.15">
      <c r="A254" s="45"/>
    </row>
    <row r="255" spans="1:1" ht="13" x14ac:dyDescent="0.15">
      <c r="A255" s="45"/>
    </row>
    <row r="256" spans="1:1" ht="13" x14ac:dyDescent="0.15">
      <c r="A256" s="45"/>
    </row>
    <row r="257" spans="1:1" ht="13" x14ac:dyDescent="0.15">
      <c r="A257" s="45"/>
    </row>
    <row r="258" spans="1:1" ht="13" x14ac:dyDescent="0.15">
      <c r="A258" s="45"/>
    </row>
    <row r="259" spans="1:1" ht="13" x14ac:dyDescent="0.15">
      <c r="A259" s="45"/>
    </row>
    <row r="260" spans="1:1" ht="13" x14ac:dyDescent="0.15">
      <c r="A260" s="45"/>
    </row>
    <row r="261" spans="1:1" ht="13" x14ac:dyDescent="0.15">
      <c r="A261" s="45"/>
    </row>
    <row r="262" spans="1:1" ht="13" x14ac:dyDescent="0.15">
      <c r="A262" s="45"/>
    </row>
    <row r="263" spans="1:1" ht="13" x14ac:dyDescent="0.15">
      <c r="A263" s="45"/>
    </row>
    <row r="264" spans="1:1" ht="13" x14ac:dyDescent="0.15">
      <c r="A264" s="45"/>
    </row>
    <row r="265" spans="1:1" ht="13" x14ac:dyDescent="0.15">
      <c r="A265" s="45"/>
    </row>
    <row r="266" spans="1:1" ht="13" x14ac:dyDescent="0.15">
      <c r="A266" s="45"/>
    </row>
    <row r="267" spans="1:1" ht="13" x14ac:dyDescent="0.15">
      <c r="A267" s="45"/>
    </row>
    <row r="268" spans="1:1" ht="13" x14ac:dyDescent="0.15">
      <c r="A268" s="45"/>
    </row>
    <row r="269" spans="1:1" ht="13" x14ac:dyDescent="0.15">
      <c r="A269" s="45"/>
    </row>
    <row r="270" spans="1:1" ht="13" x14ac:dyDescent="0.15">
      <c r="A270" s="45"/>
    </row>
    <row r="271" spans="1:1" ht="13" x14ac:dyDescent="0.15">
      <c r="A271" s="45"/>
    </row>
    <row r="272" spans="1:1" ht="13" x14ac:dyDescent="0.15">
      <c r="A272" s="45"/>
    </row>
    <row r="273" spans="1:1" ht="13" x14ac:dyDescent="0.15">
      <c r="A273" s="45"/>
    </row>
    <row r="274" spans="1:1" ht="13" x14ac:dyDescent="0.15">
      <c r="A274" s="45"/>
    </row>
    <row r="275" spans="1:1" ht="13" x14ac:dyDescent="0.15">
      <c r="A275" s="45"/>
    </row>
    <row r="276" spans="1:1" ht="13" x14ac:dyDescent="0.15">
      <c r="A276" s="45"/>
    </row>
    <row r="277" spans="1:1" ht="13" x14ac:dyDescent="0.15">
      <c r="A277" s="45"/>
    </row>
    <row r="278" spans="1:1" ht="13" x14ac:dyDescent="0.15">
      <c r="A278" s="45"/>
    </row>
    <row r="279" spans="1:1" ht="13" x14ac:dyDescent="0.15">
      <c r="A279" s="45"/>
    </row>
    <row r="280" spans="1:1" ht="13" x14ac:dyDescent="0.15">
      <c r="A280" s="45"/>
    </row>
    <row r="281" spans="1:1" ht="13" x14ac:dyDescent="0.15">
      <c r="A281" s="45"/>
    </row>
    <row r="282" spans="1:1" ht="13" x14ac:dyDescent="0.15">
      <c r="A282" s="45"/>
    </row>
    <row r="283" spans="1:1" ht="13" x14ac:dyDescent="0.15">
      <c r="A283" s="45"/>
    </row>
    <row r="284" spans="1:1" ht="13" x14ac:dyDescent="0.15">
      <c r="A284" s="45"/>
    </row>
    <row r="285" spans="1:1" ht="13" x14ac:dyDescent="0.15">
      <c r="A285" s="45"/>
    </row>
    <row r="286" spans="1:1" ht="13" x14ac:dyDescent="0.15">
      <c r="A286" s="45"/>
    </row>
    <row r="287" spans="1:1" ht="13" x14ac:dyDescent="0.15">
      <c r="A287" s="45"/>
    </row>
    <row r="288" spans="1:1" ht="13" x14ac:dyDescent="0.15">
      <c r="A288" s="45"/>
    </row>
    <row r="289" spans="1:1" ht="13" x14ac:dyDescent="0.15">
      <c r="A289" s="45"/>
    </row>
    <row r="290" spans="1:1" ht="13" x14ac:dyDescent="0.15">
      <c r="A290" s="45"/>
    </row>
    <row r="291" spans="1:1" ht="13" x14ac:dyDescent="0.15">
      <c r="A291" s="45"/>
    </row>
    <row r="292" spans="1:1" ht="13" x14ac:dyDescent="0.15">
      <c r="A292" s="45"/>
    </row>
    <row r="293" spans="1:1" ht="13" x14ac:dyDescent="0.15">
      <c r="A293" s="45"/>
    </row>
    <row r="294" spans="1:1" ht="13" x14ac:dyDescent="0.15">
      <c r="A294" s="45"/>
    </row>
    <row r="295" spans="1:1" ht="13" x14ac:dyDescent="0.15">
      <c r="A295" s="45"/>
    </row>
    <row r="296" spans="1:1" ht="13" x14ac:dyDescent="0.15">
      <c r="A296" s="45"/>
    </row>
    <row r="297" spans="1:1" ht="13" x14ac:dyDescent="0.15">
      <c r="A297" s="45"/>
    </row>
    <row r="298" spans="1:1" ht="13" x14ac:dyDescent="0.15">
      <c r="A298" s="45"/>
    </row>
    <row r="299" spans="1:1" ht="13" x14ac:dyDescent="0.15">
      <c r="A299" s="45"/>
    </row>
    <row r="300" spans="1:1" ht="13" x14ac:dyDescent="0.15">
      <c r="A300" s="45"/>
    </row>
    <row r="301" spans="1:1" ht="13" x14ac:dyDescent="0.15">
      <c r="A301" s="45"/>
    </row>
    <row r="302" spans="1:1" ht="13" x14ac:dyDescent="0.15">
      <c r="A302" s="45"/>
    </row>
    <row r="303" spans="1:1" ht="13" x14ac:dyDescent="0.15">
      <c r="A303" s="45"/>
    </row>
    <row r="304" spans="1:1" ht="13" x14ac:dyDescent="0.15">
      <c r="A304" s="45"/>
    </row>
    <row r="305" spans="1:1" ht="13" x14ac:dyDescent="0.15">
      <c r="A305" s="45"/>
    </row>
    <row r="306" spans="1:1" ht="13" x14ac:dyDescent="0.15">
      <c r="A306" s="45"/>
    </row>
    <row r="307" spans="1:1" ht="13" x14ac:dyDescent="0.15">
      <c r="A307" s="45"/>
    </row>
    <row r="308" spans="1:1" ht="13" x14ac:dyDescent="0.15">
      <c r="A308" s="45"/>
    </row>
    <row r="309" spans="1:1" ht="13" x14ac:dyDescent="0.15">
      <c r="A309" s="45"/>
    </row>
    <row r="310" spans="1:1" ht="13" x14ac:dyDescent="0.15">
      <c r="A310" s="45"/>
    </row>
    <row r="311" spans="1:1" ht="13" x14ac:dyDescent="0.15">
      <c r="A311" s="45"/>
    </row>
    <row r="312" spans="1:1" ht="13" x14ac:dyDescent="0.15">
      <c r="A312" s="45"/>
    </row>
    <row r="313" spans="1:1" ht="13" x14ac:dyDescent="0.15">
      <c r="A313" s="45"/>
    </row>
    <row r="314" spans="1:1" ht="13" x14ac:dyDescent="0.15">
      <c r="A314" s="45"/>
    </row>
    <row r="315" spans="1:1" ht="13" x14ac:dyDescent="0.15">
      <c r="A315" s="45"/>
    </row>
    <row r="316" spans="1:1" ht="13" x14ac:dyDescent="0.15">
      <c r="A316" s="45"/>
    </row>
    <row r="317" spans="1:1" ht="13" x14ac:dyDescent="0.15">
      <c r="A317" s="45"/>
    </row>
    <row r="318" spans="1:1" ht="13" x14ac:dyDescent="0.15">
      <c r="A318" s="45"/>
    </row>
    <row r="319" spans="1:1" ht="13" x14ac:dyDescent="0.15">
      <c r="A319" s="45"/>
    </row>
    <row r="320" spans="1:1" ht="13" x14ac:dyDescent="0.15">
      <c r="A320" s="45"/>
    </row>
    <row r="321" spans="1:1" ht="13" x14ac:dyDescent="0.15">
      <c r="A321" s="45"/>
    </row>
    <row r="322" spans="1:1" ht="13" x14ac:dyDescent="0.15">
      <c r="A322" s="45"/>
    </row>
    <row r="323" spans="1:1" ht="13" x14ac:dyDescent="0.15">
      <c r="A323" s="45"/>
    </row>
    <row r="324" spans="1:1" ht="13" x14ac:dyDescent="0.15">
      <c r="A324" s="45"/>
    </row>
    <row r="325" spans="1:1" ht="13" x14ac:dyDescent="0.15">
      <c r="A325" s="45"/>
    </row>
    <row r="326" spans="1:1" ht="13" x14ac:dyDescent="0.15">
      <c r="A326" s="45"/>
    </row>
    <row r="327" spans="1:1" ht="13" x14ac:dyDescent="0.15">
      <c r="A327" s="45"/>
    </row>
    <row r="328" spans="1:1" ht="13" x14ac:dyDescent="0.15">
      <c r="A328" s="45"/>
    </row>
    <row r="329" spans="1:1" ht="13" x14ac:dyDescent="0.15">
      <c r="A329" s="45"/>
    </row>
    <row r="330" spans="1:1" ht="13" x14ac:dyDescent="0.15">
      <c r="A330" s="45"/>
    </row>
    <row r="331" spans="1:1" ht="13" x14ac:dyDescent="0.15">
      <c r="A331" s="45"/>
    </row>
    <row r="332" spans="1:1" ht="13" x14ac:dyDescent="0.15">
      <c r="A332" s="45"/>
    </row>
    <row r="333" spans="1:1" ht="13" x14ac:dyDescent="0.15">
      <c r="A333" s="45"/>
    </row>
    <row r="334" spans="1:1" ht="13" x14ac:dyDescent="0.15">
      <c r="A334" s="45"/>
    </row>
    <row r="335" spans="1:1" ht="13" x14ac:dyDescent="0.15">
      <c r="A335" s="45"/>
    </row>
    <row r="336" spans="1:1" ht="13" x14ac:dyDescent="0.15">
      <c r="A336" s="45"/>
    </row>
    <row r="337" spans="1:1" ht="13" x14ac:dyDescent="0.15">
      <c r="A337" s="45"/>
    </row>
    <row r="338" spans="1:1" ht="13" x14ac:dyDescent="0.15">
      <c r="A338" s="45"/>
    </row>
    <row r="339" spans="1:1" ht="13" x14ac:dyDescent="0.15">
      <c r="A339" s="45"/>
    </row>
    <row r="340" spans="1:1" ht="13" x14ac:dyDescent="0.15">
      <c r="A340" s="45"/>
    </row>
    <row r="341" spans="1:1" ht="13" x14ac:dyDescent="0.15">
      <c r="A341" s="45"/>
    </row>
    <row r="342" spans="1:1" ht="13" x14ac:dyDescent="0.15">
      <c r="A342" s="45"/>
    </row>
    <row r="343" spans="1:1" ht="13" x14ac:dyDescent="0.15">
      <c r="A343" s="45"/>
    </row>
    <row r="344" spans="1:1" ht="13" x14ac:dyDescent="0.15">
      <c r="A344" s="45"/>
    </row>
    <row r="345" spans="1:1" ht="13" x14ac:dyDescent="0.15">
      <c r="A345" s="45"/>
    </row>
    <row r="346" spans="1:1" ht="13" x14ac:dyDescent="0.15">
      <c r="A346" s="45"/>
    </row>
    <row r="347" spans="1:1" ht="13" x14ac:dyDescent="0.15">
      <c r="A347" s="45"/>
    </row>
    <row r="348" spans="1:1" ht="13" x14ac:dyDescent="0.15">
      <c r="A348" s="45"/>
    </row>
    <row r="349" spans="1:1" ht="13" x14ac:dyDescent="0.15">
      <c r="A349" s="45"/>
    </row>
    <row r="350" spans="1:1" ht="13" x14ac:dyDescent="0.15">
      <c r="A350" s="45"/>
    </row>
    <row r="351" spans="1:1" ht="13" x14ac:dyDescent="0.15">
      <c r="A351" s="45"/>
    </row>
    <row r="352" spans="1:1" ht="13" x14ac:dyDescent="0.15">
      <c r="A352" s="45"/>
    </row>
    <row r="353" spans="1:1" ht="13" x14ac:dyDescent="0.15">
      <c r="A353" s="45"/>
    </row>
    <row r="354" spans="1:1" ht="13" x14ac:dyDescent="0.15">
      <c r="A354" s="45"/>
    </row>
    <row r="355" spans="1:1" ht="13" x14ac:dyDescent="0.15">
      <c r="A355" s="45"/>
    </row>
    <row r="356" spans="1:1" ht="13" x14ac:dyDescent="0.15">
      <c r="A356" s="45"/>
    </row>
    <row r="357" spans="1:1" ht="13" x14ac:dyDescent="0.15">
      <c r="A357" s="45"/>
    </row>
    <row r="358" spans="1:1" ht="13" x14ac:dyDescent="0.15">
      <c r="A358" s="45"/>
    </row>
    <row r="359" spans="1:1" ht="13" x14ac:dyDescent="0.15">
      <c r="A359" s="45"/>
    </row>
    <row r="360" spans="1:1" ht="13" x14ac:dyDescent="0.15">
      <c r="A360" s="45"/>
    </row>
    <row r="361" spans="1:1" ht="13" x14ac:dyDescent="0.15">
      <c r="A361" s="45"/>
    </row>
    <row r="362" spans="1:1" ht="13" x14ac:dyDescent="0.15">
      <c r="A362" s="45"/>
    </row>
    <row r="363" spans="1:1" ht="13" x14ac:dyDescent="0.15">
      <c r="A363" s="45"/>
    </row>
    <row r="364" spans="1:1" ht="13" x14ac:dyDescent="0.15">
      <c r="A364" s="45"/>
    </row>
    <row r="365" spans="1:1" ht="13" x14ac:dyDescent="0.15">
      <c r="A365" s="45"/>
    </row>
    <row r="366" spans="1:1" ht="13" x14ac:dyDescent="0.15">
      <c r="A366" s="45"/>
    </row>
    <row r="367" spans="1:1" ht="13" x14ac:dyDescent="0.15">
      <c r="A367" s="45"/>
    </row>
    <row r="368" spans="1:1" ht="13" x14ac:dyDescent="0.15">
      <c r="A368" s="45"/>
    </row>
    <row r="369" spans="1:1" ht="13" x14ac:dyDescent="0.15">
      <c r="A369" s="45"/>
    </row>
    <row r="370" spans="1:1" ht="13" x14ac:dyDescent="0.15">
      <c r="A370" s="45"/>
    </row>
    <row r="371" spans="1:1" ht="13" x14ac:dyDescent="0.15">
      <c r="A371" s="45"/>
    </row>
    <row r="372" spans="1:1" ht="13" x14ac:dyDescent="0.15">
      <c r="A372" s="45"/>
    </row>
    <row r="373" spans="1:1" ht="13" x14ac:dyDescent="0.15">
      <c r="A373" s="45"/>
    </row>
    <row r="374" spans="1:1" ht="13" x14ac:dyDescent="0.15">
      <c r="A374" s="45"/>
    </row>
    <row r="375" spans="1:1" ht="13" x14ac:dyDescent="0.15">
      <c r="A375" s="45"/>
    </row>
    <row r="376" spans="1:1" ht="13" x14ac:dyDescent="0.15">
      <c r="A376" s="45"/>
    </row>
    <row r="377" spans="1:1" ht="13" x14ac:dyDescent="0.15">
      <c r="A377" s="45"/>
    </row>
    <row r="378" spans="1:1" ht="13" x14ac:dyDescent="0.15">
      <c r="A378" s="45"/>
    </row>
    <row r="379" spans="1:1" ht="13" x14ac:dyDescent="0.15">
      <c r="A379" s="45"/>
    </row>
    <row r="380" spans="1:1" ht="13" x14ac:dyDescent="0.15">
      <c r="A380" s="45"/>
    </row>
    <row r="381" spans="1:1" ht="13" x14ac:dyDescent="0.15">
      <c r="A381" s="45"/>
    </row>
    <row r="382" spans="1:1" ht="13" x14ac:dyDescent="0.15">
      <c r="A382" s="45"/>
    </row>
    <row r="383" spans="1:1" ht="13" x14ac:dyDescent="0.15">
      <c r="A383" s="45"/>
    </row>
    <row r="384" spans="1:1" ht="13" x14ac:dyDescent="0.15">
      <c r="A384" s="45"/>
    </row>
    <row r="385" spans="1:1" ht="13" x14ac:dyDescent="0.15">
      <c r="A385" s="45"/>
    </row>
    <row r="386" spans="1:1" ht="13" x14ac:dyDescent="0.15">
      <c r="A386" s="45"/>
    </row>
    <row r="387" spans="1:1" ht="13" x14ac:dyDescent="0.15">
      <c r="A387" s="45"/>
    </row>
    <row r="388" spans="1:1" ht="13" x14ac:dyDescent="0.15">
      <c r="A388" s="45"/>
    </row>
    <row r="389" spans="1:1" ht="13" x14ac:dyDescent="0.15">
      <c r="A389" s="45"/>
    </row>
    <row r="390" spans="1:1" ht="13" x14ac:dyDescent="0.15">
      <c r="A390" s="45"/>
    </row>
    <row r="391" spans="1:1" ht="13" x14ac:dyDescent="0.15">
      <c r="A391" s="45"/>
    </row>
    <row r="392" spans="1:1" ht="13" x14ac:dyDescent="0.15">
      <c r="A392" s="45"/>
    </row>
    <row r="393" spans="1:1" ht="13" x14ac:dyDescent="0.15">
      <c r="A393" s="45"/>
    </row>
    <row r="394" spans="1:1" ht="13" x14ac:dyDescent="0.15">
      <c r="A394" s="45"/>
    </row>
    <row r="395" spans="1:1" ht="13" x14ac:dyDescent="0.15">
      <c r="A395" s="45"/>
    </row>
    <row r="396" spans="1:1" ht="13" x14ac:dyDescent="0.15">
      <c r="A396" s="45"/>
    </row>
    <row r="397" spans="1:1" ht="13" x14ac:dyDescent="0.15">
      <c r="A397" s="45"/>
    </row>
    <row r="398" spans="1:1" ht="13" x14ac:dyDescent="0.15">
      <c r="A398" s="45"/>
    </row>
    <row r="399" spans="1:1" ht="13" x14ac:dyDescent="0.15">
      <c r="A399" s="45"/>
    </row>
    <row r="400" spans="1:1" ht="13" x14ac:dyDescent="0.15">
      <c r="A400" s="45"/>
    </row>
    <row r="401" spans="1:1" ht="13" x14ac:dyDescent="0.15">
      <c r="A401" s="45"/>
    </row>
    <row r="402" spans="1:1" ht="13" x14ac:dyDescent="0.15">
      <c r="A402" s="45"/>
    </row>
    <row r="403" spans="1:1" ht="13" x14ac:dyDescent="0.15">
      <c r="A403" s="45"/>
    </row>
    <row r="404" spans="1:1" ht="13" x14ac:dyDescent="0.15">
      <c r="A404" s="45"/>
    </row>
    <row r="405" spans="1:1" ht="13" x14ac:dyDescent="0.15">
      <c r="A405" s="45"/>
    </row>
    <row r="406" spans="1:1" ht="13" x14ac:dyDescent="0.15">
      <c r="A406" s="45"/>
    </row>
    <row r="407" spans="1:1" ht="13" x14ac:dyDescent="0.15">
      <c r="A407" s="45"/>
    </row>
    <row r="408" spans="1:1" ht="13" x14ac:dyDescent="0.15">
      <c r="A408" s="45"/>
    </row>
    <row r="409" spans="1:1" ht="13" x14ac:dyDescent="0.15">
      <c r="A409" s="45"/>
    </row>
    <row r="410" spans="1:1" ht="13" x14ac:dyDescent="0.15">
      <c r="A410" s="45"/>
    </row>
    <row r="411" spans="1:1" ht="13" x14ac:dyDescent="0.15">
      <c r="A411" s="45"/>
    </row>
    <row r="412" spans="1:1" ht="13" x14ac:dyDescent="0.15">
      <c r="A412" s="45"/>
    </row>
    <row r="413" spans="1:1" ht="13" x14ac:dyDescent="0.15">
      <c r="A413" s="45"/>
    </row>
    <row r="414" spans="1:1" ht="13" x14ac:dyDescent="0.15">
      <c r="A414" s="45"/>
    </row>
    <row r="415" spans="1:1" ht="13" x14ac:dyDescent="0.15">
      <c r="A415" s="45"/>
    </row>
    <row r="416" spans="1:1" ht="13" x14ac:dyDescent="0.15">
      <c r="A416" s="45"/>
    </row>
    <row r="417" spans="1:1" ht="13" x14ac:dyDescent="0.15">
      <c r="A417" s="45"/>
    </row>
    <row r="418" spans="1:1" ht="13" x14ac:dyDescent="0.15">
      <c r="A418" s="45"/>
    </row>
    <row r="419" spans="1:1" ht="13" x14ac:dyDescent="0.15">
      <c r="A419" s="45"/>
    </row>
    <row r="420" spans="1:1" ht="13" x14ac:dyDescent="0.15">
      <c r="A420" s="45"/>
    </row>
    <row r="421" spans="1:1" ht="13" x14ac:dyDescent="0.15">
      <c r="A421" s="45"/>
    </row>
    <row r="422" spans="1:1" ht="13" x14ac:dyDescent="0.15">
      <c r="A422" s="45"/>
    </row>
    <row r="423" spans="1:1" ht="13" x14ac:dyDescent="0.15">
      <c r="A423" s="45"/>
    </row>
    <row r="424" spans="1:1" ht="13" x14ac:dyDescent="0.15">
      <c r="A424" s="45"/>
    </row>
    <row r="425" spans="1:1" ht="13" x14ac:dyDescent="0.15">
      <c r="A425" s="45"/>
    </row>
    <row r="426" spans="1:1" ht="13" x14ac:dyDescent="0.15">
      <c r="A426" s="45"/>
    </row>
    <row r="427" spans="1:1" ht="13" x14ac:dyDescent="0.15">
      <c r="A427" s="45"/>
    </row>
    <row r="428" spans="1:1" ht="13" x14ac:dyDescent="0.15">
      <c r="A428" s="45"/>
    </row>
    <row r="429" spans="1:1" ht="13" x14ac:dyDescent="0.15">
      <c r="A429" s="45"/>
    </row>
    <row r="430" spans="1:1" ht="13" x14ac:dyDescent="0.15">
      <c r="A430" s="45"/>
    </row>
    <row r="431" spans="1:1" ht="13" x14ac:dyDescent="0.15">
      <c r="A431" s="45"/>
    </row>
    <row r="432" spans="1:1" ht="13" x14ac:dyDescent="0.15">
      <c r="A432" s="45"/>
    </row>
    <row r="433" spans="1:1" ht="13" x14ac:dyDescent="0.15">
      <c r="A433" s="45"/>
    </row>
    <row r="434" spans="1:1" ht="13" x14ac:dyDescent="0.15">
      <c r="A434" s="45"/>
    </row>
    <row r="435" spans="1:1" ht="13" x14ac:dyDescent="0.15">
      <c r="A435" s="45"/>
    </row>
    <row r="436" spans="1:1" ht="13" x14ac:dyDescent="0.15">
      <c r="A436" s="45"/>
    </row>
    <row r="437" spans="1:1" ht="13" x14ac:dyDescent="0.15">
      <c r="A437" s="45"/>
    </row>
    <row r="438" spans="1:1" ht="13" x14ac:dyDescent="0.15">
      <c r="A438" s="45"/>
    </row>
    <row r="439" spans="1:1" ht="13" x14ac:dyDescent="0.15">
      <c r="A439" s="45"/>
    </row>
    <row r="440" spans="1:1" ht="13" x14ac:dyDescent="0.15">
      <c r="A440" s="45"/>
    </row>
    <row r="441" spans="1:1" ht="13" x14ac:dyDescent="0.15">
      <c r="A441" s="45"/>
    </row>
    <row r="442" spans="1:1" ht="13" x14ac:dyDescent="0.15">
      <c r="A442" s="45"/>
    </row>
    <row r="443" spans="1:1" ht="13" x14ac:dyDescent="0.15">
      <c r="A443" s="45"/>
    </row>
    <row r="444" spans="1:1" ht="13" x14ac:dyDescent="0.15">
      <c r="A444" s="45"/>
    </row>
    <row r="445" spans="1:1" ht="13" x14ac:dyDescent="0.15">
      <c r="A445" s="45"/>
    </row>
    <row r="446" spans="1:1" ht="13" x14ac:dyDescent="0.15">
      <c r="A446" s="45"/>
    </row>
    <row r="447" spans="1:1" ht="13" x14ac:dyDescent="0.15">
      <c r="A447" s="45"/>
    </row>
    <row r="448" spans="1:1" ht="13" x14ac:dyDescent="0.15">
      <c r="A448" s="45"/>
    </row>
    <row r="449" spans="1:1" ht="13" x14ac:dyDescent="0.15">
      <c r="A449" s="45"/>
    </row>
    <row r="450" spans="1:1" ht="13" x14ac:dyDescent="0.15">
      <c r="A450" s="45"/>
    </row>
    <row r="451" spans="1:1" ht="13" x14ac:dyDescent="0.15">
      <c r="A451" s="45"/>
    </row>
    <row r="452" spans="1:1" ht="13" x14ac:dyDescent="0.15">
      <c r="A452" s="45"/>
    </row>
    <row r="453" spans="1:1" ht="13" x14ac:dyDescent="0.15">
      <c r="A453" s="45"/>
    </row>
    <row r="454" spans="1:1" ht="13" x14ac:dyDescent="0.15">
      <c r="A454" s="45"/>
    </row>
    <row r="455" spans="1:1" ht="13" x14ac:dyDescent="0.15">
      <c r="A455" s="45"/>
    </row>
    <row r="456" spans="1:1" ht="13" x14ac:dyDescent="0.15">
      <c r="A456" s="45"/>
    </row>
    <row r="457" spans="1:1" ht="13" x14ac:dyDescent="0.15">
      <c r="A457" s="45"/>
    </row>
    <row r="458" spans="1:1" ht="13" x14ac:dyDescent="0.15">
      <c r="A458" s="45"/>
    </row>
    <row r="459" spans="1:1" ht="13" x14ac:dyDescent="0.15">
      <c r="A459" s="45"/>
    </row>
    <row r="460" spans="1:1" ht="13" x14ac:dyDescent="0.15">
      <c r="A460" s="45"/>
    </row>
    <row r="461" spans="1:1" ht="13" x14ac:dyDescent="0.15">
      <c r="A461" s="45"/>
    </row>
    <row r="462" spans="1:1" ht="13" x14ac:dyDescent="0.15">
      <c r="A462" s="45"/>
    </row>
    <row r="463" spans="1:1" ht="13" x14ac:dyDescent="0.15">
      <c r="A463" s="45"/>
    </row>
    <row r="464" spans="1:1" ht="13" x14ac:dyDescent="0.15">
      <c r="A464" s="45"/>
    </row>
    <row r="465" spans="1:1" ht="13" x14ac:dyDescent="0.15">
      <c r="A465" s="45"/>
    </row>
    <row r="466" spans="1:1" ht="13" x14ac:dyDescent="0.15">
      <c r="A466" s="45"/>
    </row>
    <row r="467" spans="1:1" ht="13" x14ac:dyDescent="0.15">
      <c r="A467" s="45"/>
    </row>
    <row r="468" spans="1:1" ht="13" x14ac:dyDescent="0.15">
      <c r="A468" s="45"/>
    </row>
    <row r="469" spans="1:1" ht="13" x14ac:dyDescent="0.15">
      <c r="A469" s="45"/>
    </row>
    <row r="470" spans="1:1" ht="13" x14ac:dyDescent="0.15">
      <c r="A470" s="45"/>
    </row>
    <row r="471" spans="1:1" ht="13" x14ac:dyDescent="0.15">
      <c r="A471" s="45"/>
    </row>
    <row r="472" spans="1:1" ht="13" x14ac:dyDescent="0.15">
      <c r="A472" s="45"/>
    </row>
    <row r="473" spans="1:1" ht="13" x14ac:dyDescent="0.15">
      <c r="A473" s="45"/>
    </row>
    <row r="474" spans="1:1" ht="13" x14ac:dyDescent="0.15">
      <c r="A474" s="45"/>
    </row>
    <row r="475" spans="1:1" ht="13" x14ac:dyDescent="0.15">
      <c r="A475" s="45"/>
    </row>
    <row r="476" spans="1:1" ht="13" x14ac:dyDescent="0.15">
      <c r="A476" s="45"/>
    </row>
    <row r="477" spans="1:1" ht="13" x14ac:dyDescent="0.15">
      <c r="A477" s="45"/>
    </row>
    <row r="478" spans="1:1" ht="13" x14ac:dyDescent="0.15">
      <c r="A478" s="45"/>
    </row>
    <row r="479" spans="1:1" ht="13" x14ac:dyDescent="0.15">
      <c r="A479" s="45"/>
    </row>
    <row r="480" spans="1:1" ht="13" x14ac:dyDescent="0.15">
      <c r="A480" s="45"/>
    </row>
    <row r="481" spans="1:1" ht="13" x14ac:dyDescent="0.15">
      <c r="A481" s="45"/>
    </row>
    <row r="482" spans="1:1" ht="13" x14ac:dyDescent="0.15">
      <c r="A482" s="45"/>
    </row>
    <row r="483" spans="1:1" ht="13" x14ac:dyDescent="0.15">
      <c r="A483" s="45"/>
    </row>
    <row r="484" spans="1:1" ht="13" x14ac:dyDescent="0.15">
      <c r="A484" s="45"/>
    </row>
    <row r="485" spans="1:1" ht="13" x14ac:dyDescent="0.15">
      <c r="A485" s="45"/>
    </row>
    <row r="486" spans="1:1" ht="13" x14ac:dyDescent="0.15">
      <c r="A486" s="45"/>
    </row>
    <row r="487" spans="1:1" ht="13" x14ac:dyDescent="0.15">
      <c r="A487" s="45"/>
    </row>
    <row r="488" spans="1:1" ht="13" x14ac:dyDescent="0.15">
      <c r="A488" s="45"/>
    </row>
    <row r="489" spans="1:1" ht="13" x14ac:dyDescent="0.15">
      <c r="A489" s="45"/>
    </row>
    <row r="490" spans="1:1" ht="13" x14ac:dyDescent="0.15">
      <c r="A490" s="45"/>
    </row>
    <row r="491" spans="1:1" ht="13" x14ac:dyDescent="0.15">
      <c r="A491" s="45"/>
    </row>
    <row r="492" spans="1:1" ht="13" x14ac:dyDescent="0.15">
      <c r="A492" s="45"/>
    </row>
    <row r="493" spans="1:1" ht="13" x14ac:dyDescent="0.15">
      <c r="A493" s="45"/>
    </row>
    <row r="494" spans="1:1" ht="13" x14ac:dyDescent="0.15">
      <c r="A494" s="45"/>
    </row>
    <row r="495" spans="1:1" ht="13" x14ac:dyDescent="0.15">
      <c r="A495" s="45"/>
    </row>
    <row r="496" spans="1:1" ht="13" x14ac:dyDescent="0.15">
      <c r="A496" s="45"/>
    </row>
    <row r="497" spans="1:1" ht="13" x14ac:dyDescent="0.15">
      <c r="A497" s="45"/>
    </row>
    <row r="498" spans="1:1" ht="13" x14ac:dyDescent="0.15">
      <c r="A498" s="45"/>
    </row>
    <row r="499" spans="1:1" ht="13" x14ac:dyDescent="0.15">
      <c r="A499" s="45"/>
    </row>
    <row r="500" spans="1:1" ht="13" x14ac:dyDescent="0.15">
      <c r="A500" s="45"/>
    </row>
    <row r="501" spans="1:1" ht="13" x14ac:dyDescent="0.15">
      <c r="A501" s="45"/>
    </row>
    <row r="502" spans="1:1" ht="13" x14ac:dyDescent="0.15">
      <c r="A502" s="45"/>
    </row>
    <row r="503" spans="1:1" ht="13" x14ac:dyDescent="0.15">
      <c r="A503" s="45"/>
    </row>
    <row r="504" spans="1:1" ht="13" x14ac:dyDescent="0.15">
      <c r="A504" s="45"/>
    </row>
    <row r="505" spans="1:1" ht="13" x14ac:dyDescent="0.15">
      <c r="A505" s="45"/>
    </row>
    <row r="506" spans="1:1" ht="13" x14ac:dyDescent="0.15">
      <c r="A506" s="45"/>
    </row>
    <row r="507" spans="1:1" ht="13" x14ac:dyDescent="0.15">
      <c r="A507" s="45"/>
    </row>
    <row r="508" spans="1:1" ht="13" x14ac:dyDescent="0.15">
      <c r="A508" s="45"/>
    </row>
    <row r="509" spans="1:1" ht="13" x14ac:dyDescent="0.15">
      <c r="A509" s="45"/>
    </row>
    <row r="510" spans="1:1" ht="13" x14ac:dyDescent="0.15">
      <c r="A510" s="45"/>
    </row>
    <row r="511" spans="1:1" ht="13" x14ac:dyDescent="0.15">
      <c r="A511" s="45"/>
    </row>
    <row r="512" spans="1:1" ht="13" x14ac:dyDescent="0.15">
      <c r="A512" s="45"/>
    </row>
    <row r="513" spans="1:1" ht="13" x14ac:dyDescent="0.15">
      <c r="A513" s="45"/>
    </row>
    <row r="514" spans="1:1" ht="13" x14ac:dyDescent="0.15">
      <c r="A514" s="45"/>
    </row>
    <row r="515" spans="1:1" ht="13" x14ac:dyDescent="0.15">
      <c r="A515" s="45"/>
    </row>
    <row r="516" spans="1:1" ht="13" x14ac:dyDescent="0.15">
      <c r="A516" s="45"/>
    </row>
    <row r="517" spans="1:1" ht="13" x14ac:dyDescent="0.15">
      <c r="A517" s="45"/>
    </row>
    <row r="518" spans="1:1" ht="13" x14ac:dyDescent="0.15">
      <c r="A518" s="45"/>
    </row>
    <row r="519" spans="1:1" ht="13" x14ac:dyDescent="0.15">
      <c r="A519" s="45"/>
    </row>
    <row r="520" spans="1:1" ht="13" x14ac:dyDescent="0.15">
      <c r="A520" s="45"/>
    </row>
    <row r="521" spans="1:1" ht="13" x14ac:dyDescent="0.15">
      <c r="A521" s="45"/>
    </row>
    <row r="522" spans="1:1" ht="13" x14ac:dyDescent="0.15">
      <c r="A522" s="45"/>
    </row>
    <row r="523" spans="1:1" ht="13" x14ac:dyDescent="0.15">
      <c r="A523" s="45"/>
    </row>
    <row r="524" spans="1:1" ht="13" x14ac:dyDescent="0.15">
      <c r="A524" s="45"/>
    </row>
    <row r="525" spans="1:1" ht="13" x14ac:dyDescent="0.15">
      <c r="A525" s="45"/>
    </row>
    <row r="526" spans="1:1" ht="13" x14ac:dyDescent="0.15">
      <c r="A526" s="45"/>
    </row>
    <row r="527" spans="1:1" ht="13" x14ac:dyDescent="0.15">
      <c r="A527" s="45"/>
    </row>
    <row r="528" spans="1:1" ht="13" x14ac:dyDescent="0.15">
      <c r="A528" s="45"/>
    </row>
    <row r="529" spans="1:1" ht="13" x14ac:dyDescent="0.15">
      <c r="A529" s="45"/>
    </row>
    <row r="530" spans="1:1" ht="13" x14ac:dyDescent="0.15">
      <c r="A530" s="45"/>
    </row>
    <row r="531" spans="1:1" ht="13" x14ac:dyDescent="0.15">
      <c r="A531" s="45"/>
    </row>
    <row r="532" spans="1:1" ht="13" x14ac:dyDescent="0.15">
      <c r="A532" s="45"/>
    </row>
    <row r="533" spans="1:1" ht="13" x14ac:dyDescent="0.15">
      <c r="A533" s="45"/>
    </row>
    <row r="534" spans="1:1" ht="13" x14ac:dyDescent="0.15">
      <c r="A534" s="45"/>
    </row>
    <row r="535" spans="1:1" ht="13" x14ac:dyDescent="0.15">
      <c r="A535" s="45"/>
    </row>
    <row r="536" spans="1:1" ht="13" x14ac:dyDescent="0.15">
      <c r="A536" s="45"/>
    </row>
    <row r="537" spans="1:1" ht="13" x14ac:dyDescent="0.15">
      <c r="A537" s="45"/>
    </row>
    <row r="538" spans="1:1" ht="13" x14ac:dyDescent="0.15">
      <c r="A538" s="45"/>
    </row>
    <row r="539" spans="1:1" ht="13" x14ac:dyDescent="0.15">
      <c r="A539" s="45"/>
    </row>
    <row r="540" spans="1:1" ht="13" x14ac:dyDescent="0.15">
      <c r="A540" s="45"/>
    </row>
    <row r="541" spans="1:1" ht="13" x14ac:dyDescent="0.15">
      <c r="A541" s="45"/>
    </row>
    <row r="542" spans="1:1" ht="13" x14ac:dyDescent="0.15">
      <c r="A542" s="45"/>
    </row>
    <row r="543" spans="1:1" ht="13" x14ac:dyDescent="0.15">
      <c r="A543" s="45"/>
    </row>
    <row r="544" spans="1:1" ht="13" x14ac:dyDescent="0.15">
      <c r="A544" s="45"/>
    </row>
    <row r="545" spans="1:1" ht="13" x14ac:dyDescent="0.15">
      <c r="A545" s="45"/>
    </row>
    <row r="546" spans="1:1" ht="13" x14ac:dyDescent="0.15">
      <c r="A546" s="45"/>
    </row>
    <row r="547" spans="1:1" ht="13" x14ac:dyDescent="0.15">
      <c r="A547" s="45"/>
    </row>
    <row r="548" spans="1:1" ht="13" x14ac:dyDescent="0.15">
      <c r="A548" s="45"/>
    </row>
    <row r="549" spans="1:1" ht="13" x14ac:dyDescent="0.15">
      <c r="A549" s="45"/>
    </row>
    <row r="550" spans="1:1" ht="13" x14ac:dyDescent="0.15">
      <c r="A550" s="45"/>
    </row>
    <row r="551" spans="1:1" ht="13" x14ac:dyDescent="0.15">
      <c r="A551" s="45"/>
    </row>
    <row r="552" spans="1:1" ht="13" x14ac:dyDescent="0.15">
      <c r="A552" s="45"/>
    </row>
    <row r="553" spans="1:1" ht="13" x14ac:dyDescent="0.15">
      <c r="A553" s="45"/>
    </row>
    <row r="554" spans="1:1" ht="13" x14ac:dyDescent="0.15">
      <c r="A554" s="45"/>
    </row>
    <row r="555" spans="1:1" ht="13" x14ac:dyDescent="0.15">
      <c r="A555" s="45"/>
    </row>
    <row r="556" spans="1:1" ht="13" x14ac:dyDescent="0.15">
      <c r="A556" s="45"/>
    </row>
    <row r="557" spans="1:1" ht="13" x14ac:dyDescent="0.15">
      <c r="A557" s="45"/>
    </row>
    <row r="558" spans="1:1" ht="13" x14ac:dyDescent="0.15">
      <c r="A558" s="45"/>
    </row>
    <row r="559" spans="1:1" ht="13" x14ac:dyDescent="0.15">
      <c r="A559" s="45"/>
    </row>
    <row r="560" spans="1:1" ht="13" x14ac:dyDescent="0.15">
      <c r="A560" s="45"/>
    </row>
    <row r="561" spans="1:1" ht="13" x14ac:dyDescent="0.15">
      <c r="A561" s="45"/>
    </row>
    <row r="562" spans="1:1" ht="13" x14ac:dyDescent="0.15">
      <c r="A562" s="45"/>
    </row>
    <row r="563" spans="1:1" ht="13" x14ac:dyDescent="0.15">
      <c r="A563" s="45"/>
    </row>
    <row r="564" spans="1:1" ht="13" x14ac:dyDescent="0.15">
      <c r="A564" s="45"/>
    </row>
    <row r="565" spans="1:1" ht="13" x14ac:dyDescent="0.15">
      <c r="A565" s="45"/>
    </row>
    <row r="566" spans="1:1" ht="13" x14ac:dyDescent="0.15">
      <c r="A566" s="45"/>
    </row>
    <row r="567" spans="1:1" ht="13" x14ac:dyDescent="0.15">
      <c r="A567" s="45"/>
    </row>
    <row r="568" spans="1:1" ht="13" x14ac:dyDescent="0.15">
      <c r="A568" s="45"/>
    </row>
    <row r="569" spans="1:1" ht="13" x14ac:dyDescent="0.15">
      <c r="A569" s="45"/>
    </row>
    <row r="570" spans="1:1" ht="13" x14ac:dyDescent="0.15">
      <c r="A570" s="45"/>
    </row>
    <row r="571" spans="1:1" ht="13" x14ac:dyDescent="0.15">
      <c r="A571" s="45"/>
    </row>
    <row r="572" spans="1:1" ht="13" x14ac:dyDescent="0.15">
      <c r="A572" s="45"/>
    </row>
    <row r="573" spans="1:1" ht="13" x14ac:dyDescent="0.15">
      <c r="A573" s="45"/>
    </row>
    <row r="574" spans="1:1" ht="13" x14ac:dyDescent="0.15">
      <c r="A574" s="45"/>
    </row>
    <row r="575" spans="1:1" ht="13" x14ac:dyDescent="0.15">
      <c r="A575" s="45"/>
    </row>
    <row r="576" spans="1:1" ht="13" x14ac:dyDescent="0.15">
      <c r="A576" s="45"/>
    </row>
    <row r="577" spans="1:1" ht="13" x14ac:dyDescent="0.15">
      <c r="A577" s="45"/>
    </row>
    <row r="578" spans="1:1" ht="13" x14ac:dyDescent="0.15">
      <c r="A578" s="45"/>
    </row>
    <row r="579" spans="1:1" ht="13" x14ac:dyDescent="0.15">
      <c r="A579" s="45"/>
    </row>
    <row r="580" spans="1:1" ht="13" x14ac:dyDescent="0.15">
      <c r="A580" s="45"/>
    </row>
    <row r="581" spans="1:1" ht="13" x14ac:dyDescent="0.15">
      <c r="A581" s="45"/>
    </row>
    <row r="582" spans="1:1" ht="13" x14ac:dyDescent="0.15">
      <c r="A582" s="45"/>
    </row>
    <row r="583" spans="1:1" ht="13" x14ac:dyDescent="0.15">
      <c r="A583" s="45"/>
    </row>
    <row r="584" spans="1:1" ht="13" x14ac:dyDescent="0.15">
      <c r="A584" s="45"/>
    </row>
    <row r="585" spans="1:1" ht="13" x14ac:dyDescent="0.15">
      <c r="A585" s="45"/>
    </row>
    <row r="586" spans="1:1" ht="13" x14ac:dyDescent="0.15">
      <c r="A586" s="45"/>
    </row>
    <row r="587" spans="1:1" ht="13" x14ac:dyDescent="0.15">
      <c r="A587" s="45"/>
    </row>
    <row r="588" spans="1:1" ht="13" x14ac:dyDescent="0.15">
      <c r="A588" s="45"/>
    </row>
    <row r="589" spans="1:1" ht="13" x14ac:dyDescent="0.15">
      <c r="A589" s="45"/>
    </row>
    <row r="590" spans="1:1" ht="13" x14ac:dyDescent="0.15">
      <c r="A590" s="45"/>
    </row>
    <row r="591" spans="1:1" ht="13" x14ac:dyDescent="0.15">
      <c r="A591" s="45"/>
    </row>
    <row r="592" spans="1:1" ht="13" x14ac:dyDescent="0.15">
      <c r="A592" s="45"/>
    </row>
    <row r="593" spans="1:1" ht="13" x14ac:dyDescent="0.15">
      <c r="A593" s="45"/>
    </row>
    <row r="594" spans="1:1" ht="13" x14ac:dyDescent="0.15">
      <c r="A594" s="45"/>
    </row>
    <row r="595" spans="1:1" ht="13" x14ac:dyDescent="0.15">
      <c r="A595" s="45"/>
    </row>
    <row r="596" spans="1:1" ht="13" x14ac:dyDescent="0.15">
      <c r="A596" s="45"/>
    </row>
    <row r="597" spans="1:1" ht="13" x14ac:dyDescent="0.15">
      <c r="A597" s="45"/>
    </row>
    <row r="598" spans="1:1" ht="13" x14ac:dyDescent="0.15">
      <c r="A598" s="45"/>
    </row>
    <row r="599" spans="1:1" ht="13" x14ac:dyDescent="0.15">
      <c r="A599" s="45"/>
    </row>
    <row r="600" spans="1:1" ht="13" x14ac:dyDescent="0.15">
      <c r="A600" s="45"/>
    </row>
    <row r="601" spans="1:1" ht="13" x14ac:dyDescent="0.15">
      <c r="A601" s="45"/>
    </row>
    <row r="602" spans="1:1" ht="13" x14ac:dyDescent="0.15">
      <c r="A602" s="45"/>
    </row>
    <row r="603" spans="1:1" ht="13" x14ac:dyDescent="0.15">
      <c r="A603" s="45"/>
    </row>
    <row r="604" spans="1:1" ht="13" x14ac:dyDescent="0.15">
      <c r="A604" s="45"/>
    </row>
    <row r="605" spans="1:1" ht="13" x14ac:dyDescent="0.15">
      <c r="A605" s="45"/>
    </row>
    <row r="606" spans="1:1" ht="13" x14ac:dyDescent="0.15">
      <c r="A606" s="45"/>
    </row>
    <row r="607" spans="1:1" ht="13" x14ac:dyDescent="0.15">
      <c r="A607" s="45"/>
    </row>
    <row r="608" spans="1:1" ht="13" x14ac:dyDescent="0.15">
      <c r="A608" s="45"/>
    </row>
    <row r="609" spans="1:1" ht="13" x14ac:dyDescent="0.15">
      <c r="A609" s="45"/>
    </row>
    <row r="610" spans="1:1" ht="13" x14ac:dyDescent="0.15">
      <c r="A610" s="45"/>
    </row>
    <row r="611" spans="1:1" ht="13" x14ac:dyDescent="0.15">
      <c r="A611" s="45"/>
    </row>
    <row r="612" spans="1:1" ht="13" x14ac:dyDescent="0.15">
      <c r="A612" s="45"/>
    </row>
    <row r="613" spans="1:1" ht="13" x14ac:dyDescent="0.15">
      <c r="A613" s="45"/>
    </row>
    <row r="614" spans="1:1" ht="13" x14ac:dyDescent="0.15">
      <c r="A614" s="45"/>
    </row>
    <row r="615" spans="1:1" ht="13" x14ac:dyDescent="0.15">
      <c r="A615" s="45"/>
    </row>
    <row r="616" spans="1:1" ht="13" x14ac:dyDescent="0.15">
      <c r="A616" s="45"/>
    </row>
    <row r="617" spans="1:1" ht="13" x14ac:dyDescent="0.15">
      <c r="A617" s="45"/>
    </row>
    <row r="618" spans="1:1" ht="13" x14ac:dyDescent="0.15">
      <c r="A618" s="45"/>
    </row>
    <row r="619" spans="1:1" ht="13" x14ac:dyDescent="0.15">
      <c r="A619" s="45"/>
    </row>
    <row r="620" spans="1:1" ht="13" x14ac:dyDescent="0.15">
      <c r="A620" s="45"/>
    </row>
    <row r="621" spans="1:1" ht="13" x14ac:dyDescent="0.15">
      <c r="A621" s="45"/>
    </row>
    <row r="622" spans="1:1" ht="13" x14ac:dyDescent="0.15">
      <c r="A622" s="45"/>
    </row>
    <row r="623" spans="1:1" ht="13" x14ac:dyDescent="0.15">
      <c r="A623" s="45"/>
    </row>
    <row r="624" spans="1:1" ht="13" x14ac:dyDescent="0.15">
      <c r="A624" s="45"/>
    </row>
    <row r="625" spans="1:1" ht="13" x14ac:dyDescent="0.15">
      <c r="A625" s="45"/>
    </row>
    <row r="626" spans="1:1" ht="13" x14ac:dyDescent="0.15">
      <c r="A626" s="45"/>
    </row>
    <row r="627" spans="1:1" ht="13" x14ac:dyDescent="0.15">
      <c r="A627" s="45"/>
    </row>
    <row r="628" spans="1:1" ht="13" x14ac:dyDescent="0.15">
      <c r="A628" s="45"/>
    </row>
    <row r="629" spans="1:1" ht="13" x14ac:dyDescent="0.15">
      <c r="A629" s="45"/>
    </row>
    <row r="630" spans="1:1" ht="13" x14ac:dyDescent="0.15">
      <c r="A630" s="45"/>
    </row>
    <row r="631" spans="1:1" ht="13" x14ac:dyDescent="0.15">
      <c r="A631" s="45"/>
    </row>
    <row r="632" spans="1:1" ht="13" x14ac:dyDescent="0.15">
      <c r="A632" s="45"/>
    </row>
    <row r="633" spans="1:1" ht="13" x14ac:dyDescent="0.15">
      <c r="A633" s="45"/>
    </row>
    <row r="634" spans="1:1" ht="13" x14ac:dyDescent="0.15">
      <c r="A634" s="45"/>
    </row>
    <row r="635" spans="1:1" ht="13" x14ac:dyDescent="0.15">
      <c r="A635" s="45"/>
    </row>
    <row r="636" spans="1:1" ht="13" x14ac:dyDescent="0.15">
      <c r="A636" s="45"/>
    </row>
    <row r="637" spans="1:1" ht="13" x14ac:dyDescent="0.15">
      <c r="A637" s="45"/>
    </row>
    <row r="638" spans="1:1" ht="13" x14ac:dyDescent="0.15">
      <c r="A638" s="45"/>
    </row>
    <row r="639" spans="1:1" ht="13" x14ac:dyDescent="0.15">
      <c r="A639" s="45"/>
    </row>
    <row r="640" spans="1:1" ht="13" x14ac:dyDescent="0.15">
      <c r="A640" s="45"/>
    </row>
    <row r="641" spans="1:1" ht="13" x14ac:dyDescent="0.15">
      <c r="A641" s="45"/>
    </row>
    <row r="642" spans="1:1" ht="13" x14ac:dyDescent="0.15">
      <c r="A642" s="45"/>
    </row>
    <row r="643" spans="1:1" ht="13" x14ac:dyDescent="0.15">
      <c r="A643" s="45"/>
    </row>
    <row r="644" spans="1:1" ht="13" x14ac:dyDescent="0.15">
      <c r="A644" s="45"/>
    </row>
    <row r="645" spans="1:1" ht="13" x14ac:dyDescent="0.15">
      <c r="A645" s="45"/>
    </row>
    <row r="646" spans="1:1" ht="13" x14ac:dyDescent="0.15">
      <c r="A646" s="45"/>
    </row>
    <row r="647" spans="1:1" ht="13" x14ac:dyDescent="0.15">
      <c r="A647" s="45"/>
    </row>
    <row r="648" spans="1:1" ht="13" x14ac:dyDescent="0.15">
      <c r="A648" s="45"/>
    </row>
    <row r="649" spans="1:1" ht="13" x14ac:dyDescent="0.15">
      <c r="A649" s="45"/>
    </row>
    <row r="650" spans="1:1" ht="13" x14ac:dyDescent="0.15">
      <c r="A650" s="45"/>
    </row>
    <row r="651" spans="1:1" ht="13" x14ac:dyDescent="0.15">
      <c r="A651" s="45"/>
    </row>
    <row r="652" spans="1:1" ht="13" x14ac:dyDescent="0.15">
      <c r="A652" s="45"/>
    </row>
    <row r="653" spans="1:1" ht="13" x14ac:dyDescent="0.15">
      <c r="A653" s="45"/>
    </row>
    <row r="654" spans="1:1" ht="13" x14ac:dyDescent="0.15">
      <c r="A654" s="45"/>
    </row>
    <row r="655" spans="1:1" ht="13" x14ac:dyDescent="0.15">
      <c r="A655" s="45"/>
    </row>
    <row r="656" spans="1:1" ht="13" x14ac:dyDescent="0.15">
      <c r="A656" s="45"/>
    </row>
    <row r="657" spans="1:1" ht="13" x14ac:dyDescent="0.15">
      <c r="A657" s="45"/>
    </row>
    <row r="658" spans="1:1" ht="13" x14ac:dyDescent="0.15">
      <c r="A658" s="45"/>
    </row>
    <row r="659" spans="1:1" ht="13" x14ac:dyDescent="0.15">
      <c r="A659" s="45"/>
    </row>
    <row r="660" spans="1:1" ht="13" x14ac:dyDescent="0.15">
      <c r="A660" s="45"/>
    </row>
    <row r="661" spans="1:1" ht="13" x14ac:dyDescent="0.15">
      <c r="A661" s="45"/>
    </row>
    <row r="662" spans="1:1" ht="13" x14ac:dyDescent="0.15">
      <c r="A662" s="45"/>
    </row>
    <row r="663" spans="1:1" ht="13" x14ac:dyDescent="0.15">
      <c r="A663" s="45"/>
    </row>
    <row r="664" spans="1:1" ht="13" x14ac:dyDescent="0.15">
      <c r="A664" s="45"/>
    </row>
    <row r="665" spans="1:1" ht="13" x14ac:dyDescent="0.15">
      <c r="A665" s="45"/>
    </row>
    <row r="666" spans="1:1" ht="13" x14ac:dyDescent="0.15">
      <c r="A666" s="45"/>
    </row>
    <row r="667" spans="1:1" ht="13" x14ac:dyDescent="0.15">
      <c r="A667" s="45"/>
    </row>
    <row r="668" spans="1:1" ht="13" x14ac:dyDescent="0.15">
      <c r="A668" s="45"/>
    </row>
    <row r="669" spans="1:1" ht="13" x14ac:dyDescent="0.15">
      <c r="A669" s="45"/>
    </row>
    <row r="670" spans="1:1" ht="13" x14ac:dyDescent="0.15">
      <c r="A670" s="45"/>
    </row>
    <row r="671" spans="1:1" ht="13" x14ac:dyDescent="0.15">
      <c r="A671" s="45"/>
    </row>
    <row r="672" spans="1:1" ht="13" x14ac:dyDescent="0.15">
      <c r="A672" s="45"/>
    </row>
    <row r="673" spans="1:1" ht="13" x14ac:dyDescent="0.15">
      <c r="A673" s="45"/>
    </row>
    <row r="674" spans="1:1" ht="13" x14ac:dyDescent="0.15">
      <c r="A674" s="45"/>
    </row>
    <row r="675" spans="1:1" ht="13" x14ac:dyDescent="0.15">
      <c r="A675" s="45"/>
    </row>
    <row r="676" spans="1:1" ht="13" x14ac:dyDescent="0.15">
      <c r="A676" s="45"/>
    </row>
    <row r="677" spans="1:1" ht="13" x14ac:dyDescent="0.15">
      <c r="A677" s="45"/>
    </row>
    <row r="678" spans="1:1" ht="13" x14ac:dyDescent="0.15">
      <c r="A678" s="45"/>
    </row>
    <row r="679" spans="1:1" ht="13" x14ac:dyDescent="0.15">
      <c r="A679" s="45"/>
    </row>
    <row r="680" spans="1:1" ht="13" x14ac:dyDescent="0.15">
      <c r="A680" s="45"/>
    </row>
    <row r="681" spans="1:1" ht="13" x14ac:dyDescent="0.15">
      <c r="A681" s="45"/>
    </row>
    <row r="682" spans="1:1" ht="13" x14ac:dyDescent="0.15">
      <c r="A682" s="45"/>
    </row>
    <row r="683" spans="1:1" ht="13" x14ac:dyDescent="0.15">
      <c r="A683" s="45"/>
    </row>
    <row r="684" spans="1:1" ht="13" x14ac:dyDescent="0.15">
      <c r="A684" s="45"/>
    </row>
    <row r="685" spans="1:1" ht="13" x14ac:dyDescent="0.15">
      <c r="A685" s="45"/>
    </row>
    <row r="686" spans="1:1" ht="13" x14ac:dyDescent="0.15">
      <c r="A686" s="45"/>
    </row>
    <row r="687" spans="1:1" ht="13" x14ac:dyDescent="0.15">
      <c r="A687" s="45"/>
    </row>
    <row r="688" spans="1:1" ht="13" x14ac:dyDescent="0.15">
      <c r="A688" s="45"/>
    </row>
    <row r="689" spans="1:1" ht="13" x14ac:dyDescent="0.15">
      <c r="A689" s="45"/>
    </row>
    <row r="690" spans="1:1" ht="13" x14ac:dyDescent="0.15">
      <c r="A690" s="45"/>
    </row>
    <row r="691" spans="1:1" ht="13" x14ac:dyDescent="0.15">
      <c r="A691" s="45"/>
    </row>
    <row r="692" spans="1:1" ht="13" x14ac:dyDescent="0.15">
      <c r="A692" s="45"/>
    </row>
    <row r="693" spans="1:1" ht="13" x14ac:dyDescent="0.15">
      <c r="A693" s="45"/>
    </row>
    <row r="694" spans="1:1" ht="13" x14ac:dyDescent="0.15">
      <c r="A694" s="45"/>
    </row>
    <row r="695" spans="1:1" ht="13" x14ac:dyDescent="0.15">
      <c r="A695" s="45"/>
    </row>
    <row r="696" spans="1:1" ht="13" x14ac:dyDescent="0.15">
      <c r="A696" s="45"/>
    </row>
    <row r="697" spans="1:1" ht="13" x14ac:dyDescent="0.15">
      <c r="A697" s="45"/>
    </row>
    <row r="698" spans="1:1" ht="13" x14ac:dyDescent="0.15">
      <c r="A698" s="45"/>
    </row>
    <row r="699" spans="1:1" ht="13" x14ac:dyDescent="0.15">
      <c r="A699" s="45"/>
    </row>
    <row r="700" spans="1:1" ht="13" x14ac:dyDescent="0.15">
      <c r="A700" s="45"/>
    </row>
    <row r="701" spans="1:1" ht="13" x14ac:dyDescent="0.15">
      <c r="A701" s="45"/>
    </row>
    <row r="702" spans="1:1" ht="13" x14ac:dyDescent="0.15">
      <c r="A702" s="45"/>
    </row>
    <row r="703" spans="1:1" ht="13" x14ac:dyDescent="0.15">
      <c r="A703" s="45"/>
    </row>
    <row r="704" spans="1:1" ht="13" x14ac:dyDescent="0.15">
      <c r="A704" s="45"/>
    </row>
    <row r="705" spans="1:1" ht="13" x14ac:dyDescent="0.15">
      <c r="A705" s="45"/>
    </row>
    <row r="706" spans="1:1" ht="13" x14ac:dyDescent="0.15">
      <c r="A706" s="45"/>
    </row>
    <row r="707" spans="1:1" ht="13" x14ac:dyDescent="0.15">
      <c r="A707" s="45"/>
    </row>
    <row r="708" spans="1:1" ht="13" x14ac:dyDescent="0.15">
      <c r="A708" s="45"/>
    </row>
    <row r="709" spans="1:1" ht="13" x14ac:dyDescent="0.15">
      <c r="A709" s="45"/>
    </row>
    <row r="710" spans="1:1" ht="13" x14ac:dyDescent="0.15">
      <c r="A710" s="45"/>
    </row>
    <row r="711" spans="1:1" ht="13" x14ac:dyDescent="0.15">
      <c r="A711" s="45"/>
    </row>
    <row r="712" spans="1:1" ht="13" x14ac:dyDescent="0.15">
      <c r="A712" s="45"/>
    </row>
    <row r="713" spans="1:1" ht="13" x14ac:dyDescent="0.15">
      <c r="A713" s="45"/>
    </row>
    <row r="714" spans="1:1" ht="13" x14ac:dyDescent="0.15">
      <c r="A714" s="45"/>
    </row>
    <row r="715" spans="1:1" ht="13" x14ac:dyDescent="0.15">
      <c r="A715" s="45"/>
    </row>
    <row r="716" spans="1:1" ht="13" x14ac:dyDescent="0.15">
      <c r="A716" s="45"/>
    </row>
    <row r="717" spans="1:1" ht="13" x14ac:dyDescent="0.15">
      <c r="A717" s="45"/>
    </row>
    <row r="718" spans="1:1" ht="13" x14ac:dyDescent="0.15">
      <c r="A718" s="45"/>
    </row>
    <row r="719" spans="1:1" ht="13" x14ac:dyDescent="0.15">
      <c r="A719" s="45"/>
    </row>
    <row r="720" spans="1:1" ht="13" x14ac:dyDescent="0.15">
      <c r="A720" s="45"/>
    </row>
    <row r="721" spans="1:1" ht="13" x14ac:dyDescent="0.15">
      <c r="A721" s="45"/>
    </row>
    <row r="722" spans="1:1" ht="13" x14ac:dyDescent="0.15">
      <c r="A722" s="45"/>
    </row>
    <row r="723" spans="1:1" ht="13" x14ac:dyDescent="0.15">
      <c r="A723" s="45"/>
    </row>
    <row r="724" spans="1:1" ht="13" x14ac:dyDescent="0.15">
      <c r="A724" s="45"/>
    </row>
    <row r="725" spans="1:1" ht="13" x14ac:dyDescent="0.15">
      <c r="A725" s="45"/>
    </row>
    <row r="726" spans="1:1" ht="13" x14ac:dyDescent="0.15">
      <c r="A726" s="45"/>
    </row>
    <row r="727" spans="1:1" ht="13" x14ac:dyDescent="0.15">
      <c r="A727" s="45"/>
    </row>
    <row r="728" spans="1:1" ht="13" x14ac:dyDescent="0.15">
      <c r="A728" s="45"/>
    </row>
    <row r="729" spans="1:1" ht="13" x14ac:dyDescent="0.15">
      <c r="A729" s="45"/>
    </row>
    <row r="730" spans="1:1" ht="13" x14ac:dyDescent="0.15">
      <c r="A730" s="45"/>
    </row>
    <row r="731" spans="1:1" ht="13" x14ac:dyDescent="0.15">
      <c r="A731" s="45"/>
    </row>
    <row r="732" spans="1:1" ht="13" x14ac:dyDescent="0.15">
      <c r="A732" s="45"/>
    </row>
    <row r="733" spans="1:1" ht="13" x14ac:dyDescent="0.15">
      <c r="A733" s="45"/>
    </row>
    <row r="734" spans="1:1" ht="13" x14ac:dyDescent="0.15">
      <c r="A734" s="45"/>
    </row>
    <row r="735" spans="1:1" ht="13" x14ac:dyDescent="0.15">
      <c r="A735" s="45"/>
    </row>
    <row r="736" spans="1:1" ht="13" x14ac:dyDescent="0.15">
      <c r="A736" s="45"/>
    </row>
    <row r="737" spans="1:1" ht="13" x14ac:dyDescent="0.15">
      <c r="A737" s="45"/>
    </row>
    <row r="738" spans="1:1" ht="13" x14ac:dyDescent="0.15">
      <c r="A738" s="45"/>
    </row>
    <row r="739" spans="1:1" ht="13" x14ac:dyDescent="0.15">
      <c r="A739" s="45"/>
    </row>
    <row r="740" spans="1:1" ht="13" x14ac:dyDescent="0.15">
      <c r="A740" s="45"/>
    </row>
    <row r="741" spans="1:1" ht="13" x14ac:dyDescent="0.15">
      <c r="A741" s="45"/>
    </row>
    <row r="742" spans="1:1" ht="13" x14ac:dyDescent="0.15">
      <c r="A742" s="45"/>
    </row>
    <row r="743" spans="1:1" ht="13" x14ac:dyDescent="0.15">
      <c r="A743" s="45"/>
    </row>
    <row r="744" spans="1:1" ht="13" x14ac:dyDescent="0.15">
      <c r="A744" s="45"/>
    </row>
    <row r="745" spans="1:1" ht="13" x14ac:dyDescent="0.15">
      <c r="A745" s="45"/>
    </row>
    <row r="746" spans="1:1" ht="13" x14ac:dyDescent="0.15">
      <c r="A746" s="45"/>
    </row>
    <row r="747" spans="1:1" ht="13" x14ac:dyDescent="0.15">
      <c r="A747" s="45"/>
    </row>
    <row r="748" spans="1:1" ht="13" x14ac:dyDescent="0.15">
      <c r="A748" s="45"/>
    </row>
    <row r="749" spans="1:1" ht="13" x14ac:dyDescent="0.15">
      <c r="A749" s="45"/>
    </row>
    <row r="750" spans="1:1" ht="13" x14ac:dyDescent="0.15">
      <c r="A750" s="45"/>
    </row>
    <row r="751" spans="1:1" ht="13" x14ac:dyDescent="0.15">
      <c r="A751" s="45"/>
    </row>
    <row r="752" spans="1:1" ht="13" x14ac:dyDescent="0.15">
      <c r="A752" s="45"/>
    </row>
    <row r="753" spans="1:1" ht="13" x14ac:dyDescent="0.15">
      <c r="A753" s="45"/>
    </row>
    <row r="754" spans="1:1" ht="13" x14ac:dyDescent="0.15">
      <c r="A754" s="45"/>
    </row>
    <row r="755" spans="1:1" ht="13" x14ac:dyDescent="0.15">
      <c r="A755" s="45"/>
    </row>
    <row r="756" spans="1:1" ht="13" x14ac:dyDescent="0.15">
      <c r="A756" s="45"/>
    </row>
    <row r="757" spans="1:1" ht="13" x14ac:dyDescent="0.15">
      <c r="A757" s="45"/>
    </row>
    <row r="758" spans="1:1" ht="13" x14ac:dyDescent="0.15">
      <c r="A758" s="45"/>
    </row>
    <row r="759" spans="1:1" ht="13" x14ac:dyDescent="0.15">
      <c r="A759" s="45"/>
    </row>
    <row r="760" spans="1:1" ht="13" x14ac:dyDescent="0.15">
      <c r="A760" s="45"/>
    </row>
    <row r="761" spans="1:1" ht="13" x14ac:dyDescent="0.15">
      <c r="A761" s="45"/>
    </row>
    <row r="762" spans="1:1" ht="13" x14ac:dyDescent="0.15">
      <c r="A762" s="45"/>
    </row>
    <row r="763" spans="1:1" ht="13" x14ac:dyDescent="0.15">
      <c r="A763" s="45"/>
    </row>
    <row r="764" spans="1:1" ht="13" x14ac:dyDescent="0.15">
      <c r="A764" s="45"/>
    </row>
    <row r="765" spans="1:1" ht="13" x14ac:dyDescent="0.15">
      <c r="A765" s="45"/>
    </row>
    <row r="766" spans="1:1" ht="13" x14ac:dyDescent="0.15">
      <c r="A766" s="45"/>
    </row>
    <row r="767" spans="1:1" ht="13" x14ac:dyDescent="0.15">
      <c r="A767" s="45"/>
    </row>
    <row r="768" spans="1:1" ht="13" x14ac:dyDescent="0.15">
      <c r="A768" s="45"/>
    </row>
    <row r="769" spans="1:1" ht="13" x14ac:dyDescent="0.15">
      <c r="A769" s="45"/>
    </row>
    <row r="770" spans="1:1" ht="13" x14ac:dyDescent="0.15">
      <c r="A770" s="45"/>
    </row>
    <row r="771" spans="1:1" ht="13" x14ac:dyDescent="0.15">
      <c r="A771" s="45"/>
    </row>
    <row r="772" spans="1:1" ht="13" x14ac:dyDescent="0.15">
      <c r="A772" s="45"/>
    </row>
    <row r="773" spans="1:1" ht="13" x14ac:dyDescent="0.15">
      <c r="A773" s="45"/>
    </row>
    <row r="774" spans="1:1" ht="13" x14ac:dyDescent="0.15">
      <c r="A774" s="45"/>
    </row>
    <row r="775" spans="1:1" ht="13" x14ac:dyDescent="0.15">
      <c r="A775" s="45"/>
    </row>
    <row r="776" spans="1:1" ht="13" x14ac:dyDescent="0.15">
      <c r="A776" s="45"/>
    </row>
    <row r="777" spans="1:1" ht="13" x14ac:dyDescent="0.15">
      <c r="A777" s="45"/>
    </row>
    <row r="778" spans="1:1" ht="13" x14ac:dyDescent="0.15">
      <c r="A778" s="45"/>
    </row>
    <row r="779" spans="1:1" ht="13" x14ac:dyDescent="0.15">
      <c r="A779" s="45"/>
    </row>
    <row r="780" spans="1:1" ht="13" x14ac:dyDescent="0.15">
      <c r="A780" s="45"/>
    </row>
    <row r="781" spans="1:1" ht="13" x14ac:dyDescent="0.15">
      <c r="A781" s="45"/>
    </row>
    <row r="782" spans="1:1" ht="13" x14ac:dyDescent="0.15">
      <c r="A782" s="45"/>
    </row>
    <row r="783" spans="1:1" ht="13" x14ac:dyDescent="0.15">
      <c r="A783" s="45"/>
    </row>
    <row r="784" spans="1:1" ht="13" x14ac:dyDescent="0.15">
      <c r="A784" s="45"/>
    </row>
    <row r="785" spans="1:1" ht="13" x14ac:dyDescent="0.15">
      <c r="A785" s="45"/>
    </row>
    <row r="786" spans="1:1" ht="13" x14ac:dyDescent="0.15">
      <c r="A786" s="45"/>
    </row>
    <row r="787" spans="1:1" ht="13" x14ac:dyDescent="0.15">
      <c r="A787" s="45"/>
    </row>
    <row r="788" spans="1:1" ht="13" x14ac:dyDescent="0.15">
      <c r="A788" s="45"/>
    </row>
    <row r="789" spans="1:1" ht="13" x14ac:dyDescent="0.15">
      <c r="A789" s="45"/>
    </row>
    <row r="790" spans="1:1" ht="13" x14ac:dyDescent="0.15">
      <c r="A790" s="45"/>
    </row>
    <row r="791" spans="1:1" ht="13" x14ac:dyDescent="0.15">
      <c r="A791" s="45"/>
    </row>
    <row r="792" spans="1:1" ht="13" x14ac:dyDescent="0.15">
      <c r="A792" s="45"/>
    </row>
    <row r="793" spans="1:1" ht="13" x14ac:dyDescent="0.15">
      <c r="A793" s="45"/>
    </row>
    <row r="794" spans="1:1" ht="13" x14ac:dyDescent="0.15">
      <c r="A794" s="45"/>
    </row>
    <row r="795" spans="1:1" ht="13" x14ac:dyDescent="0.15">
      <c r="A795" s="45"/>
    </row>
    <row r="796" spans="1:1" ht="13" x14ac:dyDescent="0.15">
      <c r="A796" s="45"/>
    </row>
    <row r="797" spans="1:1" ht="13" x14ac:dyDescent="0.15">
      <c r="A797" s="45"/>
    </row>
    <row r="798" spans="1:1" ht="13" x14ac:dyDescent="0.15">
      <c r="A798" s="45"/>
    </row>
    <row r="799" spans="1:1" ht="13" x14ac:dyDescent="0.15">
      <c r="A799" s="45"/>
    </row>
    <row r="800" spans="1:1" ht="13" x14ac:dyDescent="0.15">
      <c r="A800" s="45"/>
    </row>
    <row r="801" spans="1:1" ht="13" x14ac:dyDescent="0.15">
      <c r="A801" s="45"/>
    </row>
    <row r="802" spans="1:1" ht="13" x14ac:dyDescent="0.15">
      <c r="A802" s="45"/>
    </row>
    <row r="803" spans="1:1" ht="13" x14ac:dyDescent="0.15">
      <c r="A803" s="45"/>
    </row>
    <row r="804" spans="1:1" ht="13" x14ac:dyDescent="0.15">
      <c r="A804" s="45"/>
    </row>
    <row r="805" spans="1:1" ht="13" x14ac:dyDescent="0.15">
      <c r="A805" s="45"/>
    </row>
    <row r="806" spans="1:1" ht="13" x14ac:dyDescent="0.15">
      <c r="A806" s="45"/>
    </row>
    <row r="807" spans="1:1" ht="13" x14ac:dyDescent="0.15">
      <c r="A807" s="45"/>
    </row>
    <row r="808" spans="1:1" ht="13" x14ac:dyDescent="0.15">
      <c r="A808" s="45"/>
    </row>
    <row r="809" spans="1:1" ht="13" x14ac:dyDescent="0.15">
      <c r="A809" s="45"/>
    </row>
    <row r="810" spans="1:1" ht="13" x14ac:dyDescent="0.15">
      <c r="A810" s="45"/>
    </row>
    <row r="811" spans="1:1" ht="13" x14ac:dyDescent="0.15">
      <c r="A811" s="45"/>
    </row>
    <row r="812" spans="1:1" ht="13" x14ac:dyDescent="0.15">
      <c r="A812" s="45"/>
    </row>
    <row r="813" spans="1:1" ht="13" x14ac:dyDescent="0.15">
      <c r="A813" s="45"/>
    </row>
    <row r="814" spans="1:1" ht="13" x14ac:dyDescent="0.15">
      <c r="A814" s="45"/>
    </row>
    <row r="815" spans="1:1" ht="13" x14ac:dyDescent="0.15">
      <c r="A815" s="45"/>
    </row>
    <row r="816" spans="1:1" ht="13" x14ac:dyDescent="0.15">
      <c r="A816" s="45"/>
    </row>
    <row r="817" spans="1:1" ht="13" x14ac:dyDescent="0.15">
      <c r="A817" s="45"/>
    </row>
    <row r="818" spans="1:1" ht="13" x14ac:dyDescent="0.15">
      <c r="A818" s="45"/>
    </row>
    <row r="819" spans="1:1" ht="13" x14ac:dyDescent="0.15">
      <c r="A819" s="45"/>
    </row>
    <row r="820" spans="1:1" ht="13" x14ac:dyDescent="0.15">
      <c r="A820" s="45"/>
    </row>
    <row r="821" spans="1:1" ht="13" x14ac:dyDescent="0.15">
      <c r="A821" s="45"/>
    </row>
    <row r="822" spans="1:1" ht="13" x14ac:dyDescent="0.15">
      <c r="A822" s="45"/>
    </row>
    <row r="823" spans="1:1" ht="13" x14ac:dyDescent="0.15">
      <c r="A823" s="45"/>
    </row>
    <row r="824" spans="1:1" ht="13" x14ac:dyDescent="0.15">
      <c r="A824" s="45"/>
    </row>
    <row r="825" spans="1:1" ht="13" x14ac:dyDescent="0.15">
      <c r="A825" s="45"/>
    </row>
    <row r="826" spans="1:1" ht="13" x14ac:dyDescent="0.15">
      <c r="A826" s="45"/>
    </row>
    <row r="827" spans="1:1" ht="13" x14ac:dyDescent="0.15">
      <c r="A827" s="45"/>
    </row>
    <row r="828" spans="1:1" ht="13" x14ac:dyDescent="0.15">
      <c r="A828" s="45"/>
    </row>
    <row r="829" spans="1:1" ht="13" x14ac:dyDescent="0.15">
      <c r="A829" s="45"/>
    </row>
    <row r="830" spans="1:1" ht="13" x14ac:dyDescent="0.15">
      <c r="A830" s="45"/>
    </row>
    <row r="831" spans="1:1" ht="13" x14ac:dyDescent="0.15">
      <c r="A831" s="45"/>
    </row>
    <row r="832" spans="1:1" ht="13" x14ac:dyDescent="0.15">
      <c r="A832" s="45"/>
    </row>
    <row r="833" spans="1:1" ht="13" x14ac:dyDescent="0.15">
      <c r="A833" s="45"/>
    </row>
    <row r="834" spans="1:1" ht="13" x14ac:dyDescent="0.15">
      <c r="A834" s="45"/>
    </row>
    <row r="835" spans="1:1" ht="13" x14ac:dyDescent="0.15">
      <c r="A835" s="45"/>
    </row>
    <row r="836" spans="1:1" ht="13" x14ac:dyDescent="0.15">
      <c r="A836" s="45"/>
    </row>
    <row r="837" spans="1:1" ht="13" x14ac:dyDescent="0.15">
      <c r="A837" s="45"/>
    </row>
    <row r="838" spans="1:1" ht="13" x14ac:dyDescent="0.15">
      <c r="A838" s="45"/>
    </row>
    <row r="839" spans="1:1" ht="13" x14ac:dyDescent="0.15">
      <c r="A839" s="45"/>
    </row>
    <row r="840" spans="1:1" ht="13" x14ac:dyDescent="0.15">
      <c r="A840" s="45"/>
    </row>
    <row r="841" spans="1:1" ht="13" x14ac:dyDescent="0.15">
      <c r="A841" s="45"/>
    </row>
    <row r="842" spans="1:1" ht="13" x14ac:dyDescent="0.15">
      <c r="A842" s="45"/>
    </row>
    <row r="843" spans="1:1" ht="13" x14ac:dyDescent="0.15">
      <c r="A843" s="45"/>
    </row>
    <row r="844" spans="1:1" ht="13" x14ac:dyDescent="0.15">
      <c r="A844" s="45"/>
    </row>
    <row r="845" spans="1:1" ht="13" x14ac:dyDescent="0.15">
      <c r="A845" s="45"/>
    </row>
    <row r="846" spans="1:1" ht="13" x14ac:dyDescent="0.15">
      <c r="A846" s="45"/>
    </row>
    <row r="847" spans="1:1" ht="13" x14ac:dyDescent="0.15">
      <c r="A847" s="45"/>
    </row>
    <row r="848" spans="1:1" ht="13" x14ac:dyDescent="0.15">
      <c r="A848" s="45"/>
    </row>
    <row r="849" spans="1:1" ht="13" x14ac:dyDescent="0.15">
      <c r="A849" s="45"/>
    </row>
    <row r="850" spans="1:1" ht="13" x14ac:dyDescent="0.15">
      <c r="A850" s="45"/>
    </row>
    <row r="851" spans="1:1" ht="13" x14ac:dyDescent="0.15">
      <c r="A851" s="45"/>
    </row>
    <row r="852" spans="1:1" ht="13" x14ac:dyDescent="0.15">
      <c r="A852" s="45"/>
    </row>
    <row r="853" spans="1:1" ht="13" x14ac:dyDescent="0.15">
      <c r="A853" s="45"/>
    </row>
    <row r="854" spans="1:1" ht="13" x14ac:dyDescent="0.15">
      <c r="A854" s="45"/>
    </row>
    <row r="855" spans="1:1" ht="13" x14ac:dyDescent="0.15">
      <c r="A855" s="45"/>
    </row>
    <row r="856" spans="1:1" ht="13" x14ac:dyDescent="0.15">
      <c r="A856" s="45"/>
    </row>
    <row r="857" spans="1:1" ht="13" x14ac:dyDescent="0.15">
      <c r="A857" s="45"/>
    </row>
    <row r="858" spans="1:1" ht="13" x14ac:dyDescent="0.15">
      <c r="A858" s="45"/>
    </row>
    <row r="859" spans="1:1" ht="13" x14ac:dyDescent="0.15">
      <c r="A859" s="45"/>
    </row>
    <row r="860" spans="1:1" ht="13" x14ac:dyDescent="0.15">
      <c r="A860" s="45"/>
    </row>
    <row r="861" spans="1:1" ht="13" x14ac:dyDescent="0.15">
      <c r="A861" s="45"/>
    </row>
    <row r="862" spans="1:1" ht="13" x14ac:dyDescent="0.15">
      <c r="A862" s="45"/>
    </row>
    <row r="863" spans="1:1" ht="13" x14ac:dyDescent="0.15">
      <c r="A863" s="45"/>
    </row>
    <row r="864" spans="1:1" ht="13" x14ac:dyDescent="0.15">
      <c r="A864" s="45"/>
    </row>
    <row r="865" spans="1:1" ht="13" x14ac:dyDescent="0.15">
      <c r="A865" s="45"/>
    </row>
    <row r="866" spans="1:1" ht="13" x14ac:dyDescent="0.15">
      <c r="A866" s="45"/>
    </row>
    <row r="867" spans="1:1" ht="13" x14ac:dyDescent="0.15">
      <c r="A867" s="45"/>
    </row>
    <row r="868" spans="1:1" ht="13" x14ac:dyDescent="0.15">
      <c r="A868" s="45"/>
    </row>
    <row r="869" spans="1:1" ht="13" x14ac:dyDescent="0.15">
      <c r="A869" s="45"/>
    </row>
    <row r="870" spans="1:1" ht="13" x14ac:dyDescent="0.15">
      <c r="A870" s="45"/>
    </row>
    <row r="871" spans="1:1" ht="13" x14ac:dyDescent="0.15">
      <c r="A871" s="45"/>
    </row>
    <row r="872" spans="1:1" ht="13" x14ac:dyDescent="0.15">
      <c r="A872" s="45"/>
    </row>
    <row r="873" spans="1:1" ht="13" x14ac:dyDescent="0.15">
      <c r="A873" s="45"/>
    </row>
    <row r="874" spans="1:1" ht="13" x14ac:dyDescent="0.15">
      <c r="A874" s="45"/>
    </row>
    <row r="875" spans="1:1" ht="13" x14ac:dyDescent="0.15">
      <c r="A875" s="45"/>
    </row>
    <row r="876" spans="1:1" ht="13" x14ac:dyDescent="0.15">
      <c r="A876" s="45"/>
    </row>
    <row r="877" spans="1:1" ht="13" x14ac:dyDescent="0.15">
      <c r="A877" s="45"/>
    </row>
    <row r="878" spans="1:1" ht="13" x14ac:dyDescent="0.15">
      <c r="A878" s="45"/>
    </row>
    <row r="879" spans="1:1" ht="13" x14ac:dyDescent="0.15">
      <c r="A879" s="45"/>
    </row>
    <row r="880" spans="1:1" ht="13" x14ac:dyDescent="0.15">
      <c r="A880" s="45"/>
    </row>
    <row r="881" spans="1:1" ht="13" x14ac:dyDescent="0.15">
      <c r="A881" s="45"/>
    </row>
    <row r="882" spans="1:1" ht="13" x14ac:dyDescent="0.15">
      <c r="A882" s="45"/>
    </row>
    <row r="883" spans="1:1" ht="13" x14ac:dyDescent="0.15">
      <c r="A883" s="45"/>
    </row>
    <row r="884" spans="1:1" ht="13" x14ac:dyDescent="0.15">
      <c r="A884" s="45"/>
    </row>
    <row r="885" spans="1:1" ht="13" x14ac:dyDescent="0.15">
      <c r="A885" s="45"/>
    </row>
    <row r="886" spans="1:1" ht="13" x14ac:dyDescent="0.15">
      <c r="A886" s="45"/>
    </row>
    <row r="887" spans="1:1" ht="13" x14ac:dyDescent="0.15">
      <c r="A887" s="45"/>
    </row>
    <row r="888" spans="1:1" ht="13" x14ac:dyDescent="0.15">
      <c r="A888" s="45"/>
    </row>
    <row r="889" spans="1:1" ht="13" x14ac:dyDescent="0.15">
      <c r="A889" s="45"/>
    </row>
    <row r="890" spans="1:1" ht="13" x14ac:dyDescent="0.15">
      <c r="A890" s="45"/>
    </row>
    <row r="891" spans="1:1" ht="13" x14ac:dyDescent="0.15">
      <c r="A891" s="45"/>
    </row>
    <row r="892" spans="1:1" ht="13" x14ac:dyDescent="0.15">
      <c r="A892" s="45"/>
    </row>
    <row r="893" spans="1:1" ht="13" x14ac:dyDescent="0.15">
      <c r="A893" s="45"/>
    </row>
    <row r="894" spans="1:1" ht="13" x14ac:dyDescent="0.15">
      <c r="A894" s="45"/>
    </row>
    <row r="895" spans="1:1" ht="13" x14ac:dyDescent="0.15">
      <c r="A895" s="45"/>
    </row>
    <row r="896" spans="1:1" ht="13" x14ac:dyDescent="0.15">
      <c r="A896" s="45"/>
    </row>
    <row r="897" spans="1:1" ht="13" x14ac:dyDescent="0.15">
      <c r="A897" s="45"/>
    </row>
    <row r="898" spans="1:1" ht="13" x14ac:dyDescent="0.15">
      <c r="A898" s="45"/>
    </row>
    <row r="899" spans="1:1" ht="13" x14ac:dyDescent="0.15">
      <c r="A899" s="45"/>
    </row>
    <row r="900" spans="1:1" ht="13" x14ac:dyDescent="0.15">
      <c r="A900" s="45"/>
    </row>
    <row r="901" spans="1:1" ht="13" x14ac:dyDescent="0.15">
      <c r="A901" s="45"/>
    </row>
    <row r="902" spans="1:1" ht="13" x14ac:dyDescent="0.15">
      <c r="A902" s="45"/>
    </row>
    <row r="903" spans="1:1" ht="13" x14ac:dyDescent="0.15">
      <c r="A903" s="45"/>
    </row>
    <row r="904" spans="1:1" ht="13" x14ac:dyDescent="0.15">
      <c r="A904" s="45"/>
    </row>
    <row r="905" spans="1:1" ht="13" x14ac:dyDescent="0.15">
      <c r="A905" s="45"/>
    </row>
    <row r="906" spans="1:1" ht="13" x14ac:dyDescent="0.15">
      <c r="A906" s="45"/>
    </row>
    <row r="907" spans="1:1" ht="13" x14ac:dyDescent="0.15">
      <c r="A907" s="45"/>
    </row>
    <row r="908" spans="1:1" ht="13" x14ac:dyDescent="0.15">
      <c r="A908" s="45"/>
    </row>
    <row r="909" spans="1:1" ht="13" x14ac:dyDescent="0.15">
      <c r="A909" s="45"/>
    </row>
    <row r="910" spans="1:1" ht="13" x14ac:dyDescent="0.15">
      <c r="A910" s="45"/>
    </row>
    <row r="911" spans="1:1" ht="13" x14ac:dyDescent="0.15">
      <c r="A911" s="45"/>
    </row>
    <row r="912" spans="1:1" ht="13" x14ac:dyDescent="0.15">
      <c r="A912" s="45"/>
    </row>
    <row r="913" spans="1:1" ht="13" x14ac:dyDescent="0.15">
      <c r="A913" s="45"/>
    </row>
    <row r="914" spans="1:1" ht="13" x14ac:dyDescent="0.15">
      <c r="A914" s="45"/>
    </row>
    <row r="915" spans="1:1" ht="13" x14ac:dyDescent="0.15">
      <c r="A915" s="45"/>
    </row>
    <row r="916" spans="1:1" ht="13" x14ac:dyDescent="0.15">
      <c r="A916" s="45"/>
    </row>
    <row r="917" spans="1:1" ht="13" x14ac:dyDescent="0.15">
      <c r="A917" s="45"/>
    </row>
    <row r="918" spans="1:1" ht="13" x14ac:dyDescent="0.15">
      <c r="A918" s="45"/>
    </row>
    <row r="919" spans="1:1" ht="13" x14ac:dyDescent="0.15">
      <c r="A919" s="45"/>
    </row>
    <row r="920" spans="1:1" ht="13" x14ac:dyDescent="0.15">
      <c r="A920" s="45"/>
    </row>
    <row r="921" spans="1:1" ht="13" x14ac:dyDescent="0.15">
      <c r="A921" s="45"/>
    </row>
    <row r="922" spans="1:1" ht="13" x14ac:dyDescent="0.15">
      <c r="A922" s="45"/>
    </row>
    <row r="923" spans="1:1" ht="13" x14ac:dyDescent="0.15">
      <c r="A923" s="45"/>
    </row>
    <row r="924" spans="1:1" ht="13" x14ac:dyDescent="0.15">
      <c r="A924" s="45"/>
    </row>
    <row r="925" spans="1:1" ht="13" x14ac:dyDescent="0.15">
      <c r="A925" s="45"/>
    </row>
    <row r="926" spans="1:1" ht="13" x14ac:dyDescent="0.15">
      <c r="A926" s="45"/>
    </row>
    <row r="927" spans="1:1" ht="13" x14ac:dyDescent="0.15">
      <c r="A927" s="45"/>
    </row>
    <row r="928" spans="1:1" ht="13" x14ac:dyDescent="0.15">
      <c r="A928" s="45"/>
    </row>
    <row r="929" spans="1:1" ht="13" x14ac:dyDescent="0.15">
      <c r="A929" s="45"/>
    </row>
    <row r="930" spans="1:1" ht="13" x14ac:dyDescent="0.15">
      <c r="A930" s="45"/>
    </row>
    <row r="931" spans="1:1" ht="13" x14ac:dyDescent="0.15">
      <c r="A931" s="45"/>
    </row>
    <row r="932" spans="1:1" ht="13" x14ac:dyDescent="0.15">
      <c r="A932" s="45"/>
    </row>
    <row r="933" spans="1:1" ht="13" x14ac:dyDescent="0.15">
      <c r="A933" s="45"/>
    </row>
    <row r="934" spans="1:1" ht="13" x14ac:dyDescent="0.15">
      <c r="A934" s="45"/>
    </row>
    <row r="935" spans="1:1" ht="13" x14ac:dyDescent="0.15">
      <c r="A935" s="45"/>
    </row>
    <row r="936" spans="1:1" ht="13" x14ac:dyDescent="0.15">
      <c r="A936" s="45"/>
    </row>
    <row r="937" spans="1:1" ht="13" x14ac:dyDescent="0.15">
      <c r="A937" s="45"/>
    </row>
    <row r="938" spans="1:1" ht="13" x14ac:dyDescent="0.15">
      <c r="A938" s="45"/>
    </row>
    <row r="939" spans="1:1" ht="13" x14ac:dyDescent="0.15">
      <c r="A939" s="45"/>
    </row>
    <row r="940" spans="1:1" ht="13" x14ac:dyDescent="0.15">
      <c r="A940" s="45"/>
    </row>
    <row r="941" spans="1:1" ht="13" x14ac:dyDescent="0.15">
      <c r="A941" s="45"/>
    </row>
    <row r="942" spans="1:1" ht="13" x14ac:dyDescent="0.15">
      <c r="A942" s="45"/>
    </row>
    <row r="943" spans="1:1" ht="13" x14ac:dyDescent="0.15">
      <c r="A943" s="45"/>
    </row>
    <row r="944" spans="1:1" ht="13" x14ac:dyDescent="0.15">
      <c r="A944" s="45"/>
    </row>
    <row r="945" spans="1:1" ht="13" x14ac:dyDescent="0.15">
      <c r="A945" s="45"/>
    </row>
    <row r="946" spans="1:1" ht="13" x14ac:dyDescent="0.15">
      <c r="A946" s="45"/>
    </row>
    <row r="947" spans="1:1" ht="13" x14ac:dyDescent="0.15">
      <c r="A947" s="45"/>
    </row>
    <row r="948" spans="1:1" ht="13" x14ac:dyDescent="0.15">
      <c r="A948" s="45"/>
    </row>
    <row r="949" spans="1:1" ht="13" x14ac:dyDescent="0.15">
      <c r="A949" s="45"/>
    </row>
    <row r="950" spans="1:1" ht="13" x14ac:dyDescent="0.15">
      <c r="A950" s="45"/>
    </row>
    <row r="951" spans="1:1" ht="13" x14ac:dyDescent="0.15">
      <c r="A951" s="45"/>
    </row>
    <row r="952" spans="1:1" ht="13" x14ac:dyDescent="0.15">
      <c r="A952" s="45"/>
    </row>
    <row r="953" spans="1:1" ht="13" x14ac:dyDescent="0.15">
      <c r="A953" s="45"/>
    </row>
    <row r="954" spans="1:1" ht="13" x14ac:dyDescent="0.15">
      <c r="A954" s="45"/>
    </row>
    <row r="955" spans="1:1" ht="13" x14ac:dyDescent="0.15">
      <c r="A955" s="45"/>
    </row>
    <row r="956" spans="1:1" ht="13" x14ac:dyDescent="0.15">
      <c r="A956" s="45"/>
    </row>
    <row r="957" spans="1:1" ht="13" x14ac:dyDescent="0.15">
      <c r="A957" s="45"/>
    </row>
    <row r="958" spans="1:1" ht="13" x14ac:dyDescent="0.15">
      <c r="A958" s="45"/>
    </row>
    <row r="959" spans="1:1" ht="13" x14ac:dyDescent="0.15">
      <c r="A959" s="45"/>
    </row>
    <row r="960" spans="1:1" ht="13" x14ac:dyDescent="0.15">
      <c r="A960" s="45"/>
    </row>
    <row r="961" spans="1:1" ht="13" x14ac:dyDescent="0.15">
      <c r="A961" s="45"/>
    </row>
    <row r="962" spans="1:1" ht="13" x14ac:dyDescent="0.15">
      <c r="A962" s="45"/>
    </row>
    <row r="963" spans="1:1" ht="13" x14ac:dyDescent="0.15">
      <c r="A963" s="45"/>
    </row>
    <row r="964" spans="1:1" ht="13" x14ac:dyDescent="0.15">
      <c r="A964" s="45"/>
    </row>
    <row r="965" spans="1:1" ht="13" x14ac:dyDescent="0.15">
      <c r="A965" s="45"/>
    </row>
    <row r="966" spans="1:1" ht="13" x14ac:dyDescent="0.15">
      <c r="A966" s="45"/>
    </row>
    <row r="967" spans="1:1" ht="13" x14ac:dyDescent="0.15">
      <c r="A967" s="45"/>
    </row>
    <row r="968" spans="1:1" ht="13" x14ac:dyDescent="0.15">
      <c r="A968" s="45"/>
    </row>
    <row r="969" spans="1:1" ht="13" x14ac:dyDescent="0.15">
      <c r="A969" s="45"/>
    </row>
    <row r="970" spans="1:1" ht="13" x14ac:dyDescent="0.15">
      <c r="A970" s="45"/>
    </row>
    <row r="971" spans="1:1" ht="13" x14ac:dyDescent="0.15">
      <c r="A971" s="45"/>
    </row>
    <row r="972" spans="1:1" ht="13" x14ac:dyDescent="0.15">
      <c r="A972" s="45"/>
    </row>
    <row r="973" spans="1:1" ht="13" x14ac:dyDescent="0.15">
      <c r="A973" s="45"/>
    </row>
    <row r="974" spans="1:1" ht="13" x14ac:dyDescent="0.15">
      <c r="A974" s="45"/>
    </row>
    <row r="975" spans="1:1" ht="13" x14ac:dyDescent="0.15">
      <c r="A975" s="45"/>
    </row>
    <row r="976" spans="1:1" ht="13" x14ac:dyDescent="0.15">
      <c r="A976" s="45"/>
    </row>
    <row r="977" spans="1:1" ht="13" x14ac:dyDescent="0.15">
      <c r="A977" s="45"/>
    </row>
    <row r="978" spans="1:1" ht="13" x14ac:dyDescent="0.15">
      <c r="A978" s="45"/>
    </row>
    <row r="979" spans="1:1" ht="13" x14ac:dyDescent="0.15">
      <c r="A979" s="45"/>
    </row>
    <row r="980" spans="1:1" ht="13" x14ac:dyDescent="0.15">
      <c r="A980" s="45"/>
    </row>
    <row r="981" spans="1:1" ht="13" x14ac:dyDescent="0.15">
      <c r="A981" s="45"/>
    </row>
    <row r="982" spans="1:1" ht="13" x14ac:dyDescent="0.15">
      <c r="A982" s="45"/>
    </row>
    <row r="983" spans="1:1" ht="13" x14ac:dyDescent="0.15">
      <c r="A983" s="45"/>
    </row>
    <row r="984" spans="1:1" ht="13" x14ac:dyDescent="0.15">
      <c r="A984" s="45"/>
    </row>
    <row r="985" spans="1:1" ht="13" x14ac:dyDescent="0.15">
      <c r="A985" s="45"/>
    </row>
    <row r="986" spans="1:1" ht="13" x14ac:dyDescent="0.15">
      <c r="A986" s="45"/>
    </row>
    <row r="987" spans="1:1" ht="13" x14ac:dyDescent="0.15">
      <c r="A987" s="45"/>
    </row>
    <row r="988" spans="1:1" ht="13" x14ac:dyDescent="0.15">
      <c r="A988" s="45"/>
    </row>
    <row r="989" spans="1:1" ht="13" x14ac:dyDescent="0.15">
      <c r="A989" s="45"/>
    </row>
    <row r="990" spans="1:1" ht="13" x14ac:dyDescent="0.15">
      <c r="A990" s="45"/>
    </row>
  </sheetData>
  <mergeCells count="28">
    <mergeCell ref="AY2:AZ3"/>
    <mergeCell ref="BA2:BB3"/>
    <mergeCell ref="D3:G3"/>
    <mergeCell ref="H3:M3"/>
    <mergeCell ref="N3:R3"/>
    <mergeCell ref="S3:U3"/>
    <mergeCell ref="W3:X3"/>
    <mergeCell ref="AD3:AJ3"/>
    <mergeCell ref="AL3:AM3"/>
    <mergeCell ref="AN3:AO3"/>
    <mergeCell ref="AP3:AP4"/>
    <mergeCell ref="AQ3:AQ4"/>
    <mergeCell ref="D1:AA1"/>
    <mergeCell ref="AB1:AQ1"/>
    <mergeCell ref="AR1:AX1"/>
    <mergeCell ref="AY1:BB1"/>
    <mergeCell ref="A2:A4"/>
    <mergeCell ref="B2:B4"/>
    <mergeCell ref="C2:C4"/>
    <mergeCell ref="D2:G2"/>
    <mergeCell ref="S2:V2"/>
    <mergeCell ref="W2:Y2"/>
    <mergeCell ref="Z2:AA2"/>
    <mergeCell ref="AB2:AJ2"/>
    <mergeCell ref="AK2:AO2"/>
    <mergeCell ref="AP2:AQ2"/>
    <mergeCell ref="AR2:AS3"/>
    <mergeCell ref="AT2:AX3"/>
  </mergeCells>
  <pageMargins left="0.7" right="0.7" top="0.75" bottom="0.75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V27"/>
  <sheetViews>
    <sheetView workbookViewId="0">
      <pane xSplit="2" ySplit="8" topLeftCell="C9" activePane="bottomRight" state="frozen"/>
      <selection activeCell="AZ26" sqref="AZ26"/>
      <selection pane="topRight"/>
      <selection pane="bottomLeft"/>
      <selection pane="bottomRight" activeCell="C9" sqref="C9"/>
    </sheetView>
  </sheetViews>
  <sheetFormatPr baseColWidth="10" defaultColWidth="14.5" defaultRowHeight="15.75" customHeight="1" x14ac:dyDescent="0.15"/>
  <cols>
    <col min="1" max="4" width="25.5" customWidth="1"/>
    <col min="5" max="5" width="20.83203125" customWidth="1"/>
    <col min="6" max="6" width="27.33203125" customWidth="1"/>
    <col min="7" max="7" width="31.6640625" customWidth="1"/>
    <col min="8" max="8" width="19.33203125" customWidth="1"/>
    <col min="9" max="9" width="22.1640625" customWidth="1"/>
    <col min="10" max="10" width="22.83203125" customWidth="1"/>
    <col min="11" max="11" width="24" customWidth="1"/>
    <col min="12" max="12" width="20.33203125" customWidth="1"/>
    <col min="13" max="13" width="22.5" customWidth="1"/>
    <col min="15" max="15" width="19.5" customWidth="1"/>
    <col min="17" max="17" width="17" customWidth="1"/>
    <col min="18" max="18" width="42" customWidth="1"/>
    <col min="19" max="19" width="18.5" customWidth="1"/>
    <col min="20" max="20" width="17.83203125" customWidth="1"/>
    <col min="26" max="26" width="20.5" customWidth="1"/>
    <col min="27" max="27" width="21.5" customWidth="1"/>
    <col min="28" max="28" width="15.5" customWidth="1"/>
    <col min="29" max="29" width="17.5" customWidth="1"/>
    <col min="30" max="30" width="28.5" customWidth="1"/>
    <col min="31" max="31" width="22.5" customWidth="1"/>
    <col min="32" max="32" width="30.6640625" customWidth="1"/>
    <col min="37" max="37" width="22.83203125" customWidth="1"/>
    <col min="41" max="41" width="18.5" customWidth="1"/>
    <col min="42" max="42" width="17.5" customWidth="1"/>
    <col min="43" max="43" width="20.1640625" customWidth="1"/>
    <col min="44" max="44" width="22.83203125" customWidth="1"/>
    <col min="45" max="48" width="24.5" customWidth="1"/>
    <col min="50" max="51" width="24.83203125" customWidth="1"/>
    <col min="57" max="57" width="16" customWidth="1"/>
    <col min="61" max="62" width="15.33203125" customWidth="1"/>
    <col min="63" max="63" width="27.33203125" customWidth="1"/>
    <col min="64" max="65" width="36.5" customWidth="1"/>
    <col min="67" max="68" width="24.5" customWidth="1"/>
    <col min="69" max="69" width="12.5" customWidth="1"/>
    <col min="70" max="70" width="24.5" customWidth="1"/>
    <col min="71" max="71" width="12.83203125" customWidth="1"/>
    <col min="72" max="73" width="26.5" customWidth="1"/>
  </cols>
  <sheetData>
    <row r="1" spans="1:74" ht="15.75" customHeight="1" x14ac:dyDescent="0.2">
      <c r="A1" s="1"/>
      <c r="B1" s="1"/>
      <c r="C1" s="1"/>
      <c r="D1" s="104" t="s">
        <v>0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7" t="s">
        <v>1</v>
      </c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6"/>
      <c r="AR1" s="108" t="s">
        <v>2</v>
      </c>
      <c r="AS1" s="105"/>
      <c r="AT1" s="105"/>
      <c r="AU1" s="105"/>
      <c r="AV1" s="105"/>
      <c r="AW1" s="105"/>
      <c r="AX1" s="105"/>
      <c r="AY1" s="105"/>
      <c r="AZ1" s="106"/>
      <c r="BA1" s="145" t="s">
        <v>3</v>
      </c>
      <c r="BB1" s="146"/>
      <c r="BC1" s="146"/>
      <c r="BD1" s="146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4" ht="13" x14ac:dyDescent="0.15">
      <c r="A2" s="111" t="s">
        <v>4</v>
      </c>
      <c r="B2" s="111" t="s">
        <v>5</v>
      </c>
      <c r="C2" s="111" t="s">
        <v>6</v>
      </c>
      <c r="D2" s="114"/>
      <c r="E2" s="105"/>
      <c r="F2" s="105"/>
      <c r="G2" s="106"/>
      <c r="H2" s="3"/>
      <c r="I2" s="3"/>
      <c r="J2" s="3"/>
      <c r="K2" s="3"/>
      <c r="L2" s="3"/>
      <c r="M2" s="3"/>
      <c r="N2" s="3"/>
      <c r="O2" s="3"/>
      <c r="P2" s="3"/>
      <c r="Q2" s="4"/>
      <c r="R2" s="5"/>
      <c r="S2" s="115" t="s">
        <v>7</v>
      </c>
      <c r="T2" s="105"/>
      <c r="U2" s="105"/>
      <c r="V2" s="106"/>
      <c r="W2" s="116" t="s">
        <v>8</v>
      </c>
      <c r="X2" s="105"/>
      <c r="Y2" s="106"/>
      <c r="Z2" s="117" t="s">
        <v>9</v>
      </c>
      <c r="AA2" s="106"/>
      <c r="AB2" s="118" t="s">
        <v>10</v>
      </c>
      <c r="AC2" s="105"/>
      <c r="AD2" s="105"/>
      <c r="AE2" s="105"/>
      <c r="AF2" s="105"/>
      <c r="AG2" s="105"/>
      <c r="AH2" s="105"/>
      <c r="AI2" s="105"/>
      <c r="AJ2" s="106"/>
      <c r="AK2" s="119" t="s">
        <v>11</v>
      </c>
      <c r="AL2" s="105"/>
      <c r="AM2" s="105"/>
      <c r="AN2" s="105"/>
      <c r="AO2" s="106"/>
      <c r="AP2" s="120" t="s">
        <v>9</v>
      </c>
      <c r="AQ2" s="106"/>
      <c r="AR2" s="121" t="s">
        <v>12</v>
      </c>
      <c r="AS2" s="122"/>
      <c r="AT2" s="6"/>
      <c r="AU2" s="6"/>
      <c r="AV2" s="125" t="s">
        <v>13</v>
      </c>
      <c r="AW2" s="126"/>
      <c r="AX2" s="126"/>
      <c r="AY2" s="126"/>
      <c r="AZ2" s="122"/>
      <c r="BA2" s="128" t="s">
        <v>14</v>
      </c>
      <c r="BB2" s="129"/>
      <c r="BC2" s="132" t="s">
        <v>15</v>
      </c>
      <c r="BD2" s="133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4" ht="15.75" customHeight="1" x14ac:dyDescent="0.2">
      <c r="A3" s="112"/>
      <c r="B3" s="112"/>
      <c r="C3" s="112"/>
      <c r="D3" s="136" t="s">
        <v>16</v>
      </c>
      <c r="E3" s="127"/>
      <c r="F3" s="127"/>
      <c r="G3" s="124"/>
      <c r="H3" s="137" t="s">
        <v>17</v>
      </c>
      <c r="I3" s="105"/>
      <c r="J3" s="105"/>
      <c r="K3" s="105"/>
      <c r="L3" s="105"/>
      <c r="M3" s="106"/>
      <c r="N3" s="138" t="s">
        <v>18</v>
      </c>
      <c r="O3" s="105"/>
      <c r="P3" s="105"/>
      <c r="Q3" s="105"/>
      <c r="R3" s="106"/>
      <c r="S3" s="139" t="s">
        <v>19</v>
      </c>
      <c r="T3" s="105"/>
      <c r="U3" s="106"/>
      <c r="V3" s="8" t="s">
        <v>20</v>
      </c>
      <c r="W3" s="140" t="s">
        <v>21</v>
      </c>
      <c r="X3" s="106"/>
      <c r="Y3" s="9" t="s">
        <v>22</v>
      </c>
      <c r="Z3" s="10" t="s">
        <v>23</v>
      </c>
      <c r="AA3" s="10" t="s">
        <v>24</v>
      </c>
      <c r="AB3" s="11" t="s">
        <v>25</v>
      </c>
      <c r="AC3" s="12" t="s">
        <v>26</v>
      </c>
      <c r="AD3" s="141" t="s">
        <v>27</v>
      </c>
      <c r="AE3" s="105"/>
      <c r="AF3" s="105"/>
      <c r="AG3" s="105"/>
      <c r="AH3" s="105"/>
      <c r="AI3" s="105"/>
      <c r="AJ3" s="106"/>
      <c r="AK3" s="13" t="s">
        <v>28</v>
      </c>
      <c r="AL3" s="142" t="s">
        <v>29</v>
      </c>
      <c r="AM3" s="106"/>
      <c r="AN3" s="143" t="s">
        <v>30</v>
      </c>
      <c r="AO3" s="106"/>
      <c r="AP3" s="144" t="s">
        <v>31</v>
      </c>
      <c r="AQ3" s="144" t="s">
        <v>32</v>
      </c>
      <c r="AR3" s="123"/>
      <c r="AS3" s="124"/>
      <c r="AT3" s="7"/>
      <c r="AU3" s="7"/>
      <c r="AV3" s="123"/>
      <c r="AW3" s="127"/>
      <c r="AX3" s="127"/>
      <c r="AY3" s="127"/>
      <c r="AZ3" s="124"/>
      <c r="BA3" s="130"/>
      <c r="BB3" s="131"/>
      <c r="BC3" s="134"/>
      <c r="BD3" s="135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4" ht="13" x14ac:dyDescent="0.15">
      <c r="A4" s="113"/>
      <c r="B4" s="113"/>
      <c r="C4" s="113"/>
      <c r="D4" s="14" t="s">
        <v>33</v>
      </c>
      <c r="E4" s="14" t="s">
        <v>34</v>
      </c>
      <c r="F4" s="14" t="s">
        <v>35</v>
      </c>
      <c r="G4" s="14" t="s">
        <v>36</v>
      </c>
      <c r="H4" s="15" t="s">
        <v>37</v>
      </c>
      <c r="I4" s="15" t="s">
        <v>38</v>
      </c>
      <c r="J4" s="15" t="s">
        <v>39</v>
      </c>
      <c r="K4" s="15" t="s">
        <v>40</v>
      </c>
      <c r="L4" s="15" t="s">
        <v>41</v>
      </c>
      <c r="M4" s="15" t="s">
        <v>42</v>
      </c>
      <c r="N4" s="16" t="s">
        <v>43</v>
      </c>
      <c r="O4" s="16" t="s">
        <v>44</v>
      </c>
      <c r="P4" s="16" t="s">
        <v>45</v>
      </c>
      <c r="Q4" s="16" t="s">
        <v>46</v>
      </c>
      <c r="R4" s="16" t="s">
        <v>47</v>
      </c>
      <c r="S4" s="17" t="s">
        <v>48</v>
      </c>
      <c r="T4" s="17" t="s">
        <v>49</v>
      </c>
      <c r="U4" s="17" t="s">
        <v>50</v>
      </c>
      <c r="V4" s="18" t="s">
        <v>51</v>
      </c>
      <c r="W4" s="19" t="s">
        <v>52</v>
      </c>
      <c r="X4" s="19" t="s">
        <v>53</v>
      </c>
      <c r="Y4" s="15" t="s">
        <v>54</v>
      </c>
      <c r="Z4" s="20"/>
      <c r="AA4" s="20"/>
      <c r="AB4" s="21" t="s">
        <v>55</v>
      </c>
      <c r="AC4" s="22" t="s">
        <v>56</v>
      </c>
      <c r="AD4" s="23" t="s">
        <v>207</v>
      </c>
      <c r="AE4" s="23" t="s">
        <v>58</v>
      </c>
      <c r="AF4" s="23" t="s">
        <v>59</v>
      </c>
      <c r="AG4" s="23" t="s">
        <v>60</v>
      </c>
      <c r="AH4" s="23" t="s">
        <v>61</v>
      </c>
      <c r="AI4" s="23" t="s">
        <v>62</v>
      </c>
      <c r="AJ4" s="23" t="s">
        <v>63</v>
      </c>
      <c r="AK4" s="24" t="s">
        <v>64</v>
      </c>
      <c r="AL4" s="25" t="s">
        <v>65</v>
      </c>
      <c r="AM4" s="25" t="s">
        <v>66</v>
      </c>
      <c r="AN4" s="26" t="s">
        <v>67</v>
      </c>
      <c r="AO4" s="26" t="s">
        <v>68</v>
      </c>
      <c r="AP4" s="113"/>
      <c r="AQ4" s="113"/>
      <c r="AR4" s="27" t="s">
        <v>69</v>
      </c>
      <c r="AS4" s="28" t="s">
        <v>70</v>
      </c>
      <c r="AT4" s="57"/>
      <c r="AU4" s="57"/>
      <c r="AV4" s="29" t="s">
        <v>71</v>
      </c>
      <c r="AW4" s="30" t="s">
        <v>72</v>
      </c>
      <c r="AX4" s="30" t="s">
        <v>73</v>
      </c>
      <c r="AY4" s="30" t="s">
        <v>74</v>
      </c>
      <c r="AZ4" s="30" t="s">
        <v>75</v>
      </c>
      <c r="BA4" s="31" t="s">
        <v>76</v>
      </c>
      <c r="BB4" s="31" t="s">
        <v>77</v>
      </c>
      <c r="BC4" s="31" t="s">
        <v>76</v>
      </c>
      <c r="BD4" s="31" t="s">
        <v>77</v>
      </c>
      <c r="BE4" s="32" t="s">
        <v>78</v>
      </c>
      <c r="BF4" s="32" t="s">
        <v>79</v>
      </c>
      <c r="BG4" s="33" t="s">
        <v>80</v>
      </c>
      <c r="BH4" s="33" t="s">
        <v>81</v>
      </c>
      <c r="BI4" s="33" t="s">
        <v>82</v>
      </c>
      <c r="BJ4" s="33" t="s">
        <v>83</v>
      </c>
      <c r="BK4" s="33" t="s">
        <v>84</v>
      </c>
      <c r="BL4" s="33" t="s">
        <v>85</v>
      </c>
      <c r="BM4" s="33" t="s">
        <v>86</v>
      </c>
      <c r="BN4" s="33" t="s">
        <v>87</v>
      </c>
      <c r="BO4" s="33" t="s">
        <v>88</v>
      </c>
      <c r="BP4" s="33" t="s">
        <v>89</v>
      </c>
      <c r="BQ4" s="33" t="s">
        <v>90</v>
      </c>
      <c r="BR4" s="33" t="s">
        <v>89</v>
      </c>
      <c r="BS4" s="33" t="s">
        <v>91</v>
      </c>
      <c r="BT4" s="33" t="s">
        <v>89</v>
      </c>
      <c r="BU4" s="33"/>
    </row>
    <row r="5" spans="1:74" ht="14" x14ac:dyDescent="0.15">
      <c r="A5" t="s">
        <v>208</v>
      </c>
      <c r="C5" s="58"/>
      <c r="D5">
        <v>6</v>
      </c>
      <c r="E5">
        <v>8</v>
      </c>
      <c r="F5">
        <v>8</v>
      </c>
      <c r="G5">
        <v>8</v>
      </c>
      <c r="H5">
        <v>34</v>
      </c>
      <c r="I5">
        <v>18</v>
      </c>
      <c r="J5">
        <v>33</v>
      </c>
      <c r="K5">
        <v>19</v>
      </c>
      <c r="L5">
        <v>39</v>
      </c>
      <c r="M5">
        <v>19</v>
      </c>
      <c r="N5">
        <v>249</v>
      </c>
      <c r="O5">
        <v>237</v>
      </c>
      <c r="P5">
        <v>12</v>
      </c>
      <c r="Q5">
        <v>0</v>
      </c>
      <c r="R5" t="s">
        <v>95</v>
      </c>
      <c r="S5">
        <v>2</v>
      </c>
      <c r="T5">
        <v>5</v>
      </c>
      <c r="U5">
        <v>5</v>
      </c>
      <c r="V5">
        <v>9</v>
      </c>
      <c r="W5">
        <v>25</v>
      </c>
      <c r="X5">
        <v>21</v>
      </c>
      <c r="Y5">
        <v>31</v>
      </c>
      <c r="AB5">
        <v>17</v>
      </c>
      <c r="AC5">
        <v>34</v>
      </c>
      <c r="AF5" s="40"/>
      <c r="AI5" s="40"/>
      <c r="AK5">
        <v>16</v>
      </c>
      <c r="AL5">
        <v>60</v>
      </c>
      <c r="AM5">
        <v>54</v>
      </c>
      <c r="AN5">
        <v>7</v>
      </c>
      <c r="AO5">
        <v>5</v>
      </c>
      <c r="AR5">
        <v>22</v>
      </c>
      <c r="AS5">
        <v>0</v>
      </c>
      <c r="AV5">
        <v>30</v>
      </c>
      <c r="AW5">
        <v>24</v>
      </c>
      <c r="AX5">
        <v>15</v>
      </c>
      <c r="AY5">
        <v>15</v>
      </c>
      <c r="AZ5">
        <v>21</v>
      </c>
      <c r="BA5">
        <v>9</v>
      </c>
      <c r="BB5">
        <v>0</v>
      </c>
      <c r="BC5">
        <v>11</v>
      </c>
      <c r="BD5">
        <v>0</v>
      </c>
      <c r="BE5" s="39">
        <v>41286</v>
      </c>
      <c r="BF5">
        <v>104</v>
      </c>
      <c r="BG5" t="s">
        <v>93</v>
      </c>
      <c r="BH5" t="s">
        <v>115</v>
      </c>
      <c r="BI5" t="s">
        <v>115</v>
      </c>
      <c r="BJ5" t="s">
        <v>115</v>
      </c>
      <c r="BK5" t="s">
        <v>95</v>
      </c>
      <c r="BL5" t="s">
        <v>115</v>
      </c>
      <c r="BM5" t="s">
        <v>96</v>
      </c>
      <c r="BN5" t="s">
        <v>106</v>
      </c>
      <c r="BO5" t="s">
        <v>95</v>
      </c>
      <c r="BP5" t="s">
        <v>95</v>
      </c>
      <c r="BQ5" t="s">
        <v>209</v>
      </c>
      <c r="BR5" s="36" t="s">
        <v>210</v>
      </c>
      <c r="BS5" t="s">
        <v>95</v>
      </c>
      <c r="BT5" t="s">
        <v>95</v>
      </c>
    </row>
    <row r="6" spans="1:74" ht="14" x14ac:dyDescent="0.15">
      <c r="A6" s="36" t="s">
        <v>211</v>
      </c>
      <c r="B6" t="s">
        <v>117</v>
      </c>
      <c r="C6" s="58">
        <v>44721</v>
      </c>
      <c r="D6" s="36">
        <v>6</v>
      </c>
      <c r="E6" s="36">
        <v>8</v>
      </c>
      <c r="F6" s="36">
        <v>8</v>
      </c>
      <c r="G6" s="36">
        <v>7</v>
      </c>
      <c r="H6" s="36">
        <v>28</v>
      </c>
      <c r="I6" s="36">
        <v>16</v>
      </c>
      <c r="J6" s="36">
        <v>20</v>
      </c>
      <c r="K6" s="36">
        <v>20</v>
      </c>
      <c r="L6" s="36">
        <v>22</v>
      </c>
      <c r="M6" s="36">
        <v>20</v>
      </c>
      <c r="N6" s="36">
        <v>265</v>
      </c>
      <c r="O6" s="36">
        <v>263</v>
      </c>
      <c r="P6" s="36">
        <v>2</v>
      </c>
      <c r="Q6" s="36">
        <v>0</v>
      </c>
      <c r="R6" s="36">
        <v>140</v>
      </c>
      <c r="S6" s="36">
        <v>5</v>
      </c>
      <c r="T6" s="36">
        <v>5</v>
      </c>
      <c r="U6" s="36">
        <v>5</v>
      </c>
      <c r="V6" s="36">
        <v>14</v>
      </c>
      <c r="W6" s="36">
        <v>24</v>
      </c>
      <c r="X6" s="36">
        <v>31</v>
      </c>
      <c r="Y6" s="36">
        <v>24</v>
      </c>
      <c r="Z6" s="36"/>
      <c r="AA6" s="36"/>
      <c r="AB6" s="36">
        <v>18</v>
      </c>
      <c r="AC6" s="36">
        <v>33</v>
      </c>
      <c r="AD6" s="36">
        <v>147</v>
      </c>
      <c r="AE6" s="36">
        <v>141</v>
      </c>
      <c r="AF6" s="37">
        <v>4.0999999999999995E-2</v>
      </c>
      <c r="AG6" s="36">
        <v>2</v>
      </c>
      <c r="AH6" s="36">
        <v>6</v>
      </c>
      <c r="AI6" s="37">
        <v>6.8000000000000005E-2</v>
      </c>
      <c r="AJ6" s="36">
        <v>110</v>
      </c>
      <c r="AK6" s="36">
        <v>16</v>
      </c>
      <c r="AL6" s="36">
        <v>60</v>
      </c>
      <c r="AM6" s="36">
        <v>54</v>
      </c>
      <c r="AN6" s="36">
        <v>8</v>
      </c>
      <c r="AO6" s="36">
        <v>6</v>
      </c>
      <c r="AP6" s="36"/>
      <c r="AQ6" s="36"/>
      <c r="AR6" s="36">
        <v>25</v>
      </c>
      <c r="AS6" s="36">
        <v>2</v>
      </c>
      <c r="AT6" s="36"/>
      <c r="AU6" s="36"/>
      <c r="AV6" s="36">
        <v>32</v>
      </c>
      <c r="AW6" s="36">
        <v>22</v>
      </c>
      <c r="AX6" s="36">
        <v>18</v>
      </c>
      <c r="AY6" s="36">
        <v>15</v>
      </c>
      <c r="AZ6" s="36">
        <v>16</v>
      </c>
      <c r="BA6" s="36">
        <v>14</v>
      </c>
      <c r="BB6" s="36">
        <v>0</v>
      </c>
      <c r="BC6" s="36">
        <v>16</v>
      </c>
      <c r="BD6" s="36">
        <v>1</v>
      </c>
      <c r="BE6" s="44">
        <v>41275</v>
      </c>
      <c r="BF6" s="36">
        <v>104</v>
      </c>
      <c r="BG6" s="36" t="s">
        <v>114</v>
      </c>
      <c r="BH6" s="36" t="s">
        <v>110</v>
      </c>
      <c r="BI6" s="36" t="s">
        <v>106</v>
      </c>
      <c r="BJ6" s="36" t="s">
        <v>115</v>
      </c>
      <c r="BK6" s="36" t="s">
        <v>95</v>
      </c>
      <c r="BL6" s="36" t="s">
        <v>95</v>
      </c>
      <c r="BM6" s="36" t="s">
        <v>96</v>
      </c>
      <c r="BN6" s="36" t="s">
        <v>106</v>
      </c>
      <c r="BO6" s="36" t="s">
        <v>95</v>
      </c>
      <c r="BP6" s="36" t="s">
        <v>95</v>
      </c>
      <c r="BQ6" s="36" t="s">
        <v>212</v>
      </c>
      <c r="BR6" s="36" t="s">
        <v>213</v>
      </c>
      <c r="BS6" s="36" t="s">
        <v>95</v>
      </c>
      <c r="BT6" s="36" t="s">
        <v>95</v>
      </c>
    </row>
    <row r="7" spans="1:74" ht="14" x14ac:dyDescent="0.15">
      <c r="A7" s="36" t="s">
        <v>214</v>
      </c>
      <c r="B7" t="s">
        <v>166</v>
      </c>
      <c r="C7" s="58">
        <v>44721</v>
      </c>
      <c r="D7" s="36">
        <v>6</v>
      </c>
      <c r="E7" s="36">
        <v>7</v>
      </c>
      <c r="F7" s="36">
        <v>6</v>
      </c>
      <c r="G7" s="36">
        <v>7</v>
      </c>
      <c r="H7" s="36">
        <v>36</v>
      </c>
      <c r="I7" s="36">
        <v>10</v>
      </c>
      <c r="J7" s="36">
        <v>30</v>
      </c>
      <c r="K7" s="36">
        <v>20</v>
      </c>
      <c r="L7" s="36">
        <v>27</v>
      </c>
      <c r="M7" s="36">
        <v>17</v>
      </c>
      <c r="N7" s="36">
        <v>258</v>
      </c>
      <c r="O7" s="36">
        <v>242</v>
      </c>
      <c r="P7" s="36">
        <v>16</v>
      </c>
      <c r="Q7" s="36" t="s">
        <v>95</v>
      </c>
      <c r="R7" s="36"/>
      <c r="S7" s="36">
        <v>2</v>
      </c>
      <c r="T7" s="36">
        <v>3</v>
      </c>
      <c r="U7" s="36">
        <v>2</v>
      </c>
      <c r="V7" s="36">
        <v>11</v>
      </c>
      <c r="W7" s="36">
        <v>9</v>
      </c>
      <c r="X7" s="36">
        <v>16</v>
      </c>
      <c r="Y7" s="36">
        <v>17</v>
      </c>
      <c r="Z7" s="36"/>
      <c r="AA7" s="36"/>
      <c r="AB7" s="36">
        <v>19</v>
      </c>
      <c r="AC7" s="36">
        <v>21</v>
      </c>
      <c r="AD7" s="36">
        <v>83</v>
      </c>
      <c r="AE7" s="36">
        <v>77</v>
      </c>
      <c r="AF7" s="37">
        <f>5/83</f>
        <v>6.0240963855421686E-2</v>
      </c>
      <c r="AG7" s="36">
        <v>1</v>
      </c>
      <c r="AH7" s="36">
        <v>5</v>
      </c>
      <c r="AI7" s="37">
        <f>6/77</f>
        <v>7.792207792207792E-2</v>
      </c>
      <c r="AJ7" s="36">
        <v>71</v>
      </c>
      <c r="AK7" s="36">
        <v>14</v>
      </c>
      <c r="AL7" s="36">
        <v>49</v>
      </c>
      <c r="AM7" s="36">
        <v>50</v>
      </c>
      <c r="AN7" s="36">
        <v>6</v>
      </c>
      <c r="AO7" s="36">
        <v>5</v>
      </c>
      <c r="AP7" s="36"/>
      <c r="AQ7" s="36"/>
      <c r="AR7" s="36">
        <v>24</v>
      </c>
      <c r="AS7" s="36">
        <v>2</v>
      </c>
      <c r="AT7" s="36"/>
      <c r="AU7" s="36"/>
      <c r="AV7" s="36">
        <v>36</v>
      </c>
      <c r="AW7" s="36">
        <v>35</v>
      </c>
      <c r="AX7" s="36">
        <v>21</v>
      </c>
      <c r="AY7" s="36">
        <v>20</v>
      </c>
      <c r="AZ7" s="36">
        <v>21</v>
      </c>
      <c r="BA7" s="36">
        <v>7</v>
      </c>
      <c r="BB7" s="36">
        <v>0</v>
      </c>
      <c r="BC7" s="36">
        <v>7</v>
      </c>
      <c r="BD7" s="36">
        <v>0</v>
      </c>
      <c r="BE7" s="38">
        <v>41624</v>
      </c>
      <c r="BF7" s="36">
        <v>93</v>
      </c>
      <c r="BG7" s="36" t="s">
        <v>114</v>
      </c>
      <c r="BH7" s="36" t="s">
        <v>115</v>
      </c>
      <c r="BI7" s="36" t="s">
        <v>115</v>
      </c>
      <c r="BJ7" s="36" t="s">
        <v>115</v>
      </c>
      <c r="BK7" s="36" t="s">
        <v>95</v>
      </c>
      <c r="BL7" s="36" t="s">
        <v>95</v>
      </c>
      <c r="BM7" s="36" t="s">
        <v>215</v>
      </c>
      <c r="BN7" s="36" t="s">
        <v>115</v>
      </c>
      <c r="BO7" s="36" t="s">
        <v>95</v>
      </c>
      <c r="BP7" s="36" t="s">
        <v>95</v>
      </c>
      <c r="BQ7" s="36" t="s">
        <v>95</v>
      </c>
      <c r="BR7" s="36" t="s">
        <v>95</v>
      </c>
      <c r="BS7" s="36" t="s">
        <v>95</v>
      </c>
      <c r="BT7" s="36" t="s">
        <v>95</v>
      </c>
    </row>
    <row r="8" spans="1:74" ht="14" x14ac:dyDescent="0.15">
      <c r="A8" s="36" t="s">
        <v>216</v>
      </c>
      <c r="B8" t="s">
        <v>113</v>
      </c>
      <c r="C8" s="58">
        <v>44719</v>
      </c>
      <c r="D8" s="36">
        <v>6</v>
      </c>
      <c r="E8" s="36">
        <v>4</v>
      </c>
      <c r="F8" s="36">
        <v>7</v>
      </c>
      <c r="G8" s="36">
        <v>7</v>
      </c>
      <c r="H8" s="36">
        <v>30</v>
      </c>
      <c r="I8" s="36">
        <v>4</v>
      </c>
      <c r="J8" s="36">
        <v>26</v>
      </c>
      <c r="K8" s="36">
        <v>18</v>
      </c>
      <c r="L8" s="36">
        <v>31</v>
      </c>
      <c r="M8" s="36">
        <v>11</v>
      </c>
      <c r="N8" s="36">
        <v>259</v>
      </c>
      <c r="O8" s="36">
        <v>235</v>
      </c>
      <c r="P8" s="36">
        <v>24</v>
      </c>
      <c r="Q8" s="36">
        <v>1</v>
      </c>
      <c r="R8" s="36"/>
      <c r="S8" s="36">
        <v>0</v>
      </c>
      <c r="T8" s="36">
        <v>5</v>
      </c>
      <c r="U8" s="36">
        <v>5</v>
      </c>
      <c r="V8" s="36">
        <v>13</v>
      </c>
      <c r="W8" s="36">
        <v>8</v>
      </c>
      <c r="X8" s="36">
        <v>15</v>
      </c>
      <c r="Y8" s="36">
        <v>13</v>
      </c>
      <c r="Z8" s="36"/>
      <c r="AA8" s="36"/>
      <c r="AB8" s="36">
        <v>19</v>
      </c>
      <c r="AC8" s="36">
        <v>28</v>
      </c>
      <c r="AD8" s="36">
        <v>69</v>
      </c>
      <c r="AE8" s="36">
        <v>67</v>
      </c>
      <c r="AF8" s="59">
        <v>0.03</v>
      </c>
      <c r="AG8" s="36">
        <v>28</v>
      </c>
      <c r="AH8" s="36">
        <v>2</v>
      </c>
      <c r="AI8" s="37">
        <v>0.44700000000000001</v>
      </c>
      <c r="AJ8" s="36">
        <v>37</v>
      </c>
      <c r="AK8" s="36">
        <v>13</v>
      </c>
      <c r="AL8" s="36">
        <v>60</v>
      </c>
      <c r="AM8" s="36">
        <v>66</v>
      </c>
      <c r="AN8" s="36">
        <v>6</v>
      </c>
      <c r="AO8" s="36">
        <v>4</v>
      </c>
      <c r="AP8" s="36"/>
      <c r="AQ8" s="36"/>
      <c r="AR8" s="36">
        <v>23</v>
      </c>
      <c r="AS8" s="36">
        <v>1</v>
      </c>
      <c r="AT8" s="36"/>
      <c r="AU8" s="36"/>
      <c r="AV8" s="36">
        <v>40</v>
      </c>
      <c r="AW8" s="36">
        <v>33</v>
      </c>
      <c r="AX8" s="36">
        <v>16</v>
      </c>
      <c r="AY8" s="36">
        <v>18</v>
      </c>
      <c r="AZ8" s="36">
        <v>19</v>
      </c>
      <c r="BA8" s="36">
        <v>13</v>
      </c>
      <c r="BB8" s="36">
        <v>0</v>
      </c>
      <c r="BC8" s="36">
        <v>14</v>
      </c>
      <c r="BD8" s="36">
        <v>0</v>
      </c>
      <c r="BE8" s="38">
        <v>41568</v>
      </c>
      <c r="BF8" s="36">
        <v>95</v>
      </c>
      <c r="BG8" s="36" t="s">
        <v>93</v>
      </c>
      <c r="BH8" s="36" t="s">
        <v>110</v>
      </c>
      <c r="BI8" s="36" t="s">
        <v>106</v>
      </c>
      <c r="BJ8" s="36" t="s">
        <v>115</v>
      </c>
      <c r="BK8" s="36" t="s">
        <v>95</v>
      </c>
      <c r="BL8" s="36" t="s">
        <v>95</v>
      </c>
      <c r="BM8" t="s">
        <v>96</v>
      </c>
      <c r="BN8" s="36" t="s">
        <v>115</v>
      </c>
      <c r="BO8" s="36" t="s">
        <v>95</v>
      </c>
      <c r="BP8" s="36" t="s">
        <v>95</v>
      </c>
      <c r="BQ8" s="36" t="s">
        <v>95</v>
      </c>
      <c r="BR8" s="36" t="s">
        <v>95</v>
      </c>
      <c r="BS8" s="36" t="s">
        <v>95</v>
      </c>
      <c r="BT8" s="36" t="s">
        <v>95</v>
      </c>
    </row>
    <row r="9" spans="1:74" ht="14" x14ac:dyDescent="0.15">
      <c r="A9" t="s">
        <v>217</v>
      </c>
      <c r="B9" t="s">
        <v>166</v>
      </c>
      <c r="C9" s="58">
        <v>44721</v>
      </c>
      <c r="D9">
        <v>5</v>
      </c>
      <c r="E9">
        <v>6</v>
      </c>
      <c r="F9">
        <v>7</v>
      </c>
      <c r="G9">
        <v>8</v>
      </c>
      <c r="H9">
        <v>24</v>
      </c>
      <c r="I9">
        <v>18</v>
      </c>
      <c r="J9">
        <v>21</v>
      </c>
      <c r="K9">
        <v>19</v>
      </c>
      <c r="L9">
        <v>30</v>
      </c>
      <c r="M9">
        <v>15</v>
      </c>
      <c r="N9">
        <v>234</v>
      </c>
      <c r="O9">
        <v>229</v>
      </c>
      <c r="P9">
        <v>5</v>
      </c>
      <c r="Q9">
        <v>2</v>
      </c>
      <c r="S9">
        <v>2</v>
      </c>
      <c r="T9">
        <v>5</v>
      </c>
      <c r="U9">
        <v>5</v>
      </c>
      <c r="V9">
        <v>17</v>
      </c>
      <c r="W9">
        <v>19</v>
      </c>
      <c r="X9">
        <v>22</v>
      </c>
      <c r="Y9">
        <v>28</v>
      </c>
      <c r="AB9">
        <v>19</v>
      </c>
      <c r="AC9">
        <v>32</v>
      </c>
      <c r="AD9">
        <v>75</v>
      </c>
      <c r="AE9">
        <v>69</v>
      </c>
      <c r="AF9" s="42">
        <f>6/75</f>
        <v>0.08</v>
      </c>
      <c r="AG9">
        <v>4</v>
      </c>
      <c r="AH9">
        <v>2</v>
      </c>
      <c r="AI9" s="42">
        <f>6/69</f>
        <v>8.6956521739130432E-2</v>
      </c>
      <c r="AJ9">
        <v>63</v>
      </c>
      <c r="AK9">
        <v>16</v>
      </c>
      <c r="AL9">
        <v>60</v>
      </c>
      <c r="AM9">
        <v>66</v>
      </c>
      <c r="AN9">
        <v>6</v>
      </c>
      <c r="AO9">
        <v>4</v>
      </c>
      <c r="AR9">
        <v>22</v>
      </c>
      <c r="AS9">
        <v>0</v>
      </c>
      <c r="AV9">
        <v>38</v>
      </c>
      <c r="AW9">
        <v>15</v>
      </c>
      <c r="AX9">
        <v>18</v>
      </c>
      <c r="AY9">
        <v>22</v>
      </c>
      <c r="AZ9">
        <v>22</v>
      </c>
      <c r="BA9">
        <v>15</v>
      </c>
      <c r="BB9">
        <v>1</v>
      </c>
      <c r="BC9">
        <v>14</v>
      </c>
      <c r="BD9">
        <v>1</v>
      </c>
      <c r="BE9" s="39">
        <v>41533</v>
      </c>
      <c r="BF9">
        <v>96</v>
      </c>
      <c r="BG9" t="s">
        <v>93</v>
      </c>
      <c r="BH9" t="s">
        <v>106</v>
      </c>
      <c r="BI9" t="s">
        <v>106</v>
      </c>
      <c r="BJ9" t="s">
        <v>106</v>
      </c>
      <c r="BK9" t="s">
        <v>218</v>
      </c>
      <c r="BL9" t="s">
        <v>219</v>
      </c>
      <c r="BM9" t="s">
        <v>96</v>
      </c>
      <c r="BN9" t="s">
        <v>106</v>
      </c>
      <c r="BO9" t="s">
        <v>95</v>
      </c>
      <c r="BQ9" t="s">
        <v>220</v>
      </c>
      <c r="BR9" t="s">
        <v>221</v>
      </c>
    </row>
    <row r="10" spans="1:74" ht="15.75" customHeight="1" x14ac:dyDescent="0.15">
      <c r="A10" t="s">
        <v>222</v>
      </c>
      <c r="B10" t="s">
        <v>113</v>
      </c>
      <c r="C10" s="39">
        <v>44719</v>
      </c>
      <c r="D10">
        <v>6</v>
      </c>
      <c r="E10">
        <v>4</v>
      </c>
      <c r="F10">
        <v>3</v>
      </c>
      <c r="G10">
        <v>8</v>
      </c>
      <c r="H10">
        <v>33</v>
      </c>
      <c r="I10">
        <v>10</v>
      </c>
      <c r="J10">
        <v>32</v>
      </c>
      <c r="K10">
        <v>14</v>
      </c>
      <c r="L10">
        <v>37</v>
      </c>
      <c r="M10">
        <v>15</v>
      </c>
      <c r="N10">
        <v>169</v>
      </c>
      <c r="O10">
        <v>154</v>
      </c>
      <c r="P10">
        <v>15</v>
      </c>
      <c r="Q10">
        <v>3</v>
      </c>
      <c r="S10">
        <v>0</v>
      </c>
      <c r="T10">
        <v>4</v>
      </c>
      <c r="U10">
        <v>3</v>
      </c>
      <c r="V10">
        <v>15</v>
      </c>
      <c r="W10">
        <v>9</v>
      </c>
      <c r="X10">
        <v>20</v>
      </c>
      <c r="Y10">
        <v>15</v>
      </c>
      <c r="AB10">
        <v>9</v>
      </c>
      <c r="AC10">
        <v>21</v>
      </c>
      <c r="AD10">
        <v>111</v>
      </c>
      <c r="AE10">
        <v>95</v>
      </c>
      <c r="AF10" s="42">
        <v>0.14499999999999999</v>
      </c>
      <c r="AG10">
        <v>23</v>
      </c>
      <c r="AH10">
        <v>16</v>
      </c>
      <c r="AI10" s="40">
        <v>0.41</v>
      </c>
      <c r="AJ10">
        <v>56</v>
      </c>
      <c r="AK10">
        <v>12</v>
      </c>
      <c r="AL10">
        <v>42</v>
      </c>
      <c r="AM10">
        <v>37</v>
      </c>
      <c r="AN10">
        <v>7</v>
      </c>
      <c r="AO10">
        <v>3</v>
      </c>
      <c r="AR10">
        <v>35</v>
      </c>
      <c r="AS10">
        <v>2</v>
      </c>
      <c r="AV10">
        <v>24</v>
      </c>
      <c r="AW10">
        <v>24</v>
      </c>
      <c r="AX10">
        <v>19</v>
      </c>
      <c r="AY10">
        <v>17</v>
      </c>
      <c r="AZ10">
        <v>20</v>
      </c>
      <c r="BA10">
        <v>12</v>
      </c>
      <c r="BB10">
        <v>1</v>
      </c>
      <c r="BC10">
        <v>18</v>
      </c>
      <c r="BD10">
        <v>0</v>
      </c>
      <c r="BE10" s="41">
        <v>41633</v>
      </c>
      <c r="BF10">
        <v>93</v>
      </c>
      <c r="BG10" t="s">
        <v>114</v>
      </c>
      <c r="BH10" t="s">
        <v>110</v>
      </c>
      <c r="BI10" t="s">
        <v>94</v>
      </c>
      <c r="BJ10" t="s">
        <v>94</v>
      </c>
      <c r="BK10" t="s">
        <v>95</v>
      </c>
      <c r="BL10" t="s">
        <v>115</v>
      </c>
      <c r="BM10" t="s">
        <v>96</v>
      </c>
      <c r="BN10" t="s">
        <v>106</v>
      </c>
      <c r="BO10" t="s">
        <v>95</v>
      </c>
      <c r="BP10" t="s">
        <v>95</v>
      </c>
      <c r="BQ10" t="s">
        <v>220</v>
      </c>
      <c r="BR10" t="s">
        <v>223</v>
      </c>
      <c r="BS10" t="s">
        <v>95</v>
      </c>
      <c r="BT10" t="s">
        <v>95</v>
      </c>
      <c r="BV10" t="s">
        <v>224</v>
      </c>
    </row>
    <row r="11" spans="1:74" ht="15.75" customHeight="1" x14ac:dyDescent="0.15">
      <c r="A11" t="s">
        <v>225</v>
      </c>
      <c r="B11" t="s">
        <v>109</v>
      </c>
      <c r="C11" s="39">
        <v>44719</v>
      </c>
      <c r="D11">
        <v>6</v>
      </c>
      <c r="E11">
        <v>4</v>
      </c>
      <c r="F11">
        <v>7</v>
      </c>
      <c r="G11">
        <v>8</v>
      </c>
      <c r="H11">
        <v>26</v>
      </c>
      <c r="I11">
        <v>13</v>
      </c>
      <c r="J11">
        <v>23</v>
      </c>
      <c r="K11">
        <v>15</v>
      </c>
      <c r="L11">
        <v>23</v>
      </c>
      <c r="M11">
        <v>15</v>
      </c>
      <c r="N11">
        <v>199</v>
      </c>
      <c r="O11">
        <f>199-13</f>
        <v>186</v>
      </c>
      <c r="P11">
        <v>13</v>
      </c>
      <c r="Q11" t="s">
        <v>95</v>
      </c>
      <c r="R11" t="s">
        <v>95</v>
      </c>
      <c r="S11">
        <v>3</v>
      </c>
      <c r="T11">
        <v>4</v>
      </c>
      <c r="U11">
        <v>4</v>
      </c>
      <c r="V11">
        <v>14</v>
      </c>
      <c r="W11">
        <v>15</v>
      </c>
      <c r="X11">
        <v>15</v>
      </c>
      <c r="Y11">
        <v>20</v>
      </c>
      <c r="AB11">
        <v>14</v>
      </c>
      <c r="AC11">
        <v>29</v>
      </c>
      <c r="AD11">
        <v>96</v>
      </c>
      <c r="AE11">
        <v>91</v>
      </c>
      <c r="AF11" s="40">
        <f>5/96</f>
        <v>5.2083333333333336E-2</v>
      </c>
      <c r="AG11">
        <v>0</v>
      </c>
      <c r="AH11">
        <v>5</v>
      </c>
      <c r="AI11" s="40">
        <f>5/91</f>
        <v>5.4945054945054944E-2</v>
      </c>
      <c r="AJ11">
        <f>91-5</f>
        <v>86</v>
      </c>
      <c r="AK11">
        <v>16</v>
      </c>
      <c r="AL11">
        <v>58</v>
      </c>
      <c r="AM11">
        <v>72</v>
      </c>
      <c r="AN11">
        <v>5</v>
      </c>
      <c r="AO11">
        <v>10</v>
      </c>
      <c r="AR11">
        <v>18</v>
      </c>
      <c r="AS11">
        <v>2</v>
      </c>
      <c r="AV11">
        <v>23</v>
      </c>
      <c r="AW11">
        <v>28</v>
      </c>
      <c r="AX11">
        <v>20</v>
      </c>
      <c r="AY11">
        <v>11</v>
      </c>
      <c r="AZ11">
        <v>14</v>
      </c>
      <c r="BA11">
        <v>9</v>
      </c>
      <c r="BB11">
        <v>2</v>
      </c>
      <c r="BC11">
        <v>11</v>
      </c>
      <c r="BD11">
        <v>1</v>
      </c>
      <c r="BE11" s="39">
        <v>41384</v>
      </c>
      <c r="BF11">
        <v>101</v>
      </c>
      <c r="BG11" t="s">
        <v>114</v>
      </c>
      <c r="BH11" t="s">
        <v>115</v>
      </c>
      <c r="BI11" t="s">
        <v>115</v>
      </c>
      <c r="BJ11" t="s">
        <v>115</v>
      </c>
      <c r="BK11" t="s">
        <v>95</v>
      </c>
      <c r="BL11" t="s">
        <v>95</v>
      </c>
      <c r="BM11" t="s">
        <v>96</v>
      </c>
      <c r="BN11" t="s">
        <v>115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</row>
    <row r="12" spans="1:74" ht="15.75" customHeight="1" x14ac:dyDescent="0.15">
      <c r="A12" t="s">
        <v>226</v>
      </c>
      <c r="B12" t="s">
        <v>166</v>
      </c>
      <c r="C12" s="39">
        <v>44719</v>
      </c>
      <c r="D12">
        <v>6</v>
      </c>
      <c r="E12">
        <v>6</v>
      </c>
      <c r="F12">
        <v>8</v>
      </c>
      <c r="G12">
        <v>8</v>
      </c>
      <c r="H12">
        <v>39</v>
      </c>
      <c r="I12">
        <v>4</v>
      </c>
      <c r="J12">
        <v>26</v>
      </c>
      <c r="K12">
        <v>14</v>
      </c>
      <c r="L12">
        <v>41</v>
      </c>
      <c r="M12">
        <v>15</v>
      </c>
      <c r="N12">
        <v>243</v>
      </c>
      <c r="O12">
        <v>222</v>
      </c>
      <c r="P12">
        <v>21</v>
      </c>
      <c r="Q12">
        <v>1</v>
      </c>
      <c r="S12">
        <v>0</v>
      </c>
      <c r="T12">
        <v>2</v>
      </c>
      <c r="U12">
        <v>4</v>
      </c>
      <c r="V12">
        <v>27</v>
      </c>
      <c r="W12">
        <v>6</v>
      </c>
      <c r="X12">
        <v>15</v>
      </c>
      <c r="Y12">
        <v>11</v>
      </c>
      <c r="AB12">
        <v>23</v>
      </c>
      <c r="AC12">
        <v>22</v>
      </c>
      <c r="AD12">
        <f>75+12</f>
        <v>87</v>
      </c>
      <c r="AE12">
        <v>75</v>
      </c>
      <c r="AF12" s="42">
        <f>12/75</f>
        <v>0.16</v>
      </c>
      <c r="AG12">
        <v>0</v>
      </c>
      <c r="AH12">
        <v>12</v>
      </c>
      <c r="AI12" s="40">
        <f>12/78</f>
        <v>0.15384615384615385</v>
      </c>
      <c r="AJ12">
        <f>75-12</f>
        <v>63</v>
      </c>
      <c r="AK12">
        <v>13</v>
      </c>
      <c r="AL12">
        <v>51</v>
      </c>
      <c r="AM12">
        <v>42</v>
      </c>
      <c r="AN12">
        <v>6</v>
      </c>
      <c r="AO12">
        <v>1</v>
      </c>
      <c r="AR12">
        <v>16</v>
      </c>
      <c r="AS12">
        <v>2</v>
      </c>
      <c r="AV12">
        <v>22</v>
      </c>
      <c r="AW12">
        <v>24</v>
      </c>
      <c r="AX12">
        <v>21</v>
      </c>
      <c r="AY12">
        <v>20</v>
      </c>
      <c r="AZ12">
        <v>16</v>
      </c>
      <c r="BA12">
        <v>12</v>
      </c>
      <c r="BB12">
        <v>0</v>
      </c>
      <c r="BC12">
        <v>10</v>
      </c>
      <c r="BD12">
        <v>1</v>
      </c>
      <c r="BE12" s="41">
        <v>41600</v>
      </c>
      <c r="BF12">
        <v>94</v>
      </c>
      <c r="BG12" t="s">
        <v>114</v>
      </c>
      <c r="BH12" t="s">
        <v>110</v>
      </c>
      <c r="BI12" t="s">
        <v>110</v>
      </c>
      <c r="BJ12" t="s">
        <v>110</v>
      </c>
      <c r="BK12" t="s">
        <v>227</v>
      </c>
      <c r="BL12" t="s">
        <v>95</v>
      </c>
      <c r="BM12" t="s">
        <v>105</v>
      </c>
      <c r="BN12" t="s">
        <v>94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</row>
    <row r="13" spans="1:74" ht="15.75" customHeight="1" x14ac:dyDescent="0.15">
      <c r="A13" t="s">
        <v>228</v>
      </c>
      <c r="B13" t="s">
        <v>109</v>
      </c>
      <c r="C13" s="39">
        <v>44719</v>
      </c>
      <c r="D13">
        <v>5</v>
      </c>
      <c r="E13">
        <v>8</v>
      </c>
      <c r="F13">
        <v>5</v>
      </c>
      <c r="G13">
        <v>8</v>
      </c>
      <c r="H13">
        <v>47</v>
      </c>
      <c r="I13">
        <v>11</v>
      </c>
      <c r="J13">
        <v>37</v>
      </c>
      <c r="K13">
        <v>19</v>
      </c>
      <c r="L13">
        <v>51</v>
      </c>
      <c r="M13">
        <v>12</v>
      </c>
      <c r="N13">
        <v>141</v>
      </c>
      <c r="O13">
        <v>131</v>
      </c>
      <c r="P13">
        <v>10</v>
      </c>
      <c r="Q13" t="s">
        <v>95</v>
      </c>
      <c r="R13" t="s">
        <v>95</v>
      </c>
      <c r="S13">
        <v>1</v>
      </c>
      <c r="T13">
        <v>5</v>
      </c>
      <c r="U13">
        <v>5</v>
      </c>
      <c r="V13">
        <v>3</v>
      </c>
      <c r="W13">
        <v>18</v>
      </c>
      <c r="X13">
        <v>31</v>
      </c>
      <c r="Y13">
        <v>22</v>
      </c>
      <c r="AB13">
        <v>17</v>
      </c>
      <c r="AC13">
        <v>35</v>
      </c>
      <c r="AD13">
        <v>83</v>
      </c>
      <c r="AE13">
        <v>80</v>
      </c>
      <c r="AF13" s="42">
        <f>3/83</f>
        <v>3.614457831325301E-2</v>
      </c>
      <c r="AG13">
        <v>0</v>
      </c>
      <c r="AH13">
        <v>3</v>
      </c>
      <c r="AI13" s="42">
        <f>3/83</f>
        <v>3.614457831325301E-2</v>
      </c>
      <c r="AJ13">
        <v>80</v>
      </c>
      <c r="AK13">
        <v>17</v>
      </c>
      <c r="AL13">
        <v>54</v>
      </c>
      <c r="AM13">
        <v>70</v>
      </c>
      <c r="AN13">
        <v>5</v>
      </c>
      <c r="AO13">
        <v>11</v>
      </c>
      <c r="AR13">
        <v>27</v>
      </c>
      <c r="AS13">
        <v>2</v>
      </c>
      <c r="AV13">
        <v>39</v>
      </c>
      <c r="AW13">
        <v>23</v>
      </c>
      <c r="AX13">
        <v>20</v>
      </c>
      <c r="AY13">
        <v>10</v>
      </c>
      <c r="AZ13">
        <v>21</v>
      </c>
      <c r="BA13">
        <v>9</v>
      </c>
      <c r="BB13">
        <v>1</v>
      </c>
      <c r="BC13">
        <v>15</v>
      </c>
      <c r="BD13">
        <v>0</v>
      </c>
      <c r="BE13" s="39">
        <v>41547</v>
      </c>
      <c r="BF13">
        <v>95</v>
      </c>
      <c r="BG13" t="s">
        <v>93</v>
      </c>
      <c r="BH13" t="s">
        <v>94</v>
      </c>
      <c r="BI13" t="s">
        <v>94</v>
      </c>
      <c r="BJ13" t="s">
        <v>94</v>
      </c>
      <c r="BK13" t="s">
        <v>95</v>
      </c>
      <c r="BL13" t="s">
        <v>95</v>
      </c>
      <c r="BM13" t="s">
        <v>105</v>
      </c>
      <c r="BN13" t="s">
        <v>94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</row>
    <row r="14" spans="1:74" ht="15.75" customHeight="1" x14ac:dyDescent="0.15">
      <c r="A14" t="s">
        <v>229</v>
      </c>
      <c r="C14" s="39"/>
      <c r="D14">
        <v>6</v>
      </c>
      <c r="E14">
        <v>2</v>
      </c>
      <c r="F14">
        <v>4</v>
      </c>
      <c r="G14">
        <v>7</v>
      </c>
      <c r="H14">
        <v>28</v>
      </c>
      <c r="I14">
        <v>2</v>
      </c>
      <c r="J14">
        <v>26</v>
      </c>
      <c r="K14">
        <v>5</v>
      </c>
      <c r="L14">
        <v>28</v>
      </c>
      <c r="M14">
        <v>10</v>
      </c>
      <c r="N14">
        <v>228</v>
      </c>
      <c r="O14">
        <v>184</v>
      </c>
      <c r="P14">
        <v>44</v>
      </c>
      <c r="Q14">
        <v>0</v>
      </c>
      <c r="R14" t="s">
        <v>95</v>
      </c>
      <c r="S14">
        <v>0</v>
      </c>
      <c r="T14">
        <v>1</v>
      </c>
      <c r="U14">
        <v>1</v>
      </c>
      <c r="V14">
        <v>29</v>
      </c>
      <c r="W14">
        <v>16</v>
      </c>
      <c r="X14">
        <v>18</v>
      </c>
      <c r="Y14">
        <v>21</v>
      </c>
      <c r="AB14">
        <v>14</v>
      </c>
      <c r="AC14">
        <v>16</v>
      </c>
      <c r="AF14" s="42"/>
      <c r="AI14" s="40"/>
      <c r="AK14">
        <v>5</v>
      </c>
      <c r="AL14">
        <v>59</v>
      </c>
      <c r="AM14">
        <v>62</v>
      </c>
      <c r="AN14">
        <v>5</v>
      </c>
      <c r="AO14">
        <v>4</v>
      </c>
      <c r="AV14">
        <v>36</v>
      </c>
      <c r="AW14">
        <v>27</v>
      </c>
      <c r="AX14">
        <v>26</v>
      </c>
      <c r="AY14">
        <v>8</v>
      </c>
      <c r="AZ14">
        <v>21</v>
      </c>
      <c r="BA14">
        <v>3</v>
      </c>
      <c r="BB14">
        <v>1</v>
      </c>
      <c r="BC14">
        <v>3</v>
      </c>
      <c r="BD14">
        <v>3</v>
      </c>
      <c r="BE14" s="39">
        <v>44439</v>
      </c>
      <c r="BF14">
        <v>108</v>
      </c>
      <c r="BG14" t="s">
        <v>93</v>
      </c>
      <c r="BH14" t="s">
        <v>106</v>
      </c>
      <c r="BI14" t="s">
        <v>106</v>
      </c>
      <c r="BJ14" t="s">
        <v>106</v>
      </c>
      <c r="BK14" t="s">
        <v>230</v>
      </c>
      <c r="BL14" t="s">
        <v>106</v>
      </c>
      <c r="BM14" t="s">
        <v>96</v>
      </c>
      <c r="BN14" t="s">
        <v>94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</row>
    <row r="15" spans="1:74" ht="15.75" customHeight="1" x14ac:dyDescent="0.15">
      <c r="A15" t="s">
        <v>231</v>
      </c>
      <c r="B15" t="s">
        <v>232</v>
      </c>
      <c r="C15" s="39">
        <v>44721</v>
      </c>
      <c r="D15">
        <v>5</v>
      </c>
      <c r="E15">
        <v>8</v>
      </c>
      <c r="F15">
        <v>7</v>
      </c>
      <c r="G15">
        <v>8</v>
      </c>
      <c r="H15">
        <v>20</v>
      </c>
      <c r="I15">
        <v>10</v>
      </c>
      <c r="J15">
        <v>24</v>
      </c>
      <c r="K15">
        <v>18</v>
      </c>
      <c r="L15">
        <v>23</v>
      </c>
      <c r="M15">
        <v>15</v>
      </c>
      <c r="N15">
        <v>260</v>
      </c>
      <c r="O15">
        <v>255</v>
      </c>
      <c r="P15">
        <v>5</v>
      </c>
      <c r="S15">
        <v>4</v>
      </c>
      <c r="T15">
        <v>3</v>
      </c>
      <c r="U15">
        <v>5</v>
      </c>
      <c r="V15">
        <v>18</v>
      </c>
      <c r="W15">
        <v>8</v>
      </c>
      <c r="X15">
        <v>25</v>
      </c>
      <c r="Y15">
        <v>18</v>
      </c>
      <c r="AB15">
        <v>16</v>
      </c>
      <c r="AC15">
        <v>30</v>
      </c>
      <c r="AD15">
        <v>129</v>
      </c>
      <c r="AE15">
        <v>129</v>
      </c>
      <c r="AF15" s="40">
        <v>0</v>
      </c>
      <c r="AG15">
        <v>3</v>
      </c>
      <c r="AH15">
        <v>0</v>
      </c>
      <c r="AI15" s="40">
        <v>2.3E-2</v>
      </c>
      <c r="AJ15">
        <v>126</v>
      </c>
      <c r="AK15">
        <v>16</v>
      </c>
      <c r="AL15">
        <v>60</v>
      </c>
      <c r="AM15">
        <v>57</v>
      </c>
      <c r="AN15">
        <v>7</v>
      </c>
      <c r="AO15">
        <v>5</v>
      </c>
      <c r="AR15">
        <v>21</v>
      </c>
      <c r="AS15">
        <v>2</v>
      </c>
      <c r="AV15">
        <v>27</v>
      </c>
      <c r="AW15">
        <v>26</v>
      </c>
      <c r="AX15">
        <v>17</v>
      </c>
      <c r="AY15">
        <v>17</v>
      </c>
      <c r="AZ15">
        <v>19</v>
      </c>
      <c r="BA15">
        <v>9</v>
      </c>
      <c r="BB15">
        <v>1</v>
      </c>
      <c r="BC15">
        <v>14</v>
      </c>
      <c r="BD15">
        <v>0</v>
      </c>
      <c r="BE15" s="39">
        <v>41470</v>
      </c>
      <c r="BF15">
        <v>98</v>
      </c>
      <c r="BG15" t="s">
        <v>114</v>
      </c>
      <c r="BH15" t="s">
        <v>110</v>
      </c>
      <c r="BI15" t="s">
        <v>110</v>
      </c>
      <c r="BJ15" t="s">
        <v>94</v>
      </c>
      <c r="BK15" t="s">
        <v>95</v>
      </c>
      <c r="BL15" t="s">
        <v>95</v>
      </c>
      <c r="BM15" t="s">
        <v>233</v>
      </c>
      <c r="BN15" t="s">
        <v>110</v>
      </c>
      <c r="BO15" t="s">
        <v>95</v>
      </c>
      <c r="BP15" t="s">
        <v>95</v>
      </c>
      <c r="BQ15" t="s">
        <v>234</v>
      </c>
      <c r="BR15" t="s">
        <v>235</v>
      </c>
      <c r="BS15" t="s">
        <v>95</v>
      </c>
      <c r="BT15" t="s">
        <v>95</v>
      </c>
    </row>
    <row r="16" spans="1:74" ht="15.75" customHeight="1" x14ac:dyDescent="0.15">
      <c r="A16" t="s">
        <v>236</v>
      </c>
      <c r="B16" t="s">
        <v>123</v>
      </c>
      <c r="C16" s="39">
        <v>44719</v>
      </c>
      <c r="D16">
        <v>6</v>
      </c>
      <c r="E16">
        <v>8</v>
      </c>
      <c r="F16">
        <v>7</v>
      </c>
      <c r="G16">
        <v>8</v>
      </c>
      <c r="H16">
        <v>31</v>
      </c>
      <c r="I16">
        <v>13</v>
      </c>
      <c r="J16">
        <v>25</v>
      </c>
      <c r="K16">
        <v>20</v>
      </c>
      <c r="L16">
        <v>26</v>
      </c>
      <c r="M16">
        <v>17</v>
      </c>
      <c r="N16">
        <v>246</v>
      </c>
      <c r="O16">
        <v>235</v>
      </c>
      <c r="P16">
        <v>11</v>
      </c>
      <c r="Q16">
        <v>2</v>
      </c>
      <c r="R16">
        <v>131</v>
      </c>
      <c r="S16">
        <v>3</v>
      </c>
      <c r="T16">
        <v>5</v>
      </c>
      <c r="U16">
        <v>5</v>
      </c>
      <c r="V16">
        <v>10</v>
      </c>
      <c r="W16">
        <v>9</v>
      </c>
      <c r="X16">
        <v>10</v>
      </c>
      <c r="Y16">
        <v>17</v>
      </c>
      <c r="AB16">
        <v>17</v>
      </c>
      <c r="AC16">
        <v>32</v>
      </c>
      <c r="AD16">
        <v>78</v>
      </c>
      <c r="AE16">
        <v>76</v>
      </c>
      <c r="AF16" s="42">
        <v>2.6000000000000002E-2</v>
      </c>
      <c r="AG16">
        <v>2</v>
      </c>
      <c r="AH16">
        <v>2</v>
      </c>
      <c r="AI16" s="42">
        <v>5.2999999999999999E-2</v>
      </c>
      <c r="AJ16">
        <v>72</v>
      </c>
      <c r="AK16">
        <v>18</v>
      </c>
      <c r="AL16">
        <v>57</v>
      </c>
      <c r="AM16">
        <v>56</v>
      </c>
      <c r="AN16">
        <v>7</v>
      </c>
      <c r="AO16">
        <v>4</v>
      </c>
      <c r="AR16">
        <v>35</v>
      </c>
      <c r="AS16">
        <v>2</v>
      </c>
      <c r="AV16">
        <v>22</v>
      </c>
      <c r="AW16">
        <v>25</v>
      </c>
      <c r="AX16">
        <v>16</v>
      </c>
      <c r="AY16">
        <v>14</v>
      </c>
      <c r="AZ16">
        <v>20</v>
      </c>
      <c r="BA16">
        <v>12</v>
      </c>
      <c r="BB16">
        <v>2</v>
      </c>
      <c r="BC16">
        <v>15</v>
      </c>
      <c r="BD16">
        <v>1</v>
      </c>
      <c r="BE16" s="39">
        <v>41514</v>
      </c>
      <c r="BF16">
        <v>97</v>
      </c>
      <c r="BG16" t="s">
        <v>93</v>
      </c>
      <c r="BH16" t="s">
        <v>237</v>
      </c>
      <c r="BI16" t="s">
        <v>110</v>
      </c>
      <c r="BJ16" t="s">
        <v>110</v>
      </c>
      <c r="BK16" t="s">
        <v>238</v>
      </c>
      <c r="BL16" t="s">
        <v>94</v>
      </c>
      <c r="BM16" t="s">
        <v>105</v>
      </c>
      <c r="BN16" t="s">
        <v>94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</row>
    <row r="17" spans="1:73" ht="14" x14ac:dyDescent="0.15">
      <c r="A17" s="36" t="s">
        <v>239</v>
      </c>
      <c r="B17" t="s">
        <v>102</v>
      </c>
      <c r="C17" s="39">
        <v>44721</v>
      </c>
      <c r="D17" s="36">
        <v>6</v>
      </c>
      <c r="E17" s="36">
        <v>8</v>
      </c>
      <c r="F17" s="36">
        <v>7</v>
      </c>
      <c r="G17" s="36">
        <v>8</v>
      </c>
      <c r="H17" s="36">
        <v>35</v>
      </c>
      <c r="I17" s="36">
        <v>9</v>
      </c>
      <c r="J17" s="36">
        <v>20</v>
      </c>
      <c r="K17" s="36">
        <v>19</v>
      </c>
      <c r="L17" s="36">
        <v>28</v>
      </c>
      <c r="M17" s="36">
        <v>18</v>
      </c>
      <c r="N17" s="36">
        <v>242</v>
      </c>
      <c r="O17" s="36">
        <v>232</v>
      </c>
      <c r="P17" s="36">
        <v>10</v>
      </c>
      <c r="Q17" s="36" t="s">
        <v>95</v>
      </c>
      <c r="R17" s="36" t="s">
        <v>95</v>
      </c>
      <c r="S17" s="36">
        <v>2</v>
      </c>
      <c r="T17" s="36">
        <v>5</v>
      </c>
      <c r="U17" s="36">
        <v>4</v>
      </c>
      <c r="V17" s="36">
        <v>5</v>
      </c>
      <c r="W17" s="36">
        <v>12</v>
      </c>
      <c r="X17" s="36">
        <v>20</v>
      </c>
      <c r="Y17" s="36">
        <v>11</v>
      </c>
      <c r="Z17" s="36"/>
      <c r="AA17" s="36"/>
      <c r="AB17" s="36">
        <v>18</v>
      </c>
      <c r="AC17" s="36">
        <v>33</v>
      </c>
      <c r="AD17" s="36">
        <v>98</v>
      </c>
      <c r="AE17" s="36">
        <v>96</v>
      </c>
      <c r="AF17" s="37">
        <v>2.4E-2</v>
      </c>
      <c r="AG17" s="36">
        <v>1</v>
      </c>
      <c r="AH17" s="36">
        <v>2</v>
      </c>
      <c r="AI17" s="37">
        <v>3.1E-2</v>
      </c>
      <c r="AJ17" s="36">
        <v>93</v>
      </c>
      <c r="AK17">
        <v>14</v>
      </c>
      <c r="AL17">
        <v>59</v>
      </c>
      <c r="AM17">
        <v>52</v>
      </c>
      <c r="AN17" s="36">
        <v>5</v>
      </c>
      <c r="AO17" s="36">
        <v>5</v>
      </c>
      <c r="AP17" s="36"/>
      <c r="AQ17" s="36"/>
      <c r="AR17">
        <v>22</v>
      </c>
      <c r="AS17">
        <v>2</v>
      </c>
      <c r="AV17" s="36">
        <v>29</v>
      </c>
      <c r="AW17" s="36">
        <v>28</v>
      </c>
      <c r="AX17" s="36">
        <v>12</v>
      </c>
      <c r="AY17" s="36">
        <v>19</v>
      </c>
      <c r="AZ17" s="36">
        <v>20</v>
      </c>
      <c r="BA17" s="36">
        <v>10</v>
      </c>
      <c r="BB17" s="36">
        <v>0</v>
      </c>
      <c r="BC17" s="36">
        <v>13</v>
      </c>
      <c r="BD17" s="36">
        <v>0</v>
      </c>
      <c r="BE17" s="39">
        <v>41423</v>
      </c>
      <c r="BF17" s="36">
        <v>100</v>
      </c>
      <c r="BG17" s="36" t="s">
        <v>114</v>
      </c>
      <c r="BH17" s="36" t="s">
        <v>94</v>
      </c>
      <c r="BI17" s="36" t="s">
        <v>94</v>
      </c>
      <c r="BJ17" s="36" t="s">
        <v>94</v>
      </c>
      <c r="BK17" s="36" t="s">
        <v>95</v>
      </c>
      <c r="BL17" s="36" t="s">
        <v>94</v>
      </c>
      <c r="BM17" s="36" t="s">
        <v>105</v>
      </c>
      <c r="BN17" s="36" t="s">
        <v>110</v>
      </c>
      <c r="BO17" s="36" t="s">
        <v>95</v>
      </c>
      <c r="BP17" s="36" t="s">
        <v>95</v>
      </c>
      <c r="BQ17" s="36" t="s">
        <v>234</v>
      </c>
      <c r="BR17" s="36">
        <v>36</v>
      </c>
      <c r="BS17" s="36" t="s">
        <v>95</v>
      </c>
      <c r="BT17" s="36" t="s">
        <v>95</v>
      </c>
      <c r="BU17" t="s">
        <v>240</v>
      </c>
    </row>
    <row r="18" spans="1:73" ht="15.75" customHeight="1" x14ac:dyDescent="0.15">
      <c r="A18" t="s">
        <v>241</v>
      </c>
      <c r="B18" t="s">
        <v>232</v>
      </c>
      <c r="C18" s="39">
        <v>44721</v>
      </c>
      <c r="D18">
        <v>5</v>
      </c>
      <c r="E18">
        <v>5</v>
      </c>
      <c r="F18">
        <v>8</v>
      </c>
      <c r="G18">
        <v>6</v>
      </c>
      <c r="H18">
        <v>37</v>
      </c>
      <c r="I18">
        <v>14</v>
      </c>
      <c r="J18">
        <v>37</v>
      </c>
      <c r="K18">
        <v>18</v>
      </c>
      <c r="L18">
        <v>39</v>
      </c>
      <c r="M18">
        <v>18</v>
      </c>
      <c r="N18">
        <v>168</v>
      </c>
      <c r="O18">
        <v>160</v>
      </c>
      <c r="P18">
        <v>8</v>
      </c>
      <c r="Q18">
        <v>1</v>
      </c>
      <c r="S18">
        <v>1</v>
      </c>
      <c r="T18">
        <v>4</v>
      </c>
      <c r="U18">
        <v>5</v>
      </c>
      <c r="V18">
        <v>11</v>
      </c>
      <c r="W18">
        <v>19</v>
      </c>
      <c r="X18">
        <v>30</v>
      </c>
      <c r="Y18">
        <v>24</v>
      </c>
      <c r="AB18">
        <v>16</v>
      </c>
      <c r="AC18">
        <v>23</v>
      </c>
      <c r="AD18">
        <v>107</v>
      </c>
      <c r="AE18">
        <v>104</v>
      </c>
      <c r="AF18" s="40">
        <v>2.7999999999999997E-2</v>
      </c>
      <c r="AG18">
        <v>16</v>
      </c>
      <c r="AH18">
        <v>2</v>
      </c>
      <c r="AI18" s="40">
        <v>0.17300000000000001</v>
      </c>
      <c r="AJ18">
        <v>86</v>
      </c>
      <c r="AK18">
        <v>18</v>
      </c>
      <c r="AL18">
        <v>57</v>
      </c>
      <c r="AM18">
        <v>50</v>
      </c>
      <c r="AN18">
        <v>8</v>
      </c>
      <c r="AO18">
        <v>5</v>
      </c>
      <c r="AR18">
        <v>21</v>
      </c>
      <c r="AS18">
        <v>2</v>
      </c>
      <c r="AV18">
        <v>25</v>
      </c>
      <c r="AW18">
        <v>22</v>
      </c>
      <c r="AX18">
        <v>22</v>
      </c>
      <c r="AY18">
        <v>22</v>
      </c>
      <c r="BA18">
        <v>13</v>
      </c>
      <c r="BB18">
        <v>0</v>
      </c>
      <c r="BC18">
        <v>9</v>
      </c>
      <c r="BD18">
        <v>1</v>
      </c>
      <c r="BE18" s="39">
        <v>41416</v>
      </c>
      <c r="BF18">
        <v>100</v>
      </c>
      <c r="BG18" t="s">
        <v>93</v>
      </c>
      <c r="BH18" t="s">
        <v>94</v>
      </c>
      <c r="BI18" t="s">
        <v>94</v>
      </c>
      <c r="BJ18" t="s">
        <v>94</v>
      </c>
      <c r="BK18" t="s">
        <v>95</v>
      </c>
      <c r="BL18" t="s">
        <v>95</v>
      </c>
      <c r="BM18" t="s">
        <v>233</v>
      </c>
      <c r="BN18" t="s">
        <v>110</v>
      </c>
      <c r="BO18" t="s">
        <v>95</v>
      </c>
      <c r="BP18" t="s">
        <v>95</v>
      </c>
      <c r="BQ18" t="s">
        <v>107</v>
      </c>
      <c r="BR18">
        <v>1</v>
      </c>
      <c r="BS18" t="s">
        <v>95</v>
      </c>
      <c r="BT18" t="s">
        <v>95</v>
      </c>
    </row>
    <row r="19" spans="1:73" ht="14" x14ac:dyDescent="0.15">
      <c r="A19" s="36" t="s">
        <v>242</v>
      </c>
      <c r="B19" s="36" t="s">
        <v>150</v>
      </c>
      <c r="C19" s="44">
        <v>44725</v>
      </c>
      <c r="D19" s="36">
        <v>6</v>
      </c>
      <c r="E19" s="36">
        <v>7</v>
      </c>
      <c r="F19" s="36">
        <v>7</v>
      </c>
      <c r="G19" s="36">
        <v>8</v>
      </c>
      <c r="H19" s="36">
        <v>24</v>
      </c>
      <c r="I19" s="36">
        <v>15</v>
      </c>
      <c r="J19" s="36">
        <v>27</v>
      </c>
      <c r="K19" s="36">
        <v>19</v>
      </c>
      <c r="L19" s="36">
        <v>45</v>
      </c>
      <c r="M19" s="36">
        <v>12</v>
      </c>
      <c r="N19" s="36">
        <v>259</v>
      </c>
      <c r="O19" s="36">
        <v>250</v>
      </c>
      <c r="P19" s="36">
        <v>9</v>
      </c>
      <c r="Q19" s="36" t="s">
        <v>243</v>
      </c>
      <c r="R19">
        <v>177</v>
      </c>
      <c r="S19" s="36">
        <v>2</v>
      </c>
      <c r="T19" s="36">
        <v>5</v>
      </c>
      <c r="U19" s="36">
        <v>5</v>
      </c>
      <c r="V19">
        <v>7</v>
      </c>
      <c r="W19">
        <v>9</v>
      </c>
      <c r="X19">
        <v>25</v>
      </c>
      <c r="Y19" s="36">
        <v>22</v>
      </c>
      <c r="AB19" s="36">
        <v>19</v>
      </c>
      <c r="AC19">
        <v>27</v>
      </c>
      <c r="AD19" s="36">
        <v>99</v>
      </c>
      <c r="AE19" s="36">
        <v>96</v>
      </c>
      <c r="AF19" s="37">
        <v>3.0299999999999997E-2</v>
      </c>
      <c r="AG19" s="36">
        <v>2</v>
      </c>
      <c r="AH19" s="36">
        <v>3</v>
      </c>
      <c r="AI19" s="37">
        <v>5.2000000000000005E-2</v>
      </c>
      <c r="AJ19" s="36">
        <v>91</v>
      </c>
      <c r="AK19" s="36">
        <v>14</v>
      </c>
      <c r="AL19" s="36">
        <v>57</v>
      </c>
      <c r="AM19" s="36">
        <v>48</v>
      </c>
      <c r="AN19" s="36">
        <v>7</v>
      </c>
      <c r="AO19" s="36">
        <v>3</v>
      </c>
      <c r="AR19" s="36">
        <v>25</v>
      </c>
      <c r="AS19" s="36">
        <v>1</v>
      </c>
      <c r="AT19" s="36"/>
      <c r="AU19" s="36"/>
      <c r="AV19" s="36">
        <v>24</v>
      </c>
      <c r="AW19" s="36">
        <v>22</v>
      </c>
      <c r="AX19" s="36">
        <v>14</v>
      </c>
      <c r="AY19" s="36">
        <v>15</v>
      </c>
      <c r="AZ19" s="36">
        <v>22</v>
      </c>
      <c r="BA19" s="36">
        <v>10</v>
      </c>
      <c r="BB19" s="36">
        <v>0</v>
      </c>
      <c r="BC19" s="36">
        <v>11</v>
      </c>
      <c r="BD19" s="36">
        <v>0</v>
      </c>
      <c r="BE19" s="44">
        <v>41371</v>
      </c>
      <c r="BF19" s="36">
        <v>101</v>
      </c>
      <c r="BG19" s="36" t="s">
        <v>93</v>
      </c>
      <c r="BH19" s="36" t="s">
        <v>115</v>
      </c>
      <c r="BI19" s="36" t="s">
        <v>244</v>
      </c>
      <c r="BJ19" s="36" t="s">
        <v>115</v>
      </c>
      <c r="BK19" s="36" t="s">
        <v>95</v>
      </c>
      <c r="BL19" s="36" t="s">
        <v>115</v>
      </c>
      <c r="BM19" s="36" t="s">
        <v>131</v>
      </c>
      <c r="BN19" s="36" t="s">
        <v>94</v>
      </c>
      <c r="BO19" s="36" t="s">
        <v>95</v>
      </c>
      <c r="BP19" s="36" t="s">
        <v>95</v>
      </c>
      <c r="BQ19" s="36" t="s">
        <v>95</v>
      </c>
      <c r="BR19" s="36" t="s">
        <v>95</v>
      </c>
      <c r="BS19" s="36" t="s">
        <v>95</v>
      </c>
      <c r="BT19" s="36" t="s">
        <v>95</v>
      </c>
    </row>
    <row r="20" spans="1:73" ht="15.75" customHeight="1" x14ac:dyDescent="0.15">
      <c r="A20" t="s">
        <v>245</v>
      </c>
      <c r="B20" t="s">
        <v>232</v>
      </c>
      <c r="C20" s="39">
        <v>44715</v>
      </c>
      <c r="D20">
        <v>5</v>
      </c>
      <c r="E20">
        <v>5</v>
      </c>
      <c r="F20">
        <v>7</v>
      </c>
      <c r="G20">
        <v>8</v>
      </c>
      <c r="H20">
        <v>27</v>
      </c>
      <c r="I20">
        <v>10</v>
      </c>
      <c r="J20">
        <v>22</v>
      </c>
      <c r="K20">
        <v>19</v>
      </c>
      <c r="L20">
        <v>25</v>
      </c>
      <c r="M20">
        <v>17</v>
      </c>
      <c r="N20">
        <v>265</v>
      </c>
      <c r="O20">
        <v>253</v>
      </c>
      <c r="P20">
        <v>12</v>
      </c>
      <c r="Q20" t="s">
        <v>95</v>
      </c>
      <c r="R20">
        <v>160</v>
      </c>
      <c r="S20">
        <v>4</v>
      </c>
      <c r="T20">
        <v>3</v>
      </c>
      <c r="U20">
        <v>4</v>
      </c>
      <c r="V20">
        <v>14</v>
      </c>
      <c r="W20">
        <v>19</v>
      </c>
      <c r="X20">
        <v>19</v>
      </c>
      <c r="AB20">
        <v>22</v>
      </c>
      <c r="AC20">
        <v>25</v>
      </c>
      <c r="AD20">
        <v>110</v>
      </c>
      <c r="AE20">
        <v>110</v>
      </c>
      <c r="AF20" s="42">
        <v>0</v>
      </c>
      <c r="AG20">
        <v>1</v>
      </c>
      <c r="AH20">
        <v>0</v>
      </c>
      <c r="AI20" s="40">
        <v>9.0000000000000011E-3</v>
      </c>
      <c r="AJ20">
        <v>109</v>
      </c>
      <c r="AK20">
        <v>17</v>
      </c>
      <c r="AL20">
        <v>60</v>
      </c>
      <c r="AM20">
        <v>55</v>
      </c>
      <c r="AN20">
        <v>6</v>
      </c>
      <c r="AO20">
        <v>5</v>
      </c>
      <c r="AR20">
        <v>24</v>
      </c>
      <c r="AS20">
        <v>1</v>
      </c>
      <c r="AV20">
        <v>39</v>
      </c>
      <c r="AW20">
        <v>21</v>
      </c>
      <c r="AX20">
        <v>20</v>
      </c>
      <c r="AY20">
        <v>13</v>
      </c>
      <c r="AZ20">
        <v>21</v>
      </c>
      <c r="BA20">
        <v>12</v>
      </c>
      <c r="BB20">
        <v>1</v>
      </c>
      <c r="BC20">
        <v>11</v>
      </c>
      <c r="BD20">
        <v>1</v>
      </c>
      <c r="BE20" s="39">
        <v>41510</v>
      </c>
      <c r="BF20">
        <v>97</v>
      </c>
      <c r="BG20" t="s">
        <v>93</v>
      </c>
      <c r="BH20" t="s">
        <v>115</v>
      </c>
      <c r="BI20" t="s">
        <v>115</v>
      </c>
      <c r="BJ20" t="s">
        <v>115</v>
      </c>
      <c r="BK20" t="s">
        <v>95</v>
      </c>
      <c r="BL20" t="s">
        <v>95</v>
      </c>
      <c r="BM20" t="s">
        <v>96</v>
      </c>
      <c r="BN20" t="s">
        <v>115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</row>
    <row r="21" spans="1:73" ht="14" x14ac:dyDescent="0.15">
      <c r="A21" s="36" t="s">
        <v>246</v>
      </c>
      <c r="B21" s="36" t="s">
        <v>123</v>
      </c>
      <c r="C21" s="44">
        <v>44719</v>
      </c>
      <c r="D21" s="36">
        <v>6</v>
      </c>
      <c r="E21" s="36">
        <v>5</v>
      </c>
      <c r="F21" s="36">
        <v>4</v>
      </c>
      <c r="G21" s="36">
        <v>8</v>
      </c>
      <c r="H21">
        <v>34</v>
      </c>
      <c r="I21">
        <v>10</v>
      </c>
      <c r="J21">
        <v>34</v>
      </c>
      <c r="K21">
        <v>18</v>
      </c>
      <c r="L21">
        <v>38</v>
      </c>
      <c r="M21">
        <v>16</v>
      </c>
      <c r="N21" s="36">
        <v>181</v>
      </c>
      <c r="O21" s="36">
        <v>173</v>
      </c>
      <c r="P21" s="36">
        <v>8</v>
      </c>
      <c r="Q21" s="36" t="s">
        <v>95</v>
      </c>
      <c r="R21" s="36" t="s">
        <v>95</v>
      </c>
      <c r="S21" s="36">
        <v>0</v>
      </c>
      <c r="T21" s="36">
        <v>4</v>
      </c>
      <c r="U21" s="36">
        <v>5</v>
      </c>
      <c r="V21">
        <v>29</v>
      </c>
      <c r="W21" s="36">
        <v>16</v>
      </c>
      <c r="X21" s="36">
        <v>15</v>
      </c>
      <c r="Y21" s="36">
        <v>14</v>
      </c>
      <c r="AB21">
        <v>19</v>
      </c>
      <c r="AC21" s="36">
        <v>26</v>
      </c>
      <c r="AD21" s="36">
        <v>81</v>
      </c>
      <c r="AE21" s="36">
        <v>75</v>
      </c>
      <c r="AF21" s="37">
        <v>7.400000000000001E-2</v>
      </c>
      <c r="AG21" s="36">
        <v>27</v>
      </c>
      <c r="AH21" s="36">
        <v>6</v>
      </c>
      <c r="AI21" s="37">
        <v>0.44</v>
      </c>
      <c r="AJ21" s="36">
        <v>42</v>
      </c>
      <c r="AK21" s="36">
        <v>17</v>
      </c>
      <c r="AL21" s="36">
        <v>59</v>
      </c>
      <c r="AM21" s="36">
        <v>57</v>
      </c>
      <c r="AN21">
        <v>7</v>
      </c>
      <c r="AO21">
        <v>2</v>
      </c>
      <c r="AR21" s="36">
        <v>20</v>
      </c>
      <c r="AS21" s="36">
        <v>1</v>
      </c>
      <c r="AT21" s="36"/>
      <c r="AU21" s="36"/>
      <c r="AV21">
        <v>28</v>
      </c>
      <c r="AW21">
        <v>35</v>
      </c>
      <c r="AX21">
        <v>14</v>
      </c>
      <c r="AY21">
        <v>17</v>
      </c>
      <c r="AZ21">
        <v>21</v>
      </c>
      <c r="BA21">
        <v>13</v>
      </c>
      <c r="BB21">
        <v>0</v>
      </c>
      <c r="BC21">
        <v>12</v>
      </c>
      <c r="BD21">
        <v>0</v>
      </c>
      <c r="BE21" s="44">
        <v>44427</v>
      </c>
      <c r="BF21" s="36">
        <v>108</v>
      </c>
      <c r="BG21" s="36" t="s">
        <v>114</v>
      </c>
      <c r="BH21" s="36" t="s">
        <v>115</v>
      </c>
      <c r="BI21" s="36" t="s">
        <v>115</v>
      </c>
      <c r="BJ21" s="36" t="s">
        <v>115</v>
      </c>
      <c r="BK21" s="36" t="s">
        <v>95</v>
      </c>
      <c r="BL21" s="36" t="s">
        <v>95</v>
      </c>
      <c r="BM21" s="36" t="s">
        <v>96</v>
      </c>
      <c r="BN21" s="36" t="s">
        <v>94</v>
      </c>
      <c r="BO21" s="36" t="s">
        <v>95</v>
      </c>
      <c r="BP21" s="36" t="s">
        <v>95</v>
      </c>
      <c r="BQ21" s="36" t="s">
        <v>95</v>
      </c>
      <c r="BR21" s="36" t="s">
        <v>95</v>
      </c>
      <c r="BS21" s="36" t="s">
        <v>95</v>
      </c>
      <c r="BT21" s="36" t="s">
        <v>95</v>
      </c>
    </row>
    <row r="22" spans="1:73" ht="15.75" customHeight="1" x14ac:dyDescent="0.15">
      <c r="A22" t="s">
        <v>247</v>
      </c>
      <c r="B22" t="s">
        <v>166</v>
      </c>
      <c r="C22" s="39">
        <v>44719</v>
      </c>
      <c r="D22">
        <v>6</v>
      </c>
      <c r="E22">
        <v>7</v>
      </c>
      <c r="F22">
        <v>7</v>
      </c>
      <c r="G22">
        <v>8</v>
      </c>
      <c r="H22">
        <v>30</v>
      </c>
      <c r="I22">
        <v>15</v>
      </c>
      <c r="J22">
        <v>26</v>
      </c>
      <c r="K22">
        <v>18</v>
      </c>
      <c r="L22">
        <v>33</v>
      </c>
      <c r="M22">
        <v>17</v>
      </c>
      <c r="N22">
        <v>220</v>
      </c>
      <c r="O22">
        <v>214</v>
      </c>
      <c r="P22">
        <v>6</v>
      </c>
      <c r="Q22" t="s">
        <v>95</v>
      </c>
      <c r="S22">
        <v>1</v>
      </c>
      <c r="T22">
        <v>5</v>
      </c>
      <c r="U22">
        <v>5</v>
      </c>
      <c r="V22">
        <v>6</v>
      </c>
      <c r="W22">
        <v>11</v>
      </c>
      <c r="X22">
        <v>20</v>
      </c>
      <c r="Y22">
        <v>22</v>
      </c>
      <c r="AB22">
        <v>20</v>
      </c>
      <c r="AC22">
        <v>24</v>
      </c>
      <c r="AD22">
        <v>91</v>
      </c>
      <c r="AE22">
        <v>88</v>
      </c>
      <c r="AF22" s="40">
        <f>3/88</f>
        <v>3.4090909090909088E-2</v>
      </c>
      <c r="AG22">
        <v>0</v>
      </c>
      <c r="AH22">
        <v>3</v>
      </c>
      <c r="AI22" s="40">
        <f>3/88</f>
        <v>3.4090909090909088E-2</v>
      </c>
      <c r="AJ22">
        <v>85</v>
      </c>
      <c r="AK22">
        <v>15</v>
      </c>
      <c r="AL22">
        <v>58</v>
      </c>
      <c r="AM22">
        <v>66</v>
      </c>
      <c r="AN22">
        <v>7</v>
      </c>
      <c r="AO22">
        <v>5</v>
      </c>
      <c r="AR22">
        <v>28</v>
      </c>
      <c r="AS22">
        <v>2</v>
      </c>
      <c r="AV22">
        <v>13</v>
      </c>
      <c r="AW22">
        <v>7</v>
      </c>
      <c r="AX22">
        <v>21</v>
      </c>
      <c r="AY22">
        <v>22</v>
      </c>
      <c r="AZ22">
        <v>14</v>
      </c>
      <c r="BA22">
        <v>9</v>
      </c>
      <c r="BB22">
        <v>0</v>
      </c>
      <c r="BC22">
        <v>13</v>
      </c>
      <c r="BD22">
        <v>0</v>
      </c>
      <c r="BE22" s="39">
        <v>41495</v>
      </c>
      <c r="BF22">
        <v>97</v>
      </c>
      <c r="BG22" t="s">
        <v>93</v>
      </c>
      <c r="BH22" t="s">
        <v>106</v>
      </c>
      <c r="BI22" t="s">
        <v>106</v>
      </c>
      <c r="BJ22" t="s">
        <v>115</v>
      </c>
      <c r="BK22" t="s">
        <v>95</v>
      </c>
      <c r="BL22" t="s">
        <v>95</v>
      </c>
      <c r="BM22" t="s">
        <v>105</v>
      </c>
      <c r="BN22" t="s">
        <v>106</v>
      </c>
      <c r="BO22" t="s">
        <v>95</v>
      </c>
      <c r="BP22" t="s">
        <v>95</v>
      </c>
      <c r="BQ22" t="s">
        <v>248</v>
      </c>
      <c r="BR22">
        <v>12</v>
      </c>
      <c r="BS22" t="s">
        <v>95</v>
      </c>
      <c r="BT22" t="s">
        <v>95</v>
      </c>
    </row>
    <row r="23" spans="1:73" ht="15.75" customHeight="1" x14ac:dyDescent="0.15">
      <c r="A23" t="s">
        <v>249</v>
      </c>
      <c r="B23" t="s">
        <v>150</v>
      </c>
      <c r="C23" s="39">
        <v>44725</v>
      </c>
      <c r="D23">
        <v>5</v>
      </c>
      <c r="E23">
        <v>8</v>
      </c>
      <c r="F23">
        <v>7</v>
      </c>
      <c r="G23">
        <v>8</v>
      </c>
      <c r="H23">
        <v>27</v>
      </c>
      <c r="I23">
        <v>15</v>
      </c>
      <c r="J23">
        <v>24</v>
      </c>
      <c r="K23">
        <v>18</v>
      </c>
      <c r="L23">
        <v>25</v>
      </c>
      <c r="M23">
        <v>16</v>
      </c>
      <c r="N23">
        <v>265</v>
      </c>
      <c r="O23">
        <v>256</v>
      </c>
      <c r="P23">
        <v>9</v>
      </c>
      <c r="Q23">
        <v>0</v>
      </c>
      <c r="R23">
        <v>140</v>
      </c>
      <c r="S23">
        <v>1</v>
      </c>
      <c r="T23">
        <v>5</v>
      </c>
      <c r="U23">
        <v>4</v>
      </c>
      <c r="V23">
        <v>1</v>
      </c>
      <c r="W23">
        <v>11</v>
      </c>
      <c r="X23">
        <v>20</v>
      </c>
      <c r="Y23">
        <v>23</v>
      </c>
      <c r="AB23">
        <v>30</v>
      </c>
      <c r="AC23">
        <v>32</v>
      </c>
      <c r="AD23">
        <v>118</v>
      </c>
      <c r="AE23">
        <v>117</v>
      </c>
      <c r="AF23" s="42">
        <v>8.3999999999999995E-3</v>
      </c>
      <c r="AG23">
        <v>1</v>
      </c>
      <c r="AH23">
        <v>1</v>
      </c>
      <c r="AI23" s="40">
        <v>1.7000000000000001E-2</v>
      </c>
      <c r="AJ23">
        <v>115</v>
      </c>
      <c r="AK23">
        <v>15</v>
      </c>
      <c r="AL23">
        <v>58</v>
      </c>
      <c r="AM23">
        <v>60</v>
      </c>
      <c r="AN23">
        <v>6</v>
      </c>
      <c r="AO23">
        <v>4</v>
      </c>
      <c r="AR23">
        <v>23</v>
      </c>
      <c r="AS23">
        <v>2</v>
      </c>
      <c r="AV23">
        <v>41</v>
      </c>
      <c r="AW23">
        <v>34</v>
      </c>
      <c r="AX23">
        <v>20</v>
      </c>
      <c r="AY23">
        <v>17</v>
      </c>
      <c r="AZ23">
        <v>21</v>
      </c>
      <c r="BA23">
        <v>13</v>
      </c>
      <c r="BB23">
        <v>0</v>
      </c>
      <c r="BC23">
        <v>12</v>
      </c>
      <c r="BD23">
        <v>0</v>
      </c>
      <c r="BE23" s="41">
        <v>41605</v>
      </c>
      <c r="BF23">
        <v>94</v>
      </c>
      <c r="BG23" t="s">
        <v>114</v>
      </c>
      <c r="BH23" t="s">
        <v>94</v>
      </c>
      <c r="BI23" t="s">
        <v>94</v>
      </c>
      <c r="BJ23" t="s">
        <v>110</v>
      </c>
      <c r="BK23" t="s">
        <v>250</v>
      </c>
      <c r="BL23" t="s">
        <v>94</v>
      </c>
      <c r="BM23" t="s">
        <v>105</v>
      </c>
      <c r="BN23" t="s">
        <v>110</v>
      </c>
      <c r="BO23" t="s">
        <v>95</v>
      </c>
      <c r="BP23" t="s">
        <v>95</v>
      </c>
      <c r="BQ23" t="s">
        <v>124</v>
      </c>
      <c r="BR23">
        <v>48</v>
      </c>
      <c r="BS23" t="s">
        <v>95</v>
      </c>
      <c r="BT23" t="s">
        <v>95</v>
      </c>
    </row>
    <row r="24" spans="1:73" ht="15.75" customHeight="1" x14ac:dyDescent="0.15">
      <c r="A24" t="s">
        <v>251</v>
      </c>
      <c r="B24" t="s">
        <v>102</v>
      </c>
      <c r="C24" s="39">
        <v>44722</v>
      </c>
      <c r="D24">
        <v>2</v>
      </c>
      <c r="E24">
        <v>2</v>
      </c>
      <c r="F24">
        <v>4</v>
      </c>
      <c r="G24">
        <v>2</v>
      </c>
      <c r="S24">
        <v>0</v>
      </c>
      <c r="T24">
        <v>0</v>
      </c>
      <c r="U24">
        <v>2</v>
      </c>
      <c r="V24">
        <v>15</v>
      </c>
      <c r="W24">
        <v>9</v>
      </c>
      <c r="X24">
        <v>16</v>
      </c>
      <c r="Y24">
        <v>1</v>
      </c>
      <c r="AB24">
        <v>11</v>
      </c>
      <c r="AC24">
        <v>24</v>
      </c>
      <c r="AD24">
        <v>59</v>
      </c>
      <c r="AE24">
        <v>57</v>
      </c>
      <c r="AF24" s="40">
        <v>3.4000000000000002E-2</v>
      </c>
      <c r="AG24">
        <v>7</v>
      </c>
      <c r="AH24">
        <v>2</v>
      </c>
      <c r="AI24" s="40">
        <v>0.158</v>
      </c>
      <c r="AJ24">
        <v>48</v>
      </c>
      <c r="AK24">
        <v>5</v>
      </c>
      <c r="AL24">
        <v>48</v>
      </c>
      <c r="AM24">
        <v>42</v>
      </c>
      <c r="AN24">
        <v>4</v>
      </c>
      <c r="AO24">
        <v>5</v>
      </c>
      <c r="AR24">
        <v>21</v>
      </c>
      <c r="AS24">
        <v>1</v>
      </c>
      <c r="AV24">
        <v>41</v>
      </c>
      <c r="AW24">
        <v>29</v>
      </c>
      <c r="AX24">
        <v>23</v>
      </c>
      <c r="AY24">
        <v>16</v>
      </c>
      <c r="AZ24">
        <v>17</v>
      </c>
      <c r="BA24">
        <v>7</v>
      </c>
      <c r="BB24">
        <v>2</v>
      </c>
      <c r="BC24">
        <v>8</v>
      </c>
      <c r="BD24">
        <v>5</v>
      </c>
      <c r="BE24" s="39">
        <v>41498</v>
      </c>
      <c r="BF24">
        <v>97</v>
      </c>
      <c r="BG24" t="s">
        <v>93</v>
      </c>
      <c r="BH24" t="s">
        <v>94</v>
      </c>
      <c r="BI24" t="s">
        <v>94</v>
      </c>
      <c r="BJ24" t="s">
        <v>94</v>
      </c>
      <c r="BK24" t="s">
        <v>95</v>
      </c>
      <c r="BL24" t="s">
        <v>94</v>
      </c>
      <c r="BM24" t="s">
        <v>105</v>
      </c>
      <c r="BN24" t="s">
        <v>94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252</v>
      </c>
    </row>
    <row r="25" spans="1:73" ht="15.75" customHeight="1" x14ac:dyDescent="0.15">
      <c r="A25" t="s">
        <v>253</v>
      </c>
      <c r="B25" t="s">
        <v>117</v>
      </c>
      <c r="C25" s="39">
        <v>44721</v>
      </c>
      <c r="D25">
        <v>4</v>
      </c>
      <c r="E25">
        <v>3</v>
      </c>
      <c r="F25">
        <v>8</v>
      </c>
      <c r="G25">
        <v>7</v>
      </c>
      <c r="H25">
        <v>30</v>
      </c>
      <c r="I25">
        <v>14</v>
      </c>
      <c r="J25">
        <v>27</v>
      </c>
      <c r="K25">
        <v>18</v>
      </c>
      <c r="L25">
        <v>32</v>
      </c>
      <c r="M25">
        <v>17</v>
      </c>
      <c r="N25">
        <v>265</v>
      </c>
      <c r="O25">
        <v>253</v>
      </c>
      <c r="P25">
        <v>12</v>
      </c>
      <c r="Q25">
        <v>0</v>
      </c>
      <c r="R25" t="s">
        <v>95</v>
      </c>
      <c r="S25">
        <v>3</v>
      </c>
      <c r="T25">
        <v>5</v>
      </c>
      <c r="U25">
        <v>5</v>
      </c>
      <c r="V25">
        <v>9</v>
      </c>
      <c r="W25">
        <v>12</v>
      </c>
      <c r="X25">
        <v>23</v>
      </c>
      <c r="Y25">
        <v>21</v>
      </c>
      <c r="AB25">
        <v>18</v>
      </c>
      <c r="AC25">
        <v>24</v>
      </c>
      <c r="AD25">
        <v>40</v>
      </c>
      <c r="AE25">
        <v>38</v>
      </c>
      <c r="AF25" s="40">
        <v>0.05</v>
      </c>
      <c r="AG25">
        <v>64</v>
      </c>
      <c r="AH25">
        <v>2</v>
      </c>
      <c r="AI25" s="40">
        <v>0.97</v>
      </c>
      <c r="AJ25">
        <v>2</v>
      </c>
      <c r="AK25">
        <v>18</v>
      </c>
      <c r="AL25">
        <v>58</v>
      </c>
      <c r="AM25">
        <v>60</v>
      </c>
      <c r="AN25">
        <v>7</v>
      </c>
      <c r="AO25">
        <v>5</v>
      </c>
      <c r="AR25">
        <v>23</v>
      </c>
      <c r="AS25">
        <v>2</v>
      </c>
      <c r="AV25">
        <v>33</v>
      </c>
      <c r="AW25">
        <v>23</v>
      </c>
      <c r="AX25">
        <v>20</v>
      </c>
      <c r="AY25">
        <v>15</v>
      </c>
      <c r="AZ25">
        <v>17</v>
      </c>
      <c r="BA25">
        <v>10</v>
      </c>
      <c r="BB25">
        <v>0</v>
      </c>
      <c r="BC25">
        <v>13</v>
      </c>
      <c r="BD25">
        <v>1</v>
      </c>
      <c r="BE25" s="60">
        <v>41446</v>
      </c>
      <c r="BF25">
        <v>99</v>
      </c>
      <c r="BG25" t="s">
        <v>93</v>
      </c>
      <c r="BH25" t="s">
        <v>94</v>
      </c>
      <c r="BI25" t="s">
        <v>94</v>
      </c>
      <c r="BJ25" t="s">
        <v>94</v>
      </c>
      <c r="BK25" t="s">
        <v>95</v>
      </c>
      <c r="BL25" t="s">
        <v>95</v>
      </c>
      <c r="BM25" t="s">
        <v>105</v>
      </c>
      <c r="BN25" t="s">
        <v>110</v>
      </c>
      <c r="BO25" t="s">
        <v>254</v>
      </c>
      <c r="BP25">
        <v>12</v>
      </c>
      <c r="BQ25" t="s">
        <v>124</v>
      </c>
      <c r="BR25">
        <v>12</v>
      </c>
      <c r="BS25" t="s">
        <v>95</v>
      </c>
      <c r="BT25" t="s">
        <v>95</v>
      </c>
    </row>
    <row r="26" spans="1:73" ht="13" x14ac:dyDescent="0.15">
      <c r="A26" t="s">
        <v>255</v>
      </c>
      <c r="B26" t="s">
        <v>150</v>
      </c>
      <c r="C26" s="39">
        <v>44728</v>
      </c>
      <c r="D26">
        <v>6</v>
      </c>
      <c r="E26">
        <v>7</v>
      </c>
      <c r="F26">
        <v>7</v>
      </c>
      <c r="G26">
        <v>7</v>
      </c>
      <c r="H26">
        <v>19</v>
      </c>
      <c r="I26">
        <v>17</v>
      </c>
      <c r="J26">
        <v>13</v>
      </c>
      <c r="K26">
        <v>20</v>
      </c>
      <c r="L26">
        <v>25</v>
      </c>
      <c r="M26">
        <v>17</v>
      </c>
      <c r="N26">
        <v>252</v>
      </c>
      <c r="O26">
        <v>240</v>
      </c>
      <c r="P26">
        <v>12</v>
      </c>
      <c r="Q26">
        <v>1</v>
      </c>
      <c r="R26">
        <v>128</v>
      </c>
      <c r="S26">
        <v>2</v>
      </c>
      <c r="T26">
        <v>4</v>
      </c>
      <c r="U26">
        <v>3</v>
      </c>
      <c r="V26">
        <v>20</v>
      </c>
      <c r="W26">
        <v>13</v>
      </c>
      <c r="X26">
        <v>20</v>
      </c>
      <c r="Y26">
        <v>24</v>
      </c>
      <c r="AB26">
        <v>11</v>
      </c>
      <c r="AC26">
        <v>27</v>
      </c>
      <c r="AD26">
        <v>110</v>
      </c>
      <c r="AE26">
        <v>91</v>
      </c>
      <c r="AF26" s="40">
        <v>0.12720000000000001</v>
      </c>
      <c r="AG26">
        <v>2</v>
      </c>
      <c r="AH26">
        <v>14</v>
      </c>
      <c r="AI26" s="40">
        <v>0.17579999999999998</v>
      </c>
      <c r="AJ26">
        <v>94</v>
      </c>
      <c r="AK26">
        <v>14</v>
      </c>
      <c r="AL26">
        <v>57</v>
      </c>
      <c r="AM26">
        <v>41</v>
      </c>
      <c r="AN26">
        <v>7</v>
      </c>
      <c r="AO26">
        <v>2</v>
      </c>
      <c r="AR26">
        <v>35</v>
      </c>
      <c r="AS26">
        <v>2</v>
      </c>
      <c r="AV26">
        <v>35</v>
      </c>
      <c r="AW26">
        <v>31</v>
      </c>
      <c r="AX26">
        <v>25</v>
      </c>
      <c r="AY26">
        <v>13</v>
      </c>
      <c r="AZ26">
        <v>25</v>
      </c>
      <c r="BA26">
        <v>17</v>
      </c>
      <c r="BB26">
        <v>0</v>
      </c>
      <c r="BC26">
        <v>16</v>
      </c>
      <c r="BD26">
        <v>1</v>
      </c>
      <c r="BE26" s="39">
        <v>41433</v>
      </c>
      <c r="BF26">
        <v>100</v>
      </c>
      <c r="BG26" t="s">
        <v>114</v>
      </c>
      <c r="BH26" t="s">
        <v>110</v>
      </c>
      <c r="BI26" t="s">
        <v>106</v>
      </c>
      <c r="BJ26" t="s">
        <v>94</v>
      </c>
      <c r="BK26" t="s">
        <v>95</v>
      </c>
      <c r="BL26" t="s">
        <v>95</v>
      </c>
      <c r="BM26" t="s">
        <v>105</v>
      </c>
      <c r="BN26" t="s">
        <v>110</v>
      </c>
      <c r="BO26" t="s">
        <v>95</v>
      </c>
      <c r="BP26" t="s">
        <v>95</v>
      </c>
      <c r="BQ26" t="s">
        <v>95</v>
      </c>
      <c r="BR26" t="s">
        <v>95</v>
      </c>
      <c r="BS26" t="s">
        <v>256</v>
      </c>
      <c r="BT26">
        <v>60</v>
      </c>
    </row>
    <row r="27" spans="1:73" ht="13" x14ac:dyDescent="0.15">
      <c r="A27" t="s">
        <v>257</v>
      </c>
      <c r="B27" t="s">
        <v>150</v>
      </c>
      <c r="C27" s="39">
        <v>44725</v>
      </c>
      <c r="D27">
        <v>5</v>
      </c>
      <c r="E27">
        <v>6</v>
      </c>
      <c r="F27">
        <v>8</v>
      </c>
      <c r="G27">
        <v>8</v>
      </c>
      <c r="H27">
        <v>29</v>
      </c>
      <c r="I27">
        <v>12</v>
      </c>
      <c r="J27">
        <v>36</v>
      </c>
      <c r="K27">
        <v>15</v>
      </c>
      <c r="L27">
        <v>41</v>
      </c>
      <c r="M27">
        <v>17</v>
      </c>
      <c r="N27">
        <v>222</v>
      </c>
      <c r="O27">
        <v>204</v>
      </c>
      <c r="P27">
        <v>18</v>
      </c>
      <c r="Q27">
        <v>1</v>
      </c>
      <c r="S27">
        <v>1</v>
      </c>
      <c r="T27">
        <v>3</v>
      </c>
      <c r="U27">
        <v>5</v>
      </c>
      <c r="V27">
        <v>14</v>
      </c>
      <c r="W27">
        <v>14</v>
      </c>
      <c r="X27">
        <v>24</v>
      </c>
      <c r="Y27">
        <v>21</v>
      </c>
      <c r="AB27">
        <v>22</v>
      </c>
      <c r="AC27">
        <v>32</v>
      </c>
      <c r="AD27">
        <v>96</v>
      </c>
      <c r="AE27">
        <v>94</v>
      </c>
      <c r="AF27" s="40">
        <v>2.0799999999999999E-2</v>
      </c>
      <c r="AG27">
        <v>2</v>
      </c>
      <c r="AH27">
        <v>2</v>
      </c>
      <c r="AI27" s="40">
        <v>4.2500000000000003E-2</v>
      </c>
      <c r="AJ27">
        <v>90</v>
      </c>
      <c r="AK27">
        <v>15</v>
      </c>
      <c r="AL27">
        <v>56</v>
      </c>
      <c r="AM27">
        <v>55</v>
      </c>
      <c r="AN27">
        <v>7</v>
      </c>
      <c r="AO27">
        <v>4</v>
      </c>
      <c r="AR27">
        <v>23</v>
      </c>
      <c r="AS27">
        <v>2</v>
      </c>
      <c r="AV27">
        <v>36</v>
      </c>
      <c r="AW27">
        <v>23</v>
      </c>
      <c r="AX27">
        <v>21</v>
      </c>
      <c r="AY27">
        <v>11</v>
      </c>
      <c r="AZ27">
        <v>22</v>
      </c>
      <c r="BA27">
        <v>13</v>
      </c>
      <c r="BB27">
        <v>1</v>
      </c>
      <c r="BC27">
        <v>16</v>
      </c>
      <c r="BD27">
        <v>0</v>
      </c>
      <c r="BE27" s="39">
        <v>41369</v>
      </c>
      <c r="BF27">
        <v>102</v>
      </c>
      <c r="BG27" t="s">
        <v>114</v>
      </c>
      <c r="BH27" t="s">
        <v>104</v>
      </c>
      <c r="BI27" t="s">
        <v>99</v>
      </c>
      <c r="BJ27" t="s">
        <v>104</v>
      </c>
      <c r="BK27" t="s">
        <v>95</v>
      </c>
      <c r="BL27" t="s">
        <v>95</v>
      </c>
      <c r="BM27" t="s">
        <v>258</v>
      </c>
      <c r="BN27" t="s">
        <v>99</v>
      </c>
      <c r="BO27" t="s">
        <v>95</v>
      </c>
      <c r="BP27" t="s">
        <v>95</v>
      </c>
      <c r="BQ27" t="s">
        <v>234</v>
      </c>
      <c r="BR27">
        <v>48</v>
      </c>
      <c r="BS27" t="s">
        <v>95</v>
      </c>
      <c r="BT27" t="s">
        <v>95</v>
      </c>
    </row>
  </sheetData>
  <mergeCells count="28">
    <mergeCell ref="BA2:BB3"/>
    <mergeCell ref="BC2:BD3"/>
    <mergeCell ref="D3:G3"/>
    <mergeCell ref="H3:M3"/>
    <mergeCell ref="N3:R3"/>
    <mergeCell ref="S3:U3"/>
    <mergeCell ref="W3:X3"/>
    <mergeCell ref="AD3:AJ3"/>
    <mergeCell ref="AL3:AM3"/>
    <mergeCell ref="AN3:AO3"/>
    <mergeCell ref="AP3:AP4"/>
    <mergeCell ref="AQ3:AQ4"/>
    <mergeCell ref="D1:AA1"/>
    <mergeCell ref="AB1:AQ1"/>
    <mergeCell ref="AR1:AZ1"/>
    <mergeCell ref="BA1:BD1"/>
    <mergeCell ref="A2:A4"/>
    <mergeCell ref="B2:B4"/>
    <mergeCell ref="C2:C4"/>
    <mergeCell ref="D2:G2"/>
    <mergeCell ref="S2:V2"/>
    <mergeCell ref="W2:Y2"/>
    <mergeCell ref="Z2:AA2"/>
    <mergeCell ref="AB2:AJ2"/>
    <mergeCell ref="AK2:AO2"/>
    <mergeCell ref="AP2:AQ2"/>
    <mergeCell ref="AR2:AS3"/>
    <mergeCell ref="AV2:AZ3"/>
  </mergeCells>
  <pageMargins left="0.7" right="0.7" top="0.75" bottom="0.75" header="0.3" footer="0.3"/>
  <pageSetup paperSize="9" firstPageNumber="214748364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S32"/>
  <sheetViews>
    <sheetView workbookViewId="0">
      <pane xSplit="3" ySplit="4" topLeftCell="D5" activePane="bottomRight" state="frozen"/>
      <selection activeCell="AV13" sqref="AV13"/>
      <selection pane="topRight"/>
      <selection pane="bottomLeft"/>
      <selection pane="bottomRight" activeCell="D5" sqref="D5"/>
    </sheetView>
  </sheetViews>
  <sheetFormatPr baseColWidth="10" defaultColWidth="14.5" defaultRowHeight="15.75" customHeight="1" x14ac:dyDescent="0.15"/>
  <cols>
    <col min="2" max="2" width="19" customWidth="1"/>
    <col min="4" max="4" width="23.6640625" customWidth="1"/>
    <col min="5" max="5" width="19.1640625" customWidth="1"/>
    <col min="6" max="6" width="24.83203125" customWidth="1"/>
    <col min="7" max="7" width="30.1640625" customWidth="1"/>
    <col min="8" max="8" width="19" customWidth="1"/>
    <col min="9" max="9" width="19.1640625" customWidth="1"/>
    <col min="10" max="10" width="15.83203125" customWidth="1"/>
    <col min="11" max="11" width="18.33203125" customWidth="1"/>
    <col min="12" max="12" width="20" customWidth="1"/>
    <col min="13" max="13" width="22.5" customWidth="1"/>
    <col min="15" max="15" width="23.83203125" customWidth="1"/>
    <col min="17" max="17" width="18.1640625" customWidth="1"/>
    <col min="18" max="18" width="42.6640625" customWidth="1"/>
    <col min="26" max="27" width="19.6640625" customWidth="1"/>
    <col min="29" max="29" width="17.5" customWidth="1"/>
    <col min="30" max="30" width="28" customWidth="1"/>
    <col min="31" max="31" width="25" customWidth="1"/>
    <col min="32" max="32" width="28.33203125" customWidth="1"/>
    <col min="37" max="37" width="25.33203125" customWidth="1"/>
    <col min="41" max="41" width="18.5" customWidth="1"/>
    <col min="42" max="42" width="18.1640625" customWidth="1"/>
    <col min="43" max="43" width="22.5" customWidth="1"/>
    <col min="44" max="44" width="24" customWidth="1"/>
    <col min="49" max="49" width="24.6640625" customWidth="1"/>
    <col min="60" max="60" width="15.5" customWidth="1"/>
    <col min="66" max="66" width="25.1640625" customWidth="1"/>
    <col min="68" max="68" width="19.83203125" customWidth="1"/>
  </cols>
  <sheetData>
    <row r="1" spans="1:71" ht="15.75" customHeight="1" x14ac:dyDescent="0.2">
      <c r="A1" s="1"/>
      <c r="B1" s="1"/>
      <c r="C1" s="1"/>
      <c r="D1" s="104" t="s">
        <v>0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7" t="s">
        <v>1</v>
      </c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6"/>
      <c r="AR1" s="108" t="s">
        <v>2</v>
      </c>
      <c r="AS1" s="105"/>
      <c r="AT1" s="105"/>
      <c r="AU1" s="105"/>
      <c r="AV1" s="105"/>
      <c r="AW1" s="105"/>
      <c r="AX1" s="106"/>
      <c r="AY1" s="109" t="s">
        <v>3</v>
      </c>
      <c r="AZ1" s="110"/>
      <c r="BA1" s="110"/>
      <c r="BB1" s="110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3" x14ac:dyDescent="0.15">
      <c r="A2" s="147" t="s">
        <v>4</v>
      </c>
      <c r="B2" s="149" t="s">
        <v>5</v>
      </c>
      <c r="C2" s="149" t="s">
        <v>6</v>
      </c>
      <c r="D2" s="150"/>
      <c r="E2" s="127"/>
      <c r="F2" s="127"/>
      <c r="G2" s="124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115" t="s">
        <v>7</v>
      </c>
      <c r="T2" s="105"/>
      <c r="U2" s="105"/>
      <c r="V2" s="106"/>
      <c r="W2" s="116" t="s">
        <v>8</v>
      </c>
      <c r="X2" s="105"/>
      <c r="Y2" s="106"/>
      <c r="Z2" s="117" t="s">
        <v>9</v>
      </c>
      <c r="AA2" s="106"/>
      <c r="AB2" s="118" t="s">
        <v>10</v>
      </c>
      <c r="AC2" s="105"/>
      <c r="AD2" s="105"/>
      <c r="AE2" s="105"/>
      <c r="AF2" s="105"/>
      <c r="AG2" s="105"/>
      <c r="AH2" s="105"/>
      <c r="AI2" s="105"/>
      <c r="AJ2" s="106"/>
      <c r="AK2" s="119" t="s">
        <v>11</v>
      </c>
      <c r="AL2" s="105"/>
      <c r="AM2" s="105"/>
      <c r="AN2" s="105"/>
      <c r="AO2" s="106"/>
      <c r="AP2" s="120" t="s">
        <v>9</v>
      </c>
      <c r="AQ2" s="106"/>
      <c r="AR2" s="121" t="s">
        <v>12</v>
      </c>
      <c r="AS2" s="122"/>
      <c r="AT2" s="125" t="s">
        <v>13</v>
      </c>
      <c r="AU2" s="126"/>
      <c r="AV2" s="126"/>
      <c r="AW2" s="126"/>
      <c r="AX2" s="122"/>
      <c r="AY2" s="128" t="s">
        <v>14</v>
      </c>
      <c r="AZ2" s="129"/>
      <c r="BA2" s="132" t="s">
        <v>15</v>
      </c>
      <c r="BB2" s="133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</row>
    <row r="3" spans="1:71" ht="15.75" customHeight="1" x14ac:dyDescent="0.2">
      <c r="A3" s="148"/>
      <c r="B3" s="112"/>
      <c r="C3" s="112"/>
      <c r="D3" s="151" t="s">
        <v>16</v>
      </c>
      <c r="E3" s="105"/>
      <c r="F3" s="105"/>
      <c r="G3" s="106"/>
      <c r="H3" s="137" t="s">
        <v>17</v>
      </c>
      <c r="I3" s="105"/>
      <c r="J3" s="105"/>
      <c r="K3" s="105"/>
      <c r="L3" s="105"/>
      <c r="M3" s="106"/>
      <c r="N3" s="138" t="s">
        <v>18</v>
      </c>
      <c r="O3" s="105"/>
      <c r="P3" s="105"/>
      <c r="Q3" s="105"/>
      <c r="R3" s="106"/>
      <c r="S3" s="139" t="s">
        <v>19</v>
      </c>
      <c r="T3" s="105"/>
      <c r="U3" s="106"/>
      <c r="V3" s="8" t="s">
        <v>20</v>
      </c>
      <c r="W3" s="140" t="s">
        <v>21</v>
      </c>
      <c r="X3" s="106"/>
      <c r="Y3" s="9" t="s">
        <v>22</v>
      </c>
      <c r="Z3" s="10" t="s">
        <v>23</v>
      </c>
      <c r="AA3" s="10" t="s">
        <v>24</v>
      </c>
      <c r="AB3" s="11" t="s">
        <v>25</v>
      </c>
      <c r="AC3" s="12" t="s">
        <v>26</v>
      </c>
      <c r="AD3" s="141" t="s">
        <v>27</v>
      </c>
      <c r="AE3" s="105"/>
      <c r="AF3" s="105"/>
      <c r="AG3" s="105"/>
      <c r="AH3" s="105"/>
      <c r="AI3" s="105"/>
      <c r="AJ3" s="106"/>
      <c r="AK3" s="13" t="s">
        <v>28</v>
      </c>
      <c r="AL3" s="142" t="s">
        <v>29</v>
      </c>
      <c r="AM3" s="106"/>
      <c r="AN3" s="143" t="s">
        <v>30</v>
      </c>
      <c r="AO3" s="106"/>
      <c r="AP3" s="152" t="s">
        <v>31</v>
      </c>
      <c r="AQ3" s="152" t="s">
        <v>32</v>
      </c>
      <c r="AR3" s="123"/>
      <c r="AS3" s="124"/>
      <c r="AT3" s="123"/>
      <c r="AU3" s="127"/>
      <c r="AV3" s="127"/>
      <c r="AW3" s="127"/>
      <c r="AX3" s="124"/>
      <c r="AY3" s="130"/>
      <c r="AZ3" s="131"/>
      <c r="BA3" s="134"/>
      <c r="BB3" s="135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</row>
    <row r="4" spans="1:71" ht="13" x14ac:dyDescent="0.15">
      <c r="A4" s="148"/>
      <c r="B4" s="113"/>
      <c r="C4" s="113"/>
      <c r="D4" s="14" t="s">
        <v>33</v>
      </c>
      <c r="E4" s="14" t="s">
        <v>34</v>
      </c>
      <c r="F4" s="14" t="s">
        <v>35</v>
      </c>
      <c r="G4" s="14" t="s">
        <v>36</v>
      </c>
      <c r="H4" s="15" t="s">
        <v>37</v>
      </c>
      <c r="I4" s="15" t="s">
        <v>38</v>
      </c>
      <c r="J4" s="15" t="s">
        <v>39</v>
      </c>
      <c r="K4" s="15" t="s">
        <v>40</v>
      </c>
      <c r="L4" s="15" t="s">
        <v>41</v>
      </c>
      <c r="M4" s="15" t="s">
        <v>42</v>
      </c>
      <c r="N4" s="16" t="s">
        <v>43</v>
      </c>
      <c r="O4" s="16" t="s">
        <v>44</v>
      </c>
      <c r="P4" s="16" t="s">
        <v>45</v>
      </c>
      <c r="Q4" s="16" t="s">
        <v>46</v>
      </c>
      <c r="R4" s="16" t="s">
        <v>47</v>
      </c>
      <c r="S4" s="17" t="s">
        <v>48</v>
      </c>
      <c r="T4" s="17" t="s">
        <v>49</v>
      </c>
      <c r="U4" s="17" t="s">
        <v>50</v>
      </c>
      <c r="V4" s="18" t="s">
        <v>51</v>
      </c>
      <c r="W4" s="19" t="s">
        <v>52</v>
      </c>
      <c r="X4" s="19" t="s">
        <v>53</v>
      </c>
      <c r="Y4" s="15" t="s">
        <v>54</v>
      </c>
      <c r="Z4" s="63"/>
      <c r="AA4" s="63"/>
      <c r="AB4" s="21" t="s">
        <v>55</v>
      </c>
      <c r="AC4" s="22" t="s">
        <v>56</v>
      </c>
      <c r="AD4" s="23" t="s">
        <v>57</v>
      </c>
      <c r="AE4" s="23" t="s">
        <v>58</v>
      </c>
      <c r="AF4" s="23" t="s">
        <v>259</v>
      </c>
      <c r="AG4" s="23" t="s">
        <v>60</v>
      </c>
      <c r="AH4" s="23" t="s">
        <v>61</v>
      </c>
      <c r="AI4" s="23" t="s">
        <v>62</v>
      </c>
      <c r="AJ4" s="23" t="s">
        <v>63</v>
      </c>
      <c r="AK4" s="24" t="s">
        <v>64</v>
      </c>
      <c r="AL4" s="25" t="s">
        <v>65</v>
      </c>
      <c r="AM4" s="25" t="s">
        <v>66</v>
      </c>
      <c r="AN4" s="26" t="s">
        <v>67</v>
      </c>
      <c r="AO4" s="26" t="s">
        <v>68</v>
      </c>
      <c r="AP4" s="113"/>
      <c r="AQ4" s="113"/>
      <c r="AR4" s="27" t="s">
        <v>69</v>
      </c>
      <c r="AS4" s="28" t="s">
        <v>70</v>
      </c>
      <c r="AT4" s="30" t="s">
        <v>71</v>
      </c>
      <c r="AU4" s="30" t="s">
        <v>72</v>
      </c>
      <c r="AV4" s="30" t="s">
        <v>73</v>
      </c>
      <c r="AW4" s="30" t="s">
        <v>74</v>
      </c>
      <c r="AX4" s="30" t="s">
        <v>75</v>
      </c>
      <c r="AY4" s="31" t="s">
        <v>76</v>
      </c>
      <c r="AZ4" s="31" t="s">
        <v>77</v>
      </c>
      <c r="BA4" s="31" t="s">
        <v>76</v>
      </c>
      <c r="BB4" s="31" t="s">
        <v>77</v>
      </c>
      <c r="BC4" s="32" t="s">
        <v>78</v>
      </c>
      <c r="BD4" s="32" t="s">
        <v>79</v>
      </c>
      <c r="BE4" s="33" t="s">
        <v>80</v>
      </c>
      <c r="BF4" s="33" t="s">
        <v>81</v>
      </c>
      <c r="BG4" s="33" t="s">
        <v>82</v>
      </c>
      <c r="BH4" s="33" t="s">
        <v>83</v>
      </c>
      <c r="BI4" s="33" t="s">
        <v>84</v>
      </c>
      <c r="BJ4" s="33" t="s">
        <v>85</v>
      </c>
      <c r="BK4" s="33" t="s">
        <v>86</v>
      </c>
      <c r="BL4" s="33" t="s">
        <v>87</v>
      </c>
      <c r="BM4" s="33" t="s">
        <v>88</v>
      </c>
      <c r="BN4" s="33" t="s">
        <v>89</v>
      </c>
      <c r="BO4" s="33" t="s">
        <v>90</v>
      </c>
      <c r="BP4" s="33" t="s">
        <v>89</v>
      </c>
      <c r="BQ4" s="33" t="s">
        <v>91</v>
      </c>
      <c r="BR4" s="33" t="s">
        <v>89</v>
      </c>
      <c r="BS4" s="33"/>
    </row>
    <row r="5" spans="1:71" ht="15.75" customHeight="1" x14ac:dyDescent="0.15">
      <c r="A5" t="s">
        <v>260</v>
      </c>
      <c r="B5" t="s">
        <v>150</v>
      </c>
      <c r="C5" s="60">
        <v>44725</v>
      </c>
      <c r="D5">
        <v>6</v>
      </c>
      <c r="E5">
        <v>8</v>
      </c>
      <c r="F5">
        <v>8</v>
      </c>
      <c r="G5">
        <v>8</v>
      </c>
      <c r="H5">
        <v>24</v>
      </c>
      <c r="I5">
        <v>16</v>
      </c>
      <c r="J5" t="s">
        <v>261</v>
      </c>
      <c r="K5">
        <v>20</v>
      </c>
      <c r="L5">
        <v>27</v>
      </c>
      <c r="M5">
        <v>20</v>
      </c>
      <c r="N5">
        <v>265</v>
      </c>
      <c r="O5">
        <v>258</v>
      </c>
      <c r="P5">
        <v>7</v>
      </c>
      <c r="Q5">
        <v>0</v>
      </c>
      <c r="S5">
        <v>4</v>
      </c>
      <c r="T5">
        <v>5</v>
      </c>
      <c r="U5">
        <v>5</v>
      </c>
      <c r="V5">
        <v>28</v>
      </c>
      <c r="W5">
        <v>14</v>
      </c>
      <c r="X5">
        <v>25</v>
      </c>
      <c r="Y5">
        <v>31</v>
      </c>
      <c r="AB5">
        <v>20</v>
      </c>
      <c r="AC5">
        <v>33</v>
      </c>
      <c r="AD5">
        <v>117</v>
      </c>
      <c r="AE5">
        <v>113</v>
      </c>
      <c r="AF5" s="42">
        <v>0.11109999999999999</v>
      </c>
      <c r="AG5">
        <v>6</v>
      </c>
      <c r="AH5">
        <v>13</v>
      </c>
      <c r="AI5" s="40">
        <v>0.1681</v>
      </c>
      <c r="AJ5">
        <v>94</v>
      </c>
      <c r="AK5">
        <v>19</v>
      </c>
      <c r="AL5">
        <v>60</v>
      </c>
      <c r="AM5">
        <v>54</v>
      </c>
      <c r="AN5">
        <v>9</v>
      </c>
      <c r="AO5">
        <v>5</v>
      </c>
      <c r="AR5">
        <v>29</v>
      </c>
      <c r="AS5">
        <v>2</v>
      </c>
      <c r="AT5">
        <v>32</v>
      </c>
      <c r="AU5">
        <v>20</v>
      </c>
      <c r="AV5">
        <v>16</v>
      </c>
      <c r="AW5">
        <v>12</v>
      </c>
      <c r="AX5">
        <v>13</v>
      </c>
      <c r="AY5">
        <v>12</v>
      </c>
      <c r="AZ5">
        <v>2</v>
      </c>
      <c r="BA5">
        <v>18</v>
      </c>
      <c r="BB5">
        <v>0</v>
      </c>
      <c r="BC5" s="39">
        <v>41406</v>
      </c>
      <c r="BD5">
        <v>100</v>
      </c>
      <c r="BE5" t="s">
        <v>114</v>
      </c>
      <c r="BF5" t="s">
        <v>110</v>
      </c>
      <c r="BG5" t="s">
        <v>110</v>
      </c>
      <c r="BH5" t="s">
        <v>110</v>
      </c>
      <c r="BI5" t="s">
        <v>262</v>
      </c>
      <c r="BJ5" t="s">
        <v>94</v>
      </c>
      <c r="BK5" t="s">
        <v>96</v>
      </c>
      <c r="BL5" t="s">
        <v>115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</row>
    <row r="6" spans="1:71" ht="14" x14ac:dyDescent="0.15">
      <c r="A6" t="s">
        <v>263</v>
      </c>
      <c r="B6" t="s">
        <v>136</v>
      </c>
      <c r="C6" s="60">
        <v>44719</v>
      </c>
      <c r="D6">
        <v>6</v>
      </c>
      <c r="E6">
        <v>5</v>
      </c>
      <c r="F6">
        <v>7</v>
      </c>
      <c r="G6">
        <v>8</v>
      </c>
      <c r="H6">
        <v>34</v>
      </c>
      <c r="I6">
        <v>11</v>
      </c>
      <c r="J6" s="36" t="s">
        <v>264</v>
      </c>
      <c r="K6">
        <v>18</v>
      </c>
      <c r="L6" s="36">
        <v>39</v>
      </c>
      <c r="M6">
        <v>18</v>
      </c>
      <c r="N6">
        <v>207</v>
      </c>
      <c r="O6">
        <v>201</v>
      </c>
      <c r="P6">
        <v>6</v>
      </c>
      <c r="Q6">
        <v>1</v>
      </c>
      <c r="R6" t="s">
        <v>95</v>
      </c>
      <c r="S6">
        <v>0</v>
      </c>
      <c r="T6">
        <v>3</v>
      </c>
      <c r="U6">
        <v>5</v>
      </c>
      <c r="V6">
        <v>9</v>
      </c>
      <c r="W6">
        <v>9</v>
      </c>
      <c r="X6">
        <v>20</v>
      </c>
      <c r="Y6">
        <v>14</v>
      </c>
      <c r="AB6">
        <v>21</v>
      </c>
      <c r="AC6">
        <v>30</v>
      </c>
      <c r="AD6">
        <v>85</v>
      </c>
      <c r="AE6">
        <v>83</v>
      </c>
      <c r="AF6" s="40" t="s">
        <v>265</v>
      </c>
      <c r="AG6">
        <v>9</v>
      </c>
      <c r="AH6">
        <v>2</v>
      </c>
      <c r="AI6" s="40" t="s">
        <v>266</v>
      </c>
      <c r="AJ6">
        <v>74</v>
      </c>
      <c r="AK6">
        <v>18</v>
      </c>
      <c r="AL6">
        <v>59</v>
      </c>
      <c r="AM6">
        <v>63</v>
      </c>
      <c r="AN6">
        <v>8</v>
      </c>
      <c r="AO6">
        <v>3</v>
      </c>
      <c r="AR6">
        <v>15</v>
      </c>
      <c r="AS6">
        <v>2</v>
      </c>
      <c r="AT6">
        <v>31</v>
      </c>
      <c r="AU6">
        <v>27</v>
      </c>
      <c r="AV6">
        <v>15</v>
      </c>
      <c r="AW6">
        <v>14</v>
      </c>
      <c r="AX6">
        <v>17</v>
      </c>
      <c r="AY6">
        <v>13</v>
      </c>
      <c r="AZ6">
        <v>0</v>
      </c>
      <c r="BA6">
        <v>15</v>
      </c>
      <c r="BB6">
        <v>1</v>
      </c>
      <c r="BC6" s="39">
        <v>41535</v>
      </c>
      <c r="BD6">
        <v>96</v>
      </c>
      <c r="BE6" t="s">
        <v>93</v>
      </c>
      <c r="BF6" t="s">
        <v>106</v>
      </c>
      <c r="BG6" t="s">
        <v>115</v>
      </c>
      <c r="BH6" t="s">
        <v>115</v>
      </c>
      <c r="BI6" t="s">
        <v>95</v>
      </c>
      <c r="BJ6" t="s">
        <v>115</v>
      </c>
      <c r="BK6" t="s">
        <v>96</v>
      </c>
      <c r="BL6" t="s">
        <v>267</v>
      </c>
      <c r="BM6" t="s">
        <v>95</v>
      </c>
      <c r="BN6" t="s">
        <v>95</v>
      </c>
      <c r="BO6" t="s">
        <v>268</v>
      </c>
      <c r="BP6">
        <v>10</v>
      </c>
      <c r="BQ6" t="s">
        <v>95</v>
      </c>
      <c r="BR6" t="s">
        <v>95</v>
      </c>
    </row>
    <row r="7" spans="1:71" ht="15.75" customHeight="1" x14ac:dyDescent="0.15">
      <c r="A7" t="s">
        <v>269</v>
      </c>
      <c r="B7" t="s">
        <v>123</v>
      </c>
      <c r="C7" s="60">
        <v>44714</v>
      </c>
      <c r="D7">
        <v>6</v>
      </c>
      <c r="E7">
        <v>8</v>
      </c>
      <c r="F7">
        <v>7</v>
      </c>
      <c r="G7">
        <v>8</v>
      </c>
      <c r="H7">
        <v>59</v>
      </c>
      <c r="I7">
        <v>8</v>
      </c>
      <c r="J7">
        <v>49</v>
      </c>
      <c r="K7">
        <v>17</v>
      </c>
      <c r="L7">
        <v>50</v>
      </c>
      <c r="M7">
        <v>14</v>
      </c>
      <c r="N7">
        <v>180</v>
      </c>
      <c r="O7">
        <v>154</v>
      </c>
      <c r="P7">
        <v>26</v>
      </c>
      <c r="Q7" t="s">
        <v>270</v>
      </c>
      <c r="R7" t="s">
        <v>95</v>
      </c>
      <c r="S7">
        <v>1</v>
      </c>
      <c r="T7">
        <v>3</v>
      </c>
      <c r="U7">
        <v>4</v>
      </c>
      <c r="V7">
        <v>18</v>
      </c>
      <c r="W7">
        <v>8</v>
      </c>
      <c r="X7">
        <v>9</v>
      </c>
      <c r="Y7">
        <v>21</v>
      </c>
      <c r="AB7">
        <v>13</v>
      </c>
      <c r="AC7">
        <v>31</v>
      </c>
      <c r="AD7">
        <v>85</v>
      </c>
      <c r="AE7">
        <v>84</v>
      </c>
      <c r="AF7" s="40">
        <v>8.6999999999999994E-2</v>
      </c>
      <c r="AG7">
        <v>1</v>
      </c>
      <c r="AH7">
        <v>8</v>
      </c>
      <c r="AI7" s="40">
        <v>0.107</v>
      </c>
      <c r="AJ7">
        <v>75</v>
      </c>
      <c r="AK7">
        <v>18</v>
      </c>
      <c r="AL7">
        <v>60</v>
      </c>
      <c r="AM7">
        <v>65</v>
      </c>
      <c r="AN7">
        <v>11</v>
      </c>
      <c r="AO7">
        <v>4</v>
      </c>
      <c r="AR7">
        <v>28</v>
      </c>
      <c r="AS7">
        <v>2</v>
      </c>
      <c r="AT7">
        <v>35</v>
      </c>
      <c r="AU7">
        <v>26</v>
      </c>
      <c r="AV7">
        <v>17</v>
      </c>
      <c r="AW7">
        <v>13</v>
      </c>
      <c r="AX7">
        <v>25</v>
      </c>
      <c r="AY7">
        <v>10</v>
      </c>
      <c r="AZ7">
        <v>1</v>
      </c>
      <c r="BA7">
        <v>13</v>
      </c>
      <c r="BB7">
        <v>0</v>
      </c>
      <c r="BC7" s="39">
        <v>41380</v>
      </c>
      <c r="BD7">
        <v>101</v>
      </c>
      <c r="BE7" t="s">
        <v>114</v>
      </c>
      <c r="BF7" t="s">
        <v>115</v>
      </c>
      <c r="BG7" t="s">
        <v>115</v>
      </c>
      <c r="BH7" t="s">
        <v>115</v>
      </c>
      <c r="BI7" t="s">
        <v>95</v>
      </c>
      <c r="BJ7" t="s">
        <v>115</v>
      </c>
      <c r="BK7" t="s">
        <v>96</v>
      </c>
      <c r="BL7" t="s">
        <v>106</v>
      </c>
      <c r="BM7" t="s">
        <v>95</v>
      </c>
      <c r="BN7" t="s">
        <v>95</v>
      </c>
      <c r="BO7" t="s">
        <v>271</v>
      </c>
      <c r="BP7">
        <v>12</v>
      </c>
      <c r="BQ7" t="s">
        <v>95</v>
      </c>
      <c r="BR7" t="s">
        <v>95</v>
      </c>
    </row>
    <row r="8" spans="1:71" ht="15.75" customHeight="1" x14ac:dyDescent="0.15">
      <c r="A8" t="s">
        <v>272</v>
      </c>
      <c r="B8" t="s">
        <v>136</v>
      </c>
      <c r="C8" s="60">
        <v>44714</v>
      </c>
      <c r="D8">
        <v>6</v>
      </c>
      <c r="E8">
        <v>7</v>
      </c>
      <c r="F8">
        <v>8</v>
      </c>
      <c r="G8">
        <v>8</v>
      </c>
      <c r="H8">
        <v>28</v>
      </c>
      <c r="I8">
        <v>15</v>
      </c>
      <c r="J8" t="s">
        <v>273</v>
      </c>
      <c r="K8">
        <v>20</v>
      </c>
      <c r="L8">
        <v>36</v>
      </c>
      <c r="M8">
        <v>20</v>
      </c>
      <c r="N8">
        <v>172</v>
      </c>
      <c r="O8">
        <v>166</v>
      </c>
      <c r="P8">
        <v>6</v>
      </c>
      <c r="Q8" t="s">
        <v>274</v>
      </c>
      <c r="R8" t="s">
        <v>95</v>
      </c>
      <c r="S8">
        <v>4</v>
      </c>
      <c r="T8">
        <v>4</v>
      </c>
      <c r="U8">
        <v>5</v>
      </c>
      <c r="V8">
        <v>13</v>
      </c>
      <c r="W8">
        <v>13</v>
      </c>
      <c r="X8">
        <v>29</v>
      </c>
      <c r="Y8">
        <v>22</v>
      </c>
      <c r="AB8">
        <v>21</v>
      </c>
      <c r="AC8">
        <v>32</v>
      </c>
      <c r="AD8">
        <v>113</v>
      </c>
      <c r="AE8">
        <v>109</v>
      </c>
      <c r="AF8" s="40" t="s">
        <v>275</v>
      </c>
      <c r="AG8">
        <v>10</v>
      </c>
      <c r="AH8">
        <v>4</v>
      </c>
      <c r="AI8" s="40" t="s">
        <v>276</v>
      </c>
      <c r="AJ8">
        <v>99</v>
      </c>
      <c r="AK8">
        <v>18</v>
      </c>
      <c r="AL8">
        <v>58</v>
      </c>
      <c r="AM8">
        <v>70</v>
      </c>
      <c r="AN8">
        <v>8</v>
      </c>
      <c r="AO8">
        <v>6</v>
      </c>
      <c r="AR8">
        <v>23</v>
      </c>
      <c r="AS8">
        <v>2</v>
      </c>
      <c r="AT8">
        <v>35</v>
      </c>
      <c r="AU8">
        <v>31</v>
      </c>
      <c r="AV8">
        <v>22</v>
      </c>
      <c r="AW8">
        <v>16</v>
      </c>
      <c r="AX8">
        <v>22</v>
      </c>
      <c r="AY8">
        <v>11</v>
      </c>
      <c r="AZ8">
        <v>0</v>
      </c>
      <c r="BA8">
        <v>15</v>
      </c>
      <c r="BB8">
        <v>0</v>
      </c>
      <c r="BC8" s="41">
        <v>41557</v>
      </c>
      <c r="BD8">
        <v>95</v>
      </c>
      <c r="BE8" t="s">
        <v>114</v>
      </c>
      <c r="BF8" t="s">
        <v>94</v>
      </c>
      <c r="BG8" t="s">
        <v>94</v>
      </c>
      <c r="BH8" t="s">
        <v>94</v>
      </c>
      <c r="BI8" t="s">
        <v>95</v>
      </c>
      <c r="BJ8" t="s">
        <v>94</v>
      </c>
      <c r="BK8" t="s">
        <v>105</v>
      </c>
      <c r="BL8" t="s">
        <v>110</v>
      </c>
      <c r="BM8" t="s">
        <v>95</v>
      </c>
      <c r="BN8" t="s">
        <v>95</v>
      </c>
      <c r="BO8" t="s">
        <v>107</v>
      </c>
      <c r="BP8">
        <v>24</v>
      </c>
      <c r="BQ8" t="s">
        <v>95</v>
      </c>
      <c r="BR8" t="s">
        <v>95</v>
      </c>
    </row>
    <row r="9" spans="1:71" ht="15.75" customHeight="1" x14ac:dyDescent="0.15">
      <c r="A9" t="s">
        <v>277</v>
      </c>
      <c r="B9" t="s">
        <v>109</v>
      </c>
      <c r="C9" s="60">
        <v>44719</v>
      </c>
      <c r="D9">
        <v>6</v>
      </c>
      <c r="E9">
        <v>7</v>
      </c>
      <c r="F9">
        <v>4</v>
      </c>
      <c r="G9">
        <v>8</v>
      </c>
      <c r="H9">
        <v>30</v>
      </c>
      <c r="I9">
        <v>8</v>
      </c>
      <c r="J9" t="s">
        <v>278</v>
      </c>
      <c r="K9">
        <v>14</v>
      </c>
      <c r="L9">
        <v>48</v>
      </c>
      <c r="M9">
        <v>10</v>
      </c>
      <c r="N9">
        <v>162</v>
      </c>
      <c r="O9">
        <v>143</v>
      </c>
      <c r="P9">
        <v>19</v>
      </c>
      <c r="Q9" t="s">
        <v>95</v>
      </c>
      <c r="R9" t="s">
        <v>95</v>
      </c>
      <c r="S9">
        <v>0</v>
      </c>
      <c r="T9">
        <v>3</v>
      </c>
      <c r="U9">
        <v>0</v>
      </c>
      <c r="V9">
        <v>14</v>
      </c>
      <c r="W9">
        <v>16</v>
      </c>
      <c r="X9">
        <v>21</v>
      </c>
      <c r="Y9">
        <v>24</v>
      </c>
      <c r="AB9">
        <v>17</v>
      </c>
      <c r="AC9">
        <v>35</v>
      </c>
      <c r="AD9">
        <v>149</v>
      </c>
      <c r="AE9">
        <v>142</v>
      </c>
      <c r="AF9" s="42">
        <f>7/142</f>
        <v>4.9295774647887321E-2</v>
      </c>
      <c r="AG9">
        <v>20</v>
      </c>
      <c r="AH9">
        <v>7</v>
      </c>
      <c r="AI9" s="42">
        <f>27/142</f>
        <v>0.19014084507042253</v>
      </c>
      <c r="AJ9">
        <f>142-27</f>
        <v>115</v>
      </c>
      <c r="AK9">
        <v>15</v>
      </c>
      <c r="AL9">
        <v>53</v>
      </c>
      <c r="AM9">
        <v>52</v>
      </c>
      <c r="AN9">
        <v>9</v>
      </c>
      <c r="AO9">
        <v>2</v>
      </c>
      <c r="AR9">
        <v>20</v>
      </c>
      <c r="AS9">
        <v>2</v>
      </c>
      <c r="AT9">
        <v>35</v>
      </c>
      <c r="AU9">
        <v>27</v>
      </c>
      <c r="AV9">
        <v>22</v>
      </c>
      <c r="AW9">
        <v>16</v>
      </c>
      <c r="AX9">
        <v>21</v>
      </c>
      <c r="AY9">
        <v>16</v>
      </c>
      <c r="AZ9">
        <v>0</v>
      </c>
      <c r="BA9">
        <v>13</v>
      </c>
      <c r="BB9">
        <v>3</v>
      </c>
      <c r="BC9" s="39">
        <v>41374</v>
      </c>
      <c r="BD9">
        <v>101</v>
      </c>
      <c r="BE9" t="s">
        <v>93</v>
      </c>
      <c r="BF9" t="s">
        <v>115</v>
      </c>
      <c r="BG9" t="s">
        <v>115</v>
      </c>
      <c r="BH9" t="s">
        <v>115</v>
      </c>
      <c r="BI9" t="s">
        <v>95</v>
      </c>
      <c r="BJ9" t="s">
        <v>115</v>
      </c>
      <c r="BK9" t="s">
        <v>131</v>
      </c>
      <c r="BL9" t="s">
        <v>115</v>
      </c>
    </row>
    <row r="10" spans="1:71" ht="15.75" customHeight="1" x14ac:dyDescent="0.15">
      <c r="A10" t="s">
        <v>279</v>
      </c>
      <c r="B10" t="s">
        <v>136</v>
      </c>
      <c r="C10" s="60">
        <v>44714</v>
      </c>
      <c r="D10">
        <v>6</v>
      </c>
      <c r="E10">
        <v>7</v>
      </c>
      <c r="F10">
        <v>8</v>
      </c>
      <c r="G10">
        <v>8</v>
      </c>
      <c r="H10">
        <v>32</v>
      </c>
      <c r="I10">
        <v>11</v>
      </c>
      <c r="J10" t="s">
        <v>280</v>
      </c>
      <c r="K10">
        <v>19</v>
      </c>
      <c r="L10">
        <v>30</v>
      </c>
      <c r="M10">
        <v>19</v>
      </c>
      <c r="N10">
        <v>265</v>
      </c>
      <c r="O10">
        <v>251</v>
      </c>
      <c r="P10">
        <v>14</v>
      </c>
      <c r="Q10">
        <v>0</v>
      </c>
      <c r="R10" t="s">
        <v>281</v>
      </c>
      <c r="S10">
        <v>0</v>
      </c>
      <c r="T10">
        <v>4</v>
      </c>
      <c r="U10">
        <v>5</v>
      </c>
      <c r="V10">
        <v>18</v>
      </c>
      <c r="W10">
        <v>9</v>
      </c>
      <c r="X10">
        <v>31</v>
      </c>
      <c r="Y10">
        <v>19</v>
      </c>
      <c r="AB10">
        <v>27</v>
      </c>
      <c r="AC10">
        <v>26</v>
      </c>
      <c r="AD10">
        <v>101</v>
      </c>
      <c r="AE10">
        <v>100</v>
      </c>
      <c r="AF10" s="40" t="s">
        <v>282</v>
      </c>
      <c r="AG10">
        <v>7</v>
      </c>
      <c r="AH10">
        <v>1</v>
      </c>
      <c r="AI10" s="42" t="s">
        <v>283</v>
      </c>
      <c r="AJ10">
        <v>93</v>
      </c>
      <c r="AK10">
        <v>14</v>
      </c>
      <c r="AL10">
        <v>60</v>
      </c>
      <c r="AM10">
        <v>70</v>
      </c>
      <c r="AN10">
        <v>4</v>
      </c>
      <c r="AO10">
        <v>3</v>
      </c>
      <c r="AR10">
        <v>24</v>
      </c>
      <c r="AS10">
        <v>2</v>
      </c>
      <c r="AT10">
        <v>34</v>
      </c>
      <c r="AU10">
        <v>30</v>
      </c>
      <c r="AV10">
        <v>16</v>
      </c>
      <c r="AW10">
        <v>13</v>
      </c>
      <c r="AX10">
        <v>23</v>
      </c>
      <c r="AY10">
        <v>10</v>
      </c>
      <c r="AZ10">
        <v>0</v>
      </c>
      <c r="BA10">
        <v>12</v>
      </c>
      <c r="BB10">
        <v>1</v>
      </c>
      <c r="BC10" s="41">
        <v>41594</v>
      </c>
      <c r="BD10">
        <v>94</v>
      </c>
      <c r="BE10" t="s">
        <v>93</v>
      </c>
      <c r="BF10" t="s">
        <v>94</v>
      </c>
      <c r="BG10" t="s">
        <v>94</v>
      </c>
      <c r="BH10" t="s">
        <v>94</v>
      </c>
      <c r="BI10" t="s">
        <v>95</v>
      </c>
      <c r="BJ10" t="s">
        <v>94</v>
      </c>
      <c r="BK10" t="s">
        <v>105</v>
      </c>
      <c r="BL10" t="s">
        <v>110</v>
      </c>
      <c r="BM10" t="s">
        <v>95</v>
      </c>
      <c r="BN10" t="s">
        <v>95</v>
      </c>
      <c r="BO10" t="s">
        <v>284</v>
      </c>
      <c r="BP10">
        <v>1</v>
      </c>
      <c r="BQ10" t="s">
        <v>95</v>
      </c>
      <c r="BR10" t="s">
        <v>95</v>
      </c>
    </row>
    <row r="11" spans="1:71" ht="15.75" customHeight="1" x14ac:dyDescent="0.15">
      <c r="A11" t="s">
        <v>285</v>
      </c>
      <c r="B11" t="s">
        <v>98</v>
      </c>
      <c r="C11" s="60">
        <v>44715</v>
      </c>
      <c r="D11">
        <v>6</v>
      </c>
      <c r="E11">
        <v>4</v>
      </c>
      <c r="F11">
        <v>7</v>
      </c>
      <c r="G11">
        <v>8</v>
      </c>
      <c r="H11">
        <v>40</v>
      </c>
      <c r="I11">
        <v>11</v>
      </c>
      <c r="J11" t="s">
        <v>286</v>
      </c>
      <c r="K11">
        <v>15</v>
      </c>
      <c r="L11">
        <v>42</v>
      </c>
      <c r="M11">
        <v>7</v>
      </c>
      <c r="N11">
        <v>197</v>
      </c>
      <c r="O11">
        <v>170</v>
      </c>
      <c r="P11">
        <v>27</v>
      </c>
      <c r="Q11" t="s">
        <v>95</v>
      </c>
      <c r="R11" t="s">
        <v>95</v>
      </c>
      <c r="S11">
        <v>2</v>
      </c>
      <c r="T11">
        <v>2</v>
      </c>
      <c r="U11">
        <v>2</v>
      </c>
      <c r="V11">
        <v>23</v>
      </c>
      <c r="W11">
        <v>8</v>
      </c>
      <c r="X11">
        <v>23</v>
      </c>
      <c r="Y11">
        <v>19</v>
      </c>
      <c r="AB11">
        <v>19</v>
      </c>
      <c r="AC11">
        <v>20</v>
      </c>
      <c r="AD11">
        <v>127</v>
      </c>
      <c r="AE11">
        <v>118</v>
      </c>
      <c r="AF11" s="40">
        <v>7.5999999999999998E-2</v>
      </c>
      <c r="AI11" s="40"/>
      <c r="AK11">
        <v>16</v>
      </c>
      <c r="AL11">
        <v>59</v>
      </c>
      <c r="AM11">
        <v>61</v>
      </c>
      <c r="AN11">
        <v>6</v>
      </c>
      <c r="AO11">
        <v>4</v>
      </c>
      <c r="AR11">
        <v>24</v>
      </c>
      <c r="AS11">
        <v>1</v>
      </c>
      <c r="AT11">
        <v>34</v>
      </c>
      <c r="AU11">
        <v>24</v>
      </c>
      <c r="AV11">
        <v>14</v>
      </c>
      <c r="AW11">
        <v>16</v>
      </c>
      <c r="AX11">
        <v>19</v>
      </c>
      <c r="AY11">
        <v>13</v>
      </c>
      <c r="AZ11">
        <v>0</v>
      </c>
      <c r="BA11">
        <v>13</v>
      </c>
      <c r="BB11">
        <v>1</v>
      </c>
      <c r="BC11" s="64">
        <v>41629</v>
      </c>
      <c r="BD11">
        <v>93</v>
      </c>
      <c r="BE11" t="s">
        <v>114</v>
      </c>
      <c r="BF11" t="s">
        <v>110</v>
      </c>
      <c r="BG11" t="s">
        <v>110</v>
      </c>
      <c r="BH11" t="s">
        <v>94</v>
      </c>
      <c r="BI11" t="s">
        <v>95</v>
      </c>
      <c r="BJ11" t="s">
        <v>94</v>
      </c>
      <c r="BK11" t="s">
        <v>105</v>
      </c>
      <c r="BL11" t="s">
        <v>94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</row>
    <row r="12" spans="1:71" ht="14" x14ac:dyDescent="0.15">
      <c r="A12" s="36" t="s">
        <v>287</v>
      </c>
      <c r="B12" t="s">
        <v>166</v>
      </c>
      <c r="C12" s="39">
        <v>44719</v>
      </c>
      <c r="D12">
        <v>6</v>
      </c>
      <c r="E12">
        <v>5</v>
      </c>
      <c r="F12">
        <v>6</v>
      </c>
      <c r="G12">
        <v>8</v>
      </c>
      <c r="H12">
        <v>31</v>
      </c>
      <c r="I12">
        <v>12</v>
      </c>
      <c r="J12" t="s">
        <v>273</v>
      </c>
      <c r="K12">
        <v>19</v>
      </c>
      <c r="L12">
        <v>28</v>
      </c>
      <c r="M12">
        <v>18</v>
      </c>
      <c r="N12">
        <v>221</v>
      </c>
      <c r="O12">
        <v>213</v>
      </c>
      <c r="P12">
        <v>8</v>
      </c>
      <c r="Q12" t="s">
        <v>95</v>
      </c>
      <c r="R12" t="s">
        <v>95</v>
      </c>
      <c r="S12">
        <v>1</v>
      </c>
      <c r="T12">
        <v>4</v>
      </c>
      <c r="U12">
        <v>5</v>
      </c>
      <c r="V12" s="36">
        <v>9</v>
      </c>
      <c r="W12">
        <v>8</v>
      </c>
      <c r="X12">
        <v>16</v>
      </c>
      <c r="Y12">
        <v>16</v>
      </c>
      <c r="Z12" s="36"/>
      <c r="AA12" s="36"/>
      <c r="AB12">
        <v>12</v>
      </c>
      <c r="AC12">
        <v>26</v>
      </c>
      <c r="AD12">
        <v>92</v>
      </c>
      <c r="AE12">
        <v>90</v>
      </c>
      <c r="AF12">
        <f>2/90%</f>
        <v>2.2222222222222223</v>
      </c>
      <c r="AG12">
        <v>0</v>
      </c>
      <c r="AH12">
        <v>2</v>
      </c>
      <c r="AI12" s="40">
        <f>2/90</f>
        <v>2.2222222222222223E-2</v>
      </c>
      <c r="AJ12">
        <v>88</v>
      </c>
      <c r="AK12" s="36">
        <v>16</v>
      </c>
      <c r="AL12" s="36">
        <v>46</v>
      </c>
      <c r="AM12" s="36">
        <v>50</v>
      </c>
      <c r="AN12">
        <v>7</v>
      </c>
      <c r="AO12">
        <v>2</v>
      </c>
      <c r="AP12" s="36"/>
      <c r="AQ12" s="36"/>
      <c r="AR12" s="36">
        <v>26</v>
      </c>
      <c r="AS12" s="36">
        <v>2</v>
      </c>
      <c r="AT12">
        <v>29</v>
      </c>
      <c r="AU12">
        <v>27</v>
      </c>
      <c r="AV12">
        <v>27</v>
      </c>
      <c r="AW12">
        <v>15</v>
      </c>
      <c r="AX12">
        <v>18</v>
      </c>
      <c r="AY12">
        <v>13</v>
      </c>
      <c r="AZ12">
        <v>2</v>
      </c>
      <c r="BA12">
        <v>9</v>
      </c>
      <c r="BB12">
        <v>4</v>
      </c>
      <c r="BC12" s="41">
        <v>41635</v>
      </c>
      <c r="BD12">
        <v>92</v>
      </c>
      <c r="BE12" t="s">
        <v>114</v>
      </c>
      <c r="BF12" t="s">
        <v>288</v>
      </c>
      <c r="BG12" t="s">
        <v>99</v>
      </c>
      <c r="BH12" t="s">
        <v>104</v>
      </c>
      <c r="BJ12" t="s">
        <v>104</v>
      </c>
      <c r="BK12" t="s">
        <v>131</v>
      </c>
      <c r="BL12" t="s">
        <v>106</v>
      </c>
      <c r="BM12" t="s">
        <v>95</v>
      </c>
      <c r="BN12" t="s">
        <v>95</v>
      </c>
      <c r="BO12" t="s">
        <v>289</v>
      </c>
      <c r="BP12">
        <v>12</v>
      </c>
      <c r="BQ12" t="s">
        <v>95</v>
      </c>
      <c r="BR12" t="s">
        <v>95</v>
      </c>
    </row>
    <row r="13" spans="1:71" ht="14" x14ac:dyDescent="0.15">
      <c r="A13" t="s">
        <v>290</v>
      </c>
      <c r="B13" t="s">
        <v>150</v>
      </c>
      <c r="C13" s="39">
        <v>44725</v>
      </c>
      <c r="D13" s="36">
        <v>5</v>
      </c>
      <c r="E13" s="36">
        <v>7</v>
      </c>
      <c r="F13" s="36">
        <v>6</v>
      </c>
      <c r="G13" s="36">
        <v>8</v>
      </c>
      <c r="H13" s="36">
        <v>34</v>
      </c>
      <c r="I13" s="36">
        <v>15</v>
      </c>
      <c r="J13" s="36" t="s">
        <v>291</v>
      </c>
      <c r="K13" s="36">
        <v>20</v>
      </c>
      <c r="L13" s="36">
        <v>17</v>
      </c>
      <c r="M13" s="36">
        <v>15</v>
      </c>
      <c r="N13">
        <v>195</v>
      </c>
      <c r="O13">
        <v>181</v>
      </c>
      <c r="P13">
        <v>14</v>
      </c>
      <c r="Q13">
        <v>0</v>
      </c>
      <c r="S13">
        <v>1</v>
      </c>
      <c r="T13">
        <v>5</v>
      </c>
      <c r="U13">
        <v>5</v>
      </c>
      <c r="V13" s="36">
        <v>29</v>
      </c>
      <c r="W13">
        <v>14</v>
      </c>
      <c r="X13">
        <v>23</v>
      </c>
      <c r="Y13">
        <v>16</v>
      </c>
      <c r="Z13" s="36"/>
      <c r="AA13" s="36"/>
      <c r="AB13" s="36">
        <v>15</v>
      </c>
      <c r="AC13">
        <v>33</v>
      </c>
      <c r="AD13" s="36">
        <v>110</v>
      </c>
      <c r="AE13" s="36">
        <v>108</v>
      </c>
      <c r="AF13" s="59">
        <v>1.8100000000000002E-2</v>
      </c>
      <c r="AG13" s="36">
        <v>4</v>
      </c>
      <c r="AH13" s="36">
        <v>2</v>
      </c>
      <c r="AI13" s="37">
        <v>5.5500000000000001E-2</v>
      </c>
      <c r="AJ13" s="36">
        <v>102</v>
      </c>
      <c r="AK13" s="36">
        <v>16</v>
      </c>
      <c r="AL13" s="36">
        <v>57</v>
      </c>
      <c r="AM13" s="36">
        <v>49</v>
      </c>
      <c r="AN13">
        <v>8</v>
      </c>
      <c r="AO13" s="36">
        <v>2</v>
      </c>
      <c r="AP13" s="36"/>
      <c r="AQ13" s="36"/>
      <c r="AR13" s="36">
        <v>26</v>
      </c>
      <c r="AS13" s="36">
        <v>2</v>
      </c>
      <c r="AT13">
        <v>35</v>
      </c>
      <c r="AU13">
        <v>30</v>
      </c>
      <c r="AV13">
        <v>15</v>
      </c>
      <c r="AW13">
        <v>22</v>
      </c>
      <c r="AX13">
        <v>20</v>
      </c>
      <c r="AY13">
        <v>14</v>
      </c>
      <c r="AZ13">
        <v>0</v>
      </c>
      <c r="BA13">
        <v>16</v>
      </c>
      <c r="BB13">
        <v>0</v>
      </c>
      <c r="BC13" s="39">
        <v>41540</v>
      </c>
      <c r="BD13">
        <v>96</v>
      </c>
      <c r="BE13" t="s">
        <v>114</v>
      </c>
      <c r="BF13" t="s">
        <v>104</v>
      </c>
      <c r="BG13" t="s">
        <v>104</v>
      </c>
      <c r="BH13" t="s">
        <v>104</v>
      </c>
      <c r="BJ13" t="s">
        <v>104</v>
      </c>
      <c r="BK13" t="s">
        <v>96</v>
      </c>
      <c r="BL13" t="s">
        <v>172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</row>
    <row r="14" spans="1:71" ht="14" x14ac:dyDescent="0.15">
      <c r="A14" s="36" t="s">
        <v>292</v>
      </c>
      <c r="B14" t="s">
        <v>150</v>
      </c>
      <c r="C14" s="39">
        <v>44725</v>
      </c>
      <c r="D14">
        <v>4</v>
      </c>
      <c r="E14">
        <v>5</v>
      </c>
      <c r="F14">
        <v>6</v>
      </c>
      <c r="G14">
        <v>7</v>
      </c>
      <c r="H14">
        <v>24</v>
      </c>
      <c r="I14">
        <v>16</v>
      </c>
      <c r="J14" t="s">
        <v>293</v>
      </c>
      <c r="K14">
        <v>20</v>
      </c>
      <c r="L14">
        <v>31</v>
      </c>
      <c r="M14">
        <v>19</v>
      </c>
      <c r="N14">
        <v>265</v>
      </c>
      <c r="O14">
        <v>261</v>
      </c>
      <c r="P14">
        <v>4</v>
      </c>
      <c r="Q14">
        <v>0</v>
      </c>
      <c r="S14">
        <v>2</v>
      </c>
      <c r="T14">
        <v>4</v>
      </c>
      <c r="U14">
        <v>4</v>
      </c>
      <c r="V14">
        <v>17</v>
      </c>
      <c r="W14">
        <v>24</v>
      </c>
      <c r="X14">
        <v>21</v>
      </c>
      <c r="Y14">
        <v>25</v>
      </c>
      <c r="AB14">
        <v>17</v>
      </c>
      <c r="AC14">
        <v>23</v>
      </c>
      <c r="AD14">
        <v>106</v>
      </c>
      <c r="AE14">
        <v>98</v>
      </c>
      <c r="AF14" s="40">
        <v>7.5399999999999995E-2</v>
      </c>
      <c r="AG14">
        <v>6</v>
      </c>
      <c r="AH14">
        <v>8</v>
      </c>
      <c r="AI14" s="40">
        <v>0.14279999999999998</v>
      </c>
      <c r="AJ14">
        <v>84</v>
      </c>
      <c r="AK14">
        <v>17</v>
      </c>
      <c r="AL14">
        <v>60</v>
      </c>
      <c r="AM14">
        <v>59</v>
      </c>
      <c r="AN14">
        <v>8</v>
      </c>
      <c r="AO14">
        <v>3</v>
      </c>
      <c r="AR14">
        <v>27</v>
      </c>
      <c r="AS14">
        <v>2</v>
      </c>
      <c r="AT14">
        <v>40</v>
      </c>
      <c r="AU14">
        <v>23</v>
      </c>
      <c r="AV14">
        <v>22</v>
      </c>
      <c r="AW14">
        <v>17</v>
      </c>
      <c r="AX14">
        <v>21</v>
      </c>
      <c r="AY14">
        <v>13</v>
      </c>
      <c r="AZ14">
        <v>0</v>
      </c>
      <c r="BA14">
        <v>17</v>
      </c>
      <c r="BB14">
        <v>0</v>
      </c>
      <c r="BC14" s="39">
        <v>41343</v>
      </c>
      <c r="BD14">
        <v>102</v>
      </c>
      <c r="BE14" t="s">
        <v>93</v>
      </c>
      <c r="BF14" t="s">
        <v>99</v>
      </c>
      <c r="BG14" t="s">
        <v>99</v>
      </c>
      <c r="BH14" t="s">
        <v>104</v>
      </c>
      <c r="BI14" t="s">
        <v>95</v>
      </c>
      <c r="BJ14" t="s">
        <v>104</v>
      </c>
      <c r="BK14" t="s">
        <v>96</v>
      </c>
      <c r="BL14" t="s">
        <v>104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</row>
    <row r="15" spans="1:71" ht="15.75" customHeight="1" x14ac:dyDescent="0.15">
      <c r="A15" t="s">
        <v>294</v>
      </c>
      <c r="B15" t="s">
        <v>166</v>
      </c>
      <c r="C15" s="39">
        <v>44714</v>
      </c>
      <c r="D15">
        <v>6</v>
      </c>
      <c r="E15">
        <v>6</v>
      </c>
      <c r="F15">
        <v>7</v>
      </c>
      <c r="G15">
        <v>8</v>
      </c>
      <c r="H15">
        <v>23</v>
      </c>
      <c r="I15">
        <v>11</v>
      </c>
      <c r="J15" t="s">
        <v>280</v>
      </c>
      <c r="K15">
        <v>20</v>
      </c>
      <c r="L15">
        <v>27</v>
      </c>
      <c r="M15">
        <v>15</v>
      </c>
      <c r="N15">
        <v>254</v>
      </c>
      <c r="O15">
        <v>246</v>
      </c>
      <c r="P15">
        <v>8</v>
      </c>
      <c r="Q15" t="s">
        <v>95</v>
      </c>
      <c r="R15" t="s">
        <v>95</v>
      </c>
      <c r="S15">
        <v>3</v>
      </c>
      <c r="T15">
        <v>5</v>
      </c>
      <c r="U15">
        <v>5</v>
      </c>
      <c r="V15">
        <v>8</v>
      </c>
      <c r="W15">
        <v>9</v>
      </c>
      <c r="X15">
        <v>28</v>
      </c>
      <c r="Y15">
        <v>16</v>
      </c>
      <c r="AB15">
        <v>18</v>
      </c>
      <c r="AC15">
        <v>16</v>
      </c>
      <c r="AD15">
        <f>31+7</f>
        <v>38</v>
      </c>
      <c r="AE15">
        <v>31</v>
      </c>
      <c r="AF15" s="40">
        <f>7/31</f>
        <v>0.22580645161290322</v>
      </c>
      <c r="AG15">
        <v>9</v>
      </c>
      <c r="AH15">
        <v>7</v>
      </c>
      <c r="AI15" s="40">
        <f>16/31</f>
        <v>0.5161290322580645</v>
      </c>
      <c r="AJ15">
        <v>15</v>
      </c>
      <c r="AK15">
        <v>15</v>
      </c>
      <c r="AL15">
        <v>52</v>
      </c>
      <c r="AM15">
        <v>28</v>
      </c>
      <c r="AN15">
        <v>6</v>
      </c>
      <c r="AO15">
        <v>2</v>
      </c>
      <c r="AR15">
        <v>24</v>
      </c>
      <c r="AS15">
        <v>2</v>
      </c>
      <c r="AT15">
        <v>39</v>
      </c>
      <c r="AU15">
        <v>23</v>
      </c>
      <c r="AV15">
        <v>22</v>
      </c>
      <c r="AW15">
        <v>10</v>
      </c>
      <c r="AX15">
        <v>21</v>
      </c>
      <c r="AY15">
        <v>9</v>
      </c>
      <c r="AZ15">
        <v>4</v>
      </c>
      <c r="BA15">
        <v>9</v>
      </c>
      <c r="BB15">
        <v>3</v>
      </c>
      <c r="BC15" s="39">
        <v>41423</v>
      </c>
      <c r="BD15">
        <v>100</v>
      </c>
      <c r="BE15" t="s">
        <v>114</v>
      </c>
      <c r="BF15" t="s">
        <v>104</v>
      </c>
      <c r="BG15" t="s">
        <v>104</v>
      </c>
      <c r="BH15" t="s">
        <v>104</v>
      </c>
      <c r="BI15" t="s">
        <v>95</v>
      </c>
      <c r="BJ15" t="s">
        <v>104</v>
      </c>
      <c r="BK15" t="s">
        <v>131</v>
      </c>
      <c r="BL15" t="s">
        <v>104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</row>
    <row r="16" spans="1:71" ht="15.75" customHeight="1" x14ac:dyDescent="0.15">
      <c r="A16" t="s">
        <v>295</v>
      </c>
      <c r="B16" t="s">
        <v>113</v>
      </c>
      <c r="C16" s="39">
        <v>44714</v>
      </c>
      <c r="D16">
        <v>6</v>
      </c>
      <c r="E16">
        <v>7</v>
      </c>
      <c r="F16">
        <v>6</v>
      </c>
      <c r="G16">
        <v>8</v>
      </c>
      <c r="H16">
        <v>37</v>
      </c>
      <c r="I16">
        <v>11</v>
      </c>
      <c r="J16" t="s">
        <v>296</v>
      </c>
      <c r="K16">
        <v>17</v>
      </c>
      <c r="L16">
        <v>39</v>
      </c>
      <c r="M16">
        <v>17</v>
      </c>
      <c r="N16">
        <v>157</v>
      </c>
      <c r="O16">
        <v>146</v>
      </c>
      <c r="P16">
        <v>11</v>
      </c>
      <c r="Q16">
        <v>0</v>
      </c>
      <c r="S16">
        <v>0</v>
      </c>
      <c r="T16">
        <v>5</v>
      </c>
      <c r="U16">
        <v>4</v>
      </c>
      <c r="V16">
        <v>16</v>
      </c>
      <c r="W16">
        <v>21</v>
      </c>
      <c r="X16">
        <v>28</v>
      </c>
      <c r="Y16">
        <v>27</v>
      </c>
      <c r="AB16">
        <v>11</v>
      </c>
      <c r="AC16">
        <v>30</v>
      </c>
      <c r="AD16">
        <v>99</v>
      </c>
      <c r="AE16">
        <v>97</v>
      </c>
      <c r="AF16" s="40">
        <v>0.02</v>
      </c>
      <c r="AG16">
        <v>4</v>
      </c>
      <c r="AH16">
        <v>2</v>
      </c>
      <c r="AI16" s="40">
        <v>6.2E-2</v>
      </c>
      <c r="AJ16">
        <v>91</v>
      </c>
      <c r="AK16">
        <v>16</v>
      </c>
      <c r="AL16">
        <v>53</v>
      </c>
      <c r="AM16">
        <v>43</v>
      </c>
      <c r="AN16">
        <v>6</v>
      </c>
      <c r="AO16">
        <v>4</v>
      </c>
      <c r="AR16">
        <v>33</v>
      </c>
      <c r="AS16">
        <v>2</v>
      </c>
      <c r="AT16">
        <v>25</v>
      </c>
      <c r="AU16">
        <v>30</v>
      </c>
      <c r="AV16">
        <v>12</v>
      </c>
      <c r="AW16">
        <v>5</v>
      </c>
      <c r="AX16">
        <v>20</v>
      </c>
      <c r="AY16">
        <v>11</v>
      </c>
      <c r="AZ16">
        <v>3</v>
      </c>
      <c r="BA16">
        <v>13</v>
      </c>
      <c r="BB16">
        <v>0</v>
      </c>
      <c r="BC16" s="41">
        <v>41574</v>
      </c>
      <c r="BD16">
        <v>97</v>
      </c>
      <c r="BE16" t="s">
        <v>93</v>
      </c>
      <c r="BF16" t="s">
        <v>94</v>
      </c>
      <c r="BG16" t="s">
        <v>94</v>
      </c>
      <c r="BH16" t="s">
        <v>94</v>
      </c>
      <c r="BI16" t="s">
        <v>95</v>
      </c>
      <c r="BJ16" t="s">
        <v>94</v>
      </c>
      <c r="BK16" t="s">
        <v>96</v>
      </c>
      <c r="BL16" t="s">
        <v>94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</row>
    <row r="17" spans="1:70" ht="15.75" customHeight="1" x14ac:dyDescent="0.15">
      <c r="A17" t="s">
        <v>297</v>
      </c>
      <c r="B17" t="s">
        <v>152</v>
      </c>
      <c r="C17" s="39"/>
      <c r="AF17" s="42"/>
      <c r="AI17" s="42"/>
      <c r="BC17" s="39">
        <v>42416</v>
      </c>
      <c r="BD17">
        <v>103</v>
      </c>
      <c r="BE17" t="s">
        <v>93</v>
      </c>
      <c r="BF17" t="s">
        <v>115</v>
      </c>
      <c r="BG17" t="s">
        <v>115</v>
      </c>
      <c r="BH17" t="s">
        <v>115</v>
      </c>
      <c r="BI17" t="s">
        <v>95</v>
      </c>
      <c r="BJ17" t="s">
        <v>115</v>
      </c>
      <c r="BK17" t="s">
        <v>96</v>
      </c>
      <c r="BL17" t="s">
        <v>115</v>
      </c>
    </row>
    <row r="18" spans="1:70" ht="15.75" customHeight="1" x14ac:dyDescent="0.15">
      <c r="A18" t="s">
        <v>298</v>
      </c>
      <c r="B18" t="s">
        <v>150</v>
      </c>
      <c r="C18" s="39">
        <v>44725</v>
      </c>
      <c r="D18">
        <v>6</v>
      </c>
      <c r="E18">
        <v>5</v>
      </c>
      <c r="F18">
        <v>7</v>
      </c>
      <c r="G18">
        <v>6</v>
      </c>
      <c r="H18">
        <v>40</v>
      </c>
      <c r="I18">
        <v>13</v>
      </c>
      <c r="J18" t="s">
        <v>299</v>
      </c>
      <c r="K18">
        <v>20</v>
      </c>
      <c r="L18">
        <v>36</v>
      </c>
      <c r="M18">
        <v>13</v>
      </c>
      <c r="N18">
        <v>212</v>
      </c>
      <c r="O18">
        <v>197</v>
      </c>
      <c r="P18">
        <v>15</v>
      </c>
      <c r="Q18">
        <v>1</v>
      </c>
      <c r="S18">
        <v>1</v>
      </c>
      <c r="T18">
        <v>4</v>
      </c>
      <c r="U18">
        <v>2</v>
      </c>
      <c r="V18">
        <v>13</v>
      </c>
      <c r="W18">
        <v>8</v>
      </c>
      <c r="X18">
        <v>18</v>
      </c>
      <c r="Y18">
        <v>7</v>
      </c>
      <c r="AB18">
        <v>18</v>
      </c>
      <c r="AC18">
        <v>26</v>
      </c>
      <c r="AD18">
        <v>70</v>
      </c>
      <c r="AE18">
        <v>54</v>
      </c>
      <c r="AF18" s="40">
        <v>0.22850000000000001</v>
      </c>
      <c r="AG18">
        <v>8</v>
      </c>
      <c r="AH18">
        <v>16</v>
      </c>
      <c r="AI18" s="42">
        <v>0.44439999999999996</v>
      </c>
      <c r="AJ18">
        <v>30</v>
      </c>
      <c r="AK18">
        <v>16</v>
      </c>
      <c r="AL18">
        <v>55</v>
      </c>
      <c r="AM18">
        <v>43</v>
      </c>
      <c r="AN18">
        <v>5</v>
      </c>
      <c r="AO18">
        <v>2</v>
      </c>
      <c r="AR18">
        <v>19</v>
      </c>
      <c r="AS18">
        <v>2</v>
      </c>
      <c r="AT18">
        <v>31</v>
      </c>
      <c r="AU18">
        <v>26</v>
      </c>
      <c r="AV18">
        <v>14</v>
      </c>
      <c r="AW18">
        <v>19</v>
      </c>
      <c r="AX18">
        <v>20</v>
      </c>
      <c r="AY18">
        <v>9</v>
      </c>
      <c r="AZ18">
        <v>1</v>
      </c>
      <c r="BA18">
        <v>10</v>
      </c>
      <c r="BB18">
        <v>1</v>
      </c>
      <c r="BC18" s="39">
        <v>41613</v>
      </c>
      <c r="BD18">
        <v>92</v>
      </c>
      <c r="BE18" t="s">
        <v>114</v>
      </c>
      <c r="BF18" t="s">
        <v>115</v>
      </c>
      <c r="BG18" t="s">
        <v>94</v>
      </c>
      <c r="BH18" t="s">
        <v>94</v>
      </c>
      <c r="BI18" t="s">
        <v>95</v>
      </c>
      <c r="BJ18" t="s">
        <v>94</v>
      </c>
      <c r="BK18" t="s">
        <v>96</v>
      </c>
      <c r="BL18" t="s">
        <v>115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</row>
    <row r="19" spans="1:70" ht="15.75" customHeight="1" x14ac:dyDescent="0.15">
      <c r="A19" t="s">
        <v>300</v>
      </c>
      <c r="B19" t="s">
        <v>117</v>
      </c>
      <c r="C19" s="39">
        <v>44715</v>
      </c>
      <c r="D19">
        <v>5</v>
      </c>
      <c r="E19">
        <v>2</v>
      </c>
      <c r="F19">
        <v>7</v>
      </c>
      <c r="G19">
        <v>8</v>
      </c>
      <c r="H19">
        <v>48</v>
      </c>
      <c r="I19">
        <v>9</v>
      </c>
      <c r="J19" t="s">
        <v>264</v>
      </c>
      <c r="K19">
        <v>17</v>
      </c>
      <c r="L19">
        <v>35</v>
      </c>
      <c r="M19">
        <v>17</v>
      </c>
      <c r="N19">
        <v>150</v>
      </c>
      <c r="O19">
        <v>133</v>
      </c>
      <c r="P19">
        <v>17</v>
      </c>
      <c r="Q19">
        <v>0</v>
      </c>
      <c r="R19" t="s">
        <v>95</v>
      </c>
      <c r="S19">
        <v>0</v>
      </c>
      <c r="T19">
        <v>3</v>
      </c>
      <c r="U19">
        <v>4</v>
      </c>
      <c r="V19">
        <v>18</v>
      </c>
      <c r="W19">
        <v>10</v>
      </c>
      <c r="X19">
        <v>18</v>
      </c>
      <c r="Y19">
        <v>14</v>
      </c>
      <c r="AB19">
        <v>20</v>
      </c>
      <c r="AC19">
        <v>23</v>
      </c>
      <c r="AD19">
        <v>137</v>
      </c>
      <c r="AE19">
        <v>135</v>
      </c>
      <c r="AF19" s="40">
        <v>1.4999999999999999E-2</v>
      </c>
      <c r="AG19">
        <v>1</v>
      </c>
      <c r="AH19">
        <v>2</v>
      </c>
      <c r="AI19" s="40">
        <v>2.6000000000000002E-2</v>
      </c>
      <c r="AJ19">
        <v>112</v>
      </c>
      <c r="AK19">
        <v>7</v>
      </c>
      <c r="AL19">
        <v>59</v>
      </c>
      <c r="AM19">
        <v>59</v>
      </c>
      <c r="AN19">
        <v>5</v>
      </c>
      <c r="AO19">
        <v>4</v>
      </c>
      <c r="AR19">
        <v>26</v>
      </c>
      <c r="AS19">
        <v>2</v>
      </c>
      <c r="AT19">
        <v>35</v>
      </c>
      <c r="AU19">
        <v>24</v>
      </c>
      <c r="AV19">
        <v>18</v>
      </c>
      <c r="AW19">
        <v>15</v>
      </c>
      <c r="AX19">
        <v>17</v>
      </c>
      <c r="AY19">
        <v>9</v>
      </c>
      <c r="AZ19">
        <v>0</v>
      </c>
      <c r="BA19">
        <v>14</v>
      </c>
      <c r="BB19">
        <v>0</v>
      </c>
      <c r="BC19" s="39">
        <v>41586</v>
      </c>
      <c r="BD19">
        <v>94</v>
      </c>
      <c r="BE19" t="s">
        <v>93</v>
      </c>
      <c r="BF19" t="s">
        <v>106</v>
      </c>
      <c r="BG19" t="s">
        <v>106</v>
      </c>
      <c r="BH19" t="s">
        <v>115</v>
      </c>
      <c r="BI19" t="s">
        <v>95</v>
      </c>
      <c r="BJ19" t="s">
        <v>115</v>
      </c>
      <c r="BK19" t="s">
        <v>96</v>
      </c>
      <c r="BL19" t="s">
        <v>106</v>
      </c>
      <c r="BM19" t="s">
        <v>95</v>
      </c>
      <c r="BO19" t="s">
        <v>301</v>
      </c>
      <c r="BP19">
        <v>2</v>
      </c>
    </row>
    <row r="20" spans="1:70" ht="15.75" customHeight="1" x14ac:dyDescent="0.15">
      <c r="A20" t="s">
        <v>302</v>
      </c>
      <c r="B20" t="s">
        <v>98</v>
      </c>
      <c r="C20" s="60">
        <v>44715</v>
      </c>
      <c r="D20">
        <v>5</v>
      </c>
      <c r="E20">
        <v>8</v>
      </c>
      <c r="F20">
        <v>6</v>
      </c>
      <c r="G20">
        <v>8</v>
      </c>
      <c r="H20">
        <v>26</v>
      </c>
      <c r="I20">
        <v>6</v>
      </c>
      <c r="J20" t="s">
        <v>303</v>
      </c>
      <c r="K20">
        <v>20</v>
      </c>
      <c r="L20">
        <v>28</v>
      </c>
      <c r="M20">
        <v>15</v>
      </c>
      <c r="N20">
        <v>265</v>
      </c>
      <c r="O20">
        <v>249</v>
      </c>
      <c r="P20">
        <v>16</v>
      </c>
      <c r="Q20" t="s">
        <v>95</v>
      </c>
      <c r="S20">
        <v>0</v>
      </c>
      <c r="T20">
        <v>3</v>
      </c>
      <c r="U20">
        <v>4</v>
      </c>
      <c r="V20">
        <v>19</v>
      </c>
      <c r="W20">
        <v>21</v>
      </c>
      <c r="X20">
        <v>27</v>
      </c>
      <c r="Y20">
        <v>16</v>
      </c>
      <c r="AB20">
        <v>12</v>
      </c>
      <c r="AC20">
        <v>24</v>
      </c>
      <c r="AD20">
        <v>89</v>
      </c>
      <c r="AE20">
        <v>86</v>
      </c>
      <c r="AF20" s="40">
        <v>3.4000000000000002E-2</v>
      </c>
      <c r="AG20">
        <v>16</v>
      </c>
      <c r="AH20">
        <v>3</v>
      </c>
      <c r="AI20" s="42">
        <v>0.22</v>
      </c>
      <c r="AJ20">
        <v>67</v>
      </c>
      <c r="AK20">
        <v>12</v>
      </c>
      <c r="AL20">
        <v>58</v>
      </c>
      <c r="AM20">
        <v>58</v>
      </c>
      <c r="AN20">
        <v>7</v>
      </c>
      <c r="AO20">
        <v>5</v>
      </c>
      <c r="AR20">
        <v>25</v>
      </c>
      <c r="AS20">
        <v>2</v>
      </c>
      <c r="AT20">
        <v>26</v>
      </c>
      <c r="AU20">
        <v>26</v>
      </c>
      <c r="AV20">
        <v>20</v>
      </c>
      <c r="AW20">
        <v>17</v>
      </c>
      <c r="AY20">
        <v>10</v>
      </c>
      <c r="AZ20">
        <v>2</v>
      </c>
      <c r="BA20">
        <v>12</v>
      </c>
      <c r="BB20">
        <v>1</v>
      </c>
      <c r="BC20" s="41">
        <v>41577</v>
      </c>
      <c r="BD20">
        <v>94</v>
      </c>
      <c r="BE20" t="s">
        <v>114</v>
      </c>
      <c r="BF20" t="s">
        <v>94</v>
      </c>
      <c r="BG20" t="s">
        <v>94</v>
      </c>
      <c r="BH20" t="s">
        <v>94</v>
      </c>
      <c r="BI20" t="s">
        <v>95</v>
      </c>
      <c r="BJ20" t="s">
        <v>94</v>
      </c>
      <c r="BK20" t="s">
        <v>105</v>
      </c>
      <c r="BL20" t="s">
        <v>110</v>
      </c>
      <c r="BM20" t="s">
        <v>95</v>
      </c>
      <c r="BN20" t="s">
        <v>95</v>
      </c>
      <c r="BO20" t="s">
        <v>304</v>
      </c>
      <c r="BP20">
        <v>36</v>
      </c>
      <c r="BQ20" t="s">
        <v>95</v>
      </c>
      <c r="BR20" t="s">
        <v>95</v>
      </c>
    </row>
    <row r="21" spans="1:70" ht="15.75" customHeight="1" x14ac:dyDescent="0.15">
      <c r="A21" t="s">
        <v>305</v>
      </c>
      <c r="B21" t="s">
        <v>109</v>
      </c>
      <c r="C21" s="60">
        <v>44715</v>
      </c>
      <c r="D21">
        <v>5</v>
      </c>
      <c r="E21">
        <v>2</v>
      </c>
      <c r="F21">
        <v>4</v>
      </c>
      <c r="G21">
        <v>8</v>
      </c>
      <c r="H21">
        <v>48</v>
      </c>
      <c r="I21">
        <v>2</v>
      </c>
      <c r="J21" t="s">
        <v>306</v>
      </c>
      <c r="K21">
        <v>6</v>
      </c>
      <c r="L21">
        <v>50</v>
      </c>
      <c r="M21">
        <v>6</v>
      </c>
      <c r="N21">
        <v>171</v>
      </c>
      <c r="O21">
        <v>143</v>
      </c>
      <c r="P21">
        <v>28</v>
      </c>
      <c r="Q21" t="s">
        <v>95</v>
      </c>
      <c r="S21">
        <v>0</v>
      </c>
      <c r="T21">
        <v>0</v>
      </c>
      <c r="U21">
        <v>1</v>
      </c>
      <c r="V21">
        <v>19</v>
      </c>
      <c r="W21">
        <v>15</v>
      </c>
      <c r="X21">
        <v>21</v>
      </c>
      <c r="Y21">
        <v>9</v>
      </c>
      <c r="AB21">
        <v>18</v>
      </c>
      <c r="AC21">
        <v>17</v>
      </c>
      <c r="AD21">
        <f>(AE21+AH21)</f>
        <v>191</v>
      </c>
      <c r="AE21">
        <v>77</v>
      </c>
      <c r="AF21" s="40">
        <v>2.13</v>
      </c>
      <c r="AG21">
        <v>0</v>
      </c>
      <c r="AH21">
        <v>114</v>
      </c>
      <c r="AI21" s="42">
        <f>(AG21+AH21)/AE21</f>
        <v>1.4805194805194806</v>
      </c>
      <c r="AJ21">
        <f>AE21-AG21-AH21</f>
        <v>-37</v>
      </c>
      <c r="AK21">
        <v>8</v>
      </c>
      <c r="AL21">
        <v>50</v>
      </c>
      <c r="AM21">
        <v>64</v>
      </c>
      <c r="AN21">
        <v>5</v>
      </c>
      <c r="AO21">
        <v>2</v>
      </c>
      <c r="AR21">
        <v>26</v>
      </c>
      <c r="AS21">
        <v>2</v>
      </c>
      <c r="AT21">
        <v>32</v>
      </c>
      <c r="AU21">
        <v>24</v>
      </c>
      <c r="AV21">
        <v>18</v>
      </c>
      <c r="AW21">
        <v>9</v>
      </c>
      <c r="AX21">
        <v>13</v>
      </c>
      <c r="AY21">
        <v>10</v>
      </c>
      <c r="AZ21">
        <v>7</v>
      </c>
      <c r="BA21">
        <v>13</v>
      </c>
      <c r="BC21" s="41">
        <v>41575</v>
      </c>
      <c r="BD21">
        <v>94</v>
      </c>
      <c r="BE21" t="s">
        <v>93</v>
      </c>
      <c r="BF21" t="s">
        <v>94</v>
      </c>
      <c r="BG21" t="s">
        <v>94</v>
      </c>
      <c r="BH21" t="s">
        <v>94</v>
      </c>
      <c r="BI21" t="s">
        <v>94</v>
      </c>
      <c r="BJ21" t="s">
        <v>94</v>
      </c>
      <c r="BK21" t="s">
        <v>105</v>
      </c>
      <c r="BL21" t="s">
        <v>94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</row>
    <row r="22" spans="1:70" ht="14" x14ac:dyDescent="0.15">
      <c r="A22" s="36" t="s">
        <v>307</v>
      </c>
      <c r="B22" s="36" t="s">
        <v>308</v>
      </c>
      <c r="C22" s="44">
        <v>44715</v>
      </c>
      <c r="D22" s="36">
        <v>6</v>
      </c>
      <c r="E22" s="36">
        <v>4</v>
      </c>
      <c r="F22" s="36">
        <v>5</v>
      </c>
      <c r="G22" s="36">
        <v>6</v>
      </c>
      <c r="H22">
        <v>45</v>
      </c>
      <c r="I22">
        <v>6</v>
      </c>
      <c r="J22" t="s">
        <v>278</v>
      </c>
      <c r="K22">
        <v>13</v>
      </c>
      <c r="L22">
        <v>38</v>
      </c>
      <c r="M22">
        <v>9</v>
      </c>
      <c r="N22" s="36">
        <v>159</v>
      </c>
      <c r="O22" s="36">
        <v>125</v>
      </c>
      <c r="P22" s="36">
        <v>34</v>
      </c>
      <c r="Q22" s="36">
        <v>1</v>
      </c>
      <c r="R22" s="36" t="s">
        <v>95</v>
      </c>
      <c r="S22" s="36">
        <v>0</v>
      </c>
      <c r="T22" s="36">
        <v>1</v>
      </c>
      <c r="U22" s="36">
        <v>2</v>
      </c>
      <c r="V22">
        <v>26</v>
      </c>
      <c r="W22" s="36">
        <v>8</v>
      </c>
      <c r="X22" s="36">
        <v>22</v>
      </c>
      <c r="Y22" s="36">
        <v>18</v>
      </c>
      <c r="AB22">
        <v>10</v>
      </c>
      <c r="AC22">
        <v>26</v>
      </c>
      <c r="AD22" s="36">
        <v>103</v>
      </c>
      <c r="AE22" s="36">
        <v>97</v>
      </c>
      <c r="AF22" s="37">
        <v>0.115</v>
      </c>
      <c r="AG22" s="36">
        <v>4</v>
      </c>
      <c r="AH22" s="36">
        <v>6</v>
      </c>
      <c r="AI22" s="37">
        <v>0.115</v>
      </c>
      <c r="AJ22" s="36">
        <v>87</v>
      </c>
      <c r="AK22" s="36">
        <v>15</v>
      </c>
      <c r="AL22" s="36">
        <v>56</v>
      </c>
      <c r="AM22" s="36">
        <v>36</v>
      </c>
      <c r="AN22" s="36">
        <v>6</v>
      </c>
      <c r="AO22" s="36">
        <v>5</v>
      </c>
      <c r="AR22" s="36">
        <v>27</v>
      </c>
      <c r="AS22" s="36">
        <v>1</v>
      </c>
      <c r="AT22">
        <v>43</v>
      </c>
      <c r="AU22">
        <v>31</v>
      </c>
      <c r="AV22">
        <v>17</v>
      </c>
      <c r="AW22">
        <v>24</v>
      </c>
      <c r="AX22">
        <v>10</v>
      </c>
      <c r="AY22">
        <v>11</v>
      </c>
      <c r="AZ22">
        <v>3</v>
      </c>
      <c r="BA22">
        <v>9</v>
      </c>
      <c r="BB22">
        <v>0</v>
      </c>
      <c r="BC22" s="44">
        <v>41512</v>
      </c>
      <c r="BD22" s="36">
        <v>97</v>
      </c>
      <c r="BE22" s="36" t="s">
        <v>114</v>
      </c>
      <c r="BF22" s="36" t="s">
        <v>115</v>
      </c>
      <c r="BG22" s="36" t="s">
        <v>115</v>
      </c>
      <c r="BH22" s="36" t="s">
        <v>106</v>
      </c>
      <c r="BI22" s="36" t="s">
        <v>309</v>
      </c>
      <c r="BJ22" s="36" t="s">
        <v>106</v>
      </c>
      <c r="BK22" s="36" t="s">
        <v>96</v>
      </c>
      <c r="BL22" s="36" t="s">
        <v>115</v>
      </c>
      <c r="BM22" s="36" t="s">
        <v>95</v>
      </c>
      <c r="BN22" s="36" t="s">
        <v>95</v>
      </c>
      <c r="BO22" s="36" t="s">
        <v>95</v>
      </c>
      <c r="BP22" s="36" t="s">
        <v>95</v>
      </c>
      <c r="BQ22" s="36" t="s">
        <v>95</v>
      </c>
      <c r="BR22" s="36" t="s">
        <v>95</v>
      </c>
    </row>
    <row r="23" spans="1:70" ht="14" x14ac:dyDescent="0.15">
      <c r="A23" s="36" t="s">
        <v>310</v>
      </c>
      <c r="B23" s="36" t="s">
        <v>166</v>
      </c>
      <c r="C23" s="44">
        <v>44715</v>
      </c>
      <c r="D23" s="36">
        <v>6</v>
      </c>
      <c r="E23" s="36">
        <v>4</v>
      </c>
      <c r="F23" s="36">
        <v>6</v>
      </c>
      <c r="G23">
        <v>7</v>
      </c>
      <c r="H23">
        <v>78</v>
      </c>
      <c r="I23">
        <v>6</v>
      </c>
      <c r="J23" t="s">
        <v>311</v>
      </c>
      <c r="K23">
        <v>13</v>
      </c>
      <c r="L23">
        <v>73</v>
      </c>
      <c r="M23">
        <v>14</v>
      </c>
      <c r="N23" s="36">
        <v>103</v>
      </c>
      <c r="O23" s="36">
        <v>91</v>
      </c>
      <c r="P23" s="36">
        <v>12</v>
      </c>
      <c r="Q23" s="36">
        <v>0</v>
      </c>
      <c r="R23" s="36" t="s">
        <v>95</v>
      </c>
      <c r="S23">
        <v>1</v>
      </c>
      <c r="T23">
        <v>2</v>
      </c>
      <c r="U23">
        <v>3</v>
      </c>
      <c r="V23">
        <v>18</v>
      </c>
      <c r="W23">
        <v>11</v>
      </c>
      <c r="X23">
        <v>29</v>
      </c>
      <c r="Y23">
        <v>19</v>
      </c>
      <c r="AB23" s="36">
        <v>16</v>
      </c>
      <c r="AC23">
        <v>31</v>
      </c>
      <c r="AD23">
        <v>80</v>
      </c>
      <c r="AE23">
        <v>78</v>
      </c>
      <c r="AF23" s="40">
        <f>2/78</f>
        <v>2.564102564102564E-2</v>
      </c>
      <c r="AG23">
        <v>5</v>
      </c>
      <c r="AH23">
        <v>2</v>
      </c>
      <c r="AI23" s="40">
        <f>7/78</f>
        <v>8.9743589743589744E-2</v>
      </c>
      <c r="AJ23">
        <v>71</v>
      </c>
      <c r="AK23" s="36">
        <v>17</v>
      </c>
      <c r="AL23" s="36">
        <v>55</v>
      </c>
      <c r="AM23" s="36">
        <v>50</v>
      </c>
      <c r="AN23">
        <v>6</v>
      </c>
      <c r="AO23">
        <v>3</v>
      </c>
      <c r="AR23" s="36">
        <v>19</v>
      </c>
      <c r="AS23" s="36">
        <v>2</v>
      </c>
      <c r="AT23" s="36">
        <v>44</v>
      </c>
      <c r="AU23" s="36">
        <v>35</v>
      </c>
      <c r="AV23" s="36">
        <v>19</v>
      </c>
      <c r="AW23" s="36">
        <v>21</v>
      </c>
      <c r="AX23" s="36">
        <v>25</v>
      </c>
      <c r="AY23" s="36">
        <v>9</v>
      </c>
      <c r="AZ23" s="36">
        <v>1</v>
      </c>
      <c r="BA23" s="36">
        <v>6</v>
      </c>
      <c r="BB23" s="36">
        <v>2</v>
      </c>
      <c r="BC23" s="39">
        <v>41438</v>
      </c>
      <c r="BD23">
        <v>99</v>
      </c>
      <c r="BE23" s="36" t="s">
        <v>93</v>
      </c>
      <c r="BF23" s="36" t="s">
        <v>94</v>
      </c>
      <c r="BG23" s="36" t="s">
        <v>106</v>
      </c>
      <c r="BH23" s="36" t="s">
        <v>312</v>
      </c>
      <c r="BI23" s="36" t="s">
        <v>313</v>
      </c>
      <c r="BJ23" s="36" t="s">
        <v>314</v>
      </c>
      <c r="BL23" s="36" t="s">
        <v>115</v>
      </c>
      <c r="BM23" s="36" t="s">
        <v>95</v>
      </c>
      <c r="BN23" s="36" t="s">
        <v>95</v>
      </c>
      <c r="BO23" s="36" t="s">
        <v>95</v>
      </c>
      <c r="BP23" s="36" t="s">
        <v>95</v>
      </c>
      <c r="BQ23" s="36" t="s">
        <v>95</v>
      </c>
      <c r="BR23" s="36" t="s">
        <v>95</v>
      </c>
    </row>
    <row r="24" spans="1:70" ht="15.75" customHeight="1" x14ac:dyDescent="0.15">
      <c r="A24" t="s">
        <v>315</v>
      </c>
      <c r="B24" t="s">
        <v>109</v>
      </c>
      <c r="C24" s="39">
        <v>44715</v>
      </c>
      <c r="D24">
        <v>6</v>
      </c>
      <c r="E24">
        <v>6</v>
      </c>
      <c r="F24">
        <v>3</v>
      </c>
      <c r="G24">
        <v>4</v>
      </c>
      <c r="H24">
        <v>55</v>
      </c>
      <c r="I24">
        <v>9</v>
      </c>
      <c r="J24" t="s">
        <v>316</v>
      </c>
      <c r="K24">
        <v>16</v>
      </c>
      <c r="L24">
        <v>45</v>
      </c>
      <c r="M24">
        <v>14</v>
      </c>
      <c r="N24">
        <v>94</v>
      </c>
      <c r="O24">
        <f>94-13-3</f>
        <v>78</v>
      </c>
      <c r="P24">
        <v>13</v>
      </c>
      <c r="Q24">
        <v>0</v>
      </c>
      <c r="R24" t="s">
        <v>95</v>
      </c>
      <c r="S24">
        <v>0</v>
      </c>
      <c r="T24">
        <v>1</v>
      </c>
      <c r="U24">
        <v>1</v>
      </c>
      <c r="V24">
        <v>11</v>
      </c>
      <c r="W24">
        <v>6</v>
      </c>
      <c r="X24">
        <v>17</v>
      </c>
      <c r="Y24">
        <v>9</v>
      </c>
      <c r="AB24">
        <v>13</v>
      </c>
      <c r="AC24">
        <v>24</v>
      </c>
      <c r="AD24">
        <v>153</v>
      </c>
      <c r="AE24">
        <v>150</v>
      </c>
      <c r="AF24" s="40">
        <f>3/150</f>
        <v>0.02</v>
      </c>
      <c r="AG24">
        <v>0</v>
      </c>
      <c r="AH24">
        <v>3</v>
      </c>
      <c r="AI24" s="40">
        <f>3/150</f>
        <v>0.02</v>
      </c>
      <c r="AJ24">
        <v>147</v>
      </c>
      <c r="AK24">
        <v>10</v>
      </c>
      <c r="AL24">
        <v>57</v>
      </c>
      <c r="AM24">
        <v>34</v>
      </c>
      <c r="AN24">
        <v>6</v>
      </c>
      <c r="AO24">
        <v>3</v>
      </c>
      <c r="AR24">
        <v>14</v>
      </c>
      <c r="AS24">
        <v>2</v>
      </c>
      <c r="AT24">
        <v>29</v>
      </c>
      <c r="AU24">
        <v>27</v>
      </c>
      <c r="AV24">
        <v>21</v>
      </c>
      <c r="AW24">
        <v>17</v>
      </c>
      <c r="AX24">
        <v>18</v>
      </c>
      <c r="AY24">
        <v>9</v>
      </c>
      <c r="AZ24">
        <v>2</v>
      </c>
      <c r="BA24">
        <v>9</v>
      </c>
      <c r="BB24">
        <v>3</v>
      </c>
      <c r="BC24" s="39">
        <v>41432</v>
      </c>
      <c r="BD24">
        <v>99</v>
      </c>
      <c r="BE24" t="s">
        <v>114</v>
      </c>
      <c r="BF24" t="s">
        <v>94</v>
      </c>
      <c r="BG24" t="s">
        <v>110</v>
      </c>
      <c r="BH24" t="s">
        <v>94</v>
      </c>
      <c r="BI24" t="s">
        <v>95</v>
      </c>
      <c r="BJ24" t="s">
        <v>95</v>
      </c>
      <c r="BK24" t="s">
        <v>105</v>
      </c>
      <c r="BL24" t="s">
        <v>110</v>
      </c>
      <c r="BM24" t="s">
        <v>95</v>
      </c>
      <c r="BN24" t="s">
        <v>95</v>
      </c>
      <c r="BO24" t="s">
        <v>317</v>
      </c>
      <c r="BP24">
        <v>12</v>
      </c>
      <c r="BQ24" t="s">
        <v>95</v>
      </c>
      <c r="BR24" t="s">
        <v>95</v>
      </c>
    </row>
    <row r="25" spans="1:70" ht="14" x14ac:dyDescent="0.15">
      <c r="A25" s="36" t="s">
        <v>318</v>
      </c>
      <c r="B25" t="s">
        <v>136</v>
      </c>
      <c r="C25" s="58">
        <v>44719</v>
      </c>
      <c r="D25" s="36">
        <v>6</v>
      </c>
      <c r="E25" s="36">
        <v>7</v>
      </c>
      <c r="F25" s="36">
        <v>8</v>
      </c>
      <c r="G25" s="36">
        <v>8</v>
      </c>
      <c r="H25" s="36">
        <v>41</v>
      </c>
      <c r="I25" s="36">
        <v>13</v>
      </c>
      <c r="J25" s="36" t="s">
        <v>319</v>
      </c>
      <c r="K25" s="36">
        <v>17</v>
      </c>
      <c r="L25" s="36">
        <v>59</v>
      </c>
      <c r="M25" s="36">
        <v>17</v>
      </c>
      <c r="N25" s="36">
        <v>142</v>
      </c>
      <c r="O25" s="36">
        <v>134</v>
      </c>
      <c r="P25" s="36">
        <v>8</v>
      </c>
      <c r="Q25" s="36">
        <v>0</v>
      </c>
      <c r="R25" s="36" t="s">
        <v>95</v>
      </c>
      <c r="S25" s="36">
        <v>2</v>
      </c>
      <c r="T25" s="36">
        <v>4</v>
      </c>
      <c r="U25" s="36">
        <v>5</v>
      </c>
      <c r="V25" s="36">
        <v>15</v>
      </c>
      <c r="W25" s="36">
        <v>12</v>
      </c>
      <c r="X25" s="36">
        <v>15</v>
      </c>
      <c r="Y25" s="36">
        <v>19</v>
      </c>
      <c r="Z25" s="36"/>
      <c r="AA25" s="36"/>
      <c r="AB25" s="36">
        <v>16</v>
      </c>
      <c r="AC25" s="36">
        <v>32</v>
      </c>
      <c r="AD25" s="36">
        <v>76</v>
      </c>
      <c r="AE25" s="36">
        <v>76</v>
      </c>
      <c r="AF25" s="37">
        <v>0</v>
      </c>
      <c r="AG25" s="36">
        <v>3</v>
      </c>
      <c r="AH25" s="36">
        <v>0</v>
      </c>
      <c r="AI25" s="37" t="s">
        <v>320</v>
      </c>
      <c r="AJ25" s="36">
        <v>73</v>
      </c>
      <c r="AK25" s="36">
        <v>18</v>
      </c>
      <c r="AL25" s="36">
        <v>59</v>
      </c>
      <c r="AM25" s="36">
        <v>70</v>
      </c>
      <c r="AN25" s="36">
        <v>7</v>
      </c>
      <c r="AO25" s="36">
        <v>7</v>
      </c>
      <c r="AP25" s="36"/>
      <c r="AQ25" s="36"/>
      <c r="AR25" s="36">
        <v>30</v>
      </c>
      <c r="AS25" s="36">
        <v>2</v>
      </c>
      <c r="AT25" s="36">
        <v>35</v>
      </c>
      <c r="AU25" s="36">
        <v>29</v>
      </c>
      <c r="AV25" s="36">
        <v>18</v>
      </c>
      <c r="AW25" s="36">
        <v>13</v>
      </c>
      <c r="AX25" s="36">
        <v>20</v>
      </c>
      <c r="AY25" s="36">
        <v>15</v>
      </c>
      <c r="AZ25" s="36">
        <v>0</v>
      </c>
      <c r="BA25" s="36">
        <v>15</v>
      </c>
      <c r="BB25" s="36">
        <v>0</v>
      </c>
      <c r="BC25" s="44">
        <v>41611</v>
      </c>
      <c r="BD25" s="36">
        <v>93</v>
      </c>
      <c r="BE25" s="36" t="s">
        <v>93</v>
      </c>
      <c r="BF25" s="36" t="s">
        <v>99</v>
      </c>
      <c r="BG25" s="36" t="s">
        <v>99</v>
      </c>
      <c r="BH25" s="36" t="s">
        <v>104</v>
      </c>
      <c r="BI25" s="36" t="s">
        <v>95</v>
      </c>
      <c r="BJ25" s="36" t="s">
        <v>104</v>
      </c>
      <c r="BK25" s="36" t="s">
        <v>96</v>
      </c>
      <c r="BL25" s="36" t="s">
        <v>115</v>
      </c>
      <c r="BM25" s="36" t="s">
        <v>95</v>
      </c>
      <c r="BN25" s="36" t="s">
        <v>95</v>
      </c>
      <c r="BO25" s="36" t="s">
        <v>95</v>
      </c>
      <c r="BP25" s="36" t="s">
        <v>95</v>
      </c>
      <c r="BQ25" s="36" t="s">
        <v>95</v>
      </c>
      <c r="BR25" s="36" t="s">
        <v>95</v>
      </c>
    </row>
    <row r="26" spans="1:70" ht="13" x14ac:dyDescent="0.15">
      <c r="A26" t="s">
        <v>321</v>
      </c>
      <c r="B26" t="s">
        <v>308</v>
      </c>
      <c r="C26" s="39">
        <v>44715</v>
      </c>
      <c r="D26">
        <v>6</v>
      </c>
      <c r="E26">
        <v>8</v>
      </c>
      <c r="F26">
        <v>5</v>
      </c>
      <c r="G26">
        <v>8</v>
      </c>
      <c r="H26">
        <v>52</v>
      </c>
      <c r="I26">
        <v>15</v>
      </c>
      <c r="J26" t="s">
        <v>322</v>
      </c>
      <c r="K26">
        <v>18</v>
      </c>
      <c r="L26">
        <v>39</v>
      </c>
      <c r="M26">
        <v>15</v>
      </c>
      <c r="N26">
        <v>167</v>
      </c>
      <c r="O26">
        <v>149</v>
      </c>
      <c r="P26">
        <v>18</v>
      </c>
      <c r="Q26">
        <v>1</v>
      </c>
      <c r="R26" t="s">
        <v>95</v>
      </c>
      <c r="S26">
        <v>0</v>
      </c>
      <c r="T26">
        <v>3</v>
      </c>
      <c r="U26">
        <v>5</v>
      </c>
      <c r="V26">
        <v>22</v>
      </c>
      <c r="W26">
        <v>19</v>
      </c>
      <c r="X26">
        <v>23</v>
      </c>
      <c r="Y26">
        <v>24</v>
      </c>
      <c r="AB26">
        <v>20</v>
      </c>
      <c r="AC26">
        <v>33</v>
      </c>
      <c r="AD26">
        <v>77</v>
      </c>
      <c r="AE26">
        <v>76</v>
      </c>
      <c r="AF26" s="40">
        <v>1.3000000000000001E-2</v>
      </c>
      <c r="AG26">
        <v>6</v>
      </c>
      <c r="AH26">
        <v>1</v>
      </c>
      <c r="AI26" s="40">
        <v>9.1999999999999998E-2</v>
      </c>
      <c r="AJ26">
        <v>69</v>
      </c>
      <c r="AK26">
        <v>14</v>
      </c>
      <c r="AL26">
        <v>56</v>
      </c>
      <c r="AM26">
        <v>28</v>
      </c>
      <c r="AN26">
        <v>7</v>
      </c>
      <c r="AO26">
        <v>1</v>
      </c>
      <c r="AR26">
        <v>32</v>
      </c>
      <c r="AS26">
        <v>1</v>
      </c>
      <c r="AT26">
        <v>24</v>
      </c>
      <c r="AU26">
        <v>13</v>
      </c>
      <c r="AV26">
        <v>21</v>
      </c>
      <c r="AW26">
        <v>19</v>
      </c>
      <c r="AX26">
        <v>13</v>
      </c>
      <c r="AY26">
        <v>11</v>
      </c>
      <c r="AZ26">
        <v>0</v>
      </c>
      <c r="BA26">
        <v>12</v>
      </c>
      <c r="BB26">
        <v>0</v>
      </c>
      <c r="BC26" s="39">
        <v>41520</v>
      </c>
      <c r="BD26">
        <v>96</v>
      </c>
      <c r="BE26" t="s">
        <v>114</v>
      </c>
      <c r="BF26" t="s">
        <v>94</v>
      </c>
      <c r="BG26" t="s">
        <v>94</v>
      </c>
      <c r="BH26" t="s">
        <v>110</v>
      </c>
      <c r="BI26" t="s">
        <v>323</v>
      </c>
      <c r="BJ26" t="s">
        <v>94</v>
      </c>
      <c r="BK26" t="s">
        <v>233</v>
      </c>
      <c r="BL26" t="s">
        <v>110</v>
      </c>
      <c r="BM26" t="s">
        <v>324</v>
      </c>
      <c r="BN26">
        <v>1</v>
      </c>
      <c r="BO26" t="s">
        <v>95</v>
      </c>
      <c r="BP26" t="s">
        <v>95</v>
      </c>
      <c r="BQ26" t="s">
        <v>95</v>
      </c>
      <c r="BR26" t="s">
        <v>95</v>
      </c>
    </row>
    <row r="27" spans="1:70" ht="13" x14ac:dyDescent="0.15">
      <c r="A27" t="s">
        <v>325</v>
      </c>
      <c r="B27" t="s">
        <v>113</v>
      </c>
      <c r="C27" s="39">
        <v>44714</v>
      </c>
      <c r="D27">
        <v>6</v>
      </c>
      <c r="E27">
        <v>6</v>
      </c>
      <c r="F27">
        <v>8</v>
      </c>
      <c r="G27">
        <v>7</v>
      </c>
      <c r="H27">
        <v>30</v>
      </c>
      <c r="I27">
        <v>12</v>
      </c>
      <c r="J27" t="s">
        <v>280</v>
      </c>
      <c r="K27">
        <v>19</v>
      </c>
      <c r="L27">
        <v>33</v>
      </c>
      <c r="M27">
        <v>17</v>
      </c>
      <c r="N27">
        <v>212</v>
      </c>
      <c r="O27">
        <v>202</v>
      </c>
      <c r="P27">
        <v>10</v>
      </c>
      <c r="Q27">
        <v>1</v>
      </c>
      <c r="S27">
        <v>1</v>
      </c>
      <c r="T27">
        <v>3</v>
      </c>
      <c r="U27">
        <v>5</v>
      </c>
      <c r="V27">
        <v>26</v>
      </c>
      <c r="W27">
        <v>9</v>
      </c>
      <c r="X27">
        <v>22</v>
      </c>
      <c r="Y27">
        <v>19</v>
      </c>
      <c r="Z27" s="55"/>
      <c r="AB27">
        <v>23</v>
      </c>
      <c r="AC27">
        <v>27</v>
      </c>
      <c r="AD27">
        <v>122</v>
      </c>
      <c r="AE27">
        <v>119</v>
      </c>
      <c r="AF27" s="40">
        <v>2.4500000000000001E-2</v>
      </c>
      <c r="AG27">
        <v>3</v>
      </c>
      <c r="AH27">
        <v>3</v>
      </c>
      <c r="AI27" s="40">
        <v>0.05</v>
      </c>
      <c r="AJ27">
        <v>113</v>
      </c>
      <c r="AK27">
        <v>16</v>
      </c>
      <c r="AL27">
        <v>60</v>
      </c>
      <c r="AM27">
        <v>62</v>
      </c>
      <c r="AN27">
        <v>6</v>
      </c>
      <c r="AO27">
        <v>3</v>
      </c>
      <c r="AR27">
        <v>14</v>
      </c>
      <c r="AS27">
        <v>2</v>
      </c>
      <c r="AT27">
        <v>34</v>
      </c>
      <c r="AU27">
        <v>32</v>
      </c>
      <c r="AV27">
        <v>16</v>
      </c>
      <c r="AW27">
        <v>17</v>
      </c>
      <c r="AX27">
        <v>11</v>
      </c>
      <c r="AY27">
        <v>13</v>
      </c>
      <c r="AZ27">
        <v>0</v>
      </c>
      <c r="BA27">
        <v>10</v>
      </c>
      <c r="BB27">
        <v>7</v>
      </c>
      <c r="BC27" s="39">
        <v>41275</v>
      </c>
      <c r="BD27">
        <v>104</v>
      </c>
      <c r="BE27" t="s">
        <v>114</v>
      </c>
      <c r="BF27" t="s">
        <v>99</v>
      </c>
      <c r="BG27" t="s">
        <v>99</v>
      </c>
      <c r="BH27" t="s">
        <v>104</v>
      </c>
      <c r="BI27" t="s">
        <v>95</v>
      </c>
      <c r="BJ27" t="s">
        <v>95</v>
      </c>
      <c r="BK27" t="s">
        <v>96</v>
      </c>
      <c r="BL27" t="s">
        <v>110</v>
      </c>
      <c r="BM27" t="s">
        <v>95</v>
      </c>
      <c r="BN27" t="s">
        <v>95</v>
      </c>
      <c r="BO27" t="s">
        <v>326</v>
      </c>
      <c r="BP27">
        <v>48</v>
      </c>
      <c r="BQ27" t="s">
        <v>95</v>
      </c>
      <c r="BR27" t="s">
        <v>95</v>
      </c>
    </row>
    <row r="28" spans="1:70" ht="13" x14ac:dyDescent="0.15">
      <c r="A28" t="s">
        <v>327</v>
      </c>
      <c r="B28" t="s">
        <v>123</v>
      </c>
      <c r="C28" s="39">
        <v>44714</v>
      </c>
      <c r="D28">
        <v>6</v>
      </c>
      <c r="E28">
        <v>8</v>
      </c>
      <c r="F28">
        <v>7</v>
      </c>
      <c r="G28">
        <v>8</v>
      </c>
      <c r="H28">
        <v>24</v>
      </c>
      <c r="I28">
        <v>15</v>
      </c>
      <c r="J28">
        <v>23</v>
      </c>
      <c r="K28">
        <v>18</v>
      </c>
      <c r="L28">
        <v>31</v>
      </c>
      <c r="M28">
        <v>13</v>
      </c>
      <c r="N28">
        <v>244</v>
      </c>
      <c r="O28">
        <v>220</v>
      </c>
      <c r="P28">
        <v>24</v>
      </c>
      <c r="Q28" t="s">
        <v>94</v>
      </c>
      <c r="R28" t="s">
        <v>95</v>
      </c>
      <c r="S28">
        <v>2</v>
      </c>
      <c r="T28">
        <v>4</v>
      </c>
      <c r="U28">
        <v>5</v>
      </c>
      <c r="V28">
        <v>14</v>
      </c>
      <c r="W28">
        <v>13</v>
      </c>
      <c r="X28">
        <v>19</v>
      </c>
      <c r="Y28">
        <v>14</v>
      </c>
      <c r="AB28">
        <v>15</v>
      </c>
      <c r="AC28">
        <v>30</v>
      </c>
      <c r="AD28">
        <v>119</v>
      </c>
      <c r="AE28">
        <v>115</v>
      </c>
      <c r="AF28" s="40">
        <v>3.4000000000000002E-2</v>
      </c>
      <c r="AG28">
        <v>14</v>
      </c>
      <c r="AH28">
        <v>4</v>
      </c>
      <c r="AI28" s="42">
        <v>0.156</v>
      </c>
      <c r="AJ28">
        <v>137</v>
      </c>
      <c r="AK28">
        <v>14</v>
      </c>
      <c r="AL28">
        <v>56</v>
      </c>
      <c r="AM28">
        <v>62</v>
      </c>
      <c r="AN28">
        <v>6</v>
      </c>
      <c r="AO28">
        <v>6</v>
      </c>
      <c r="AR28">
        <v>25</v>
      </c>
      <c r="AS28">
        <v>2</v>
      </c>
      <c r="AT28">
        <v>40</v>
      </c>
      <c r="AU28">
        <v>32</v>
      </c>
      <c r="AV28">
        <v>19</v>
      </c>
      <c r="AW28">
        <v>14</v>
      </c>
      <c r="AX28">
        <v>21</v>
      </c>
      <c r="AY28">
        <v>12</v>
      </c>
      <c r="AZ28">
        <v>0</v>
      </c>
      <c r="BA28">
        <v>15</v>
      </c>
      <c r="BB28">
        <v>2</v>
      </c>
      <c r="BC28" s="39">
        <v>41556</v>
      </c>
      <c r="BD28">
        <v>95</v>
      </c>
      <c r="BE28" t="s">
        <v>93</v>
      </c>
      <c r="BF28" t="s">
        <v>94</v>
      </c>
      <c r="BG28" t="s">
        <v>94</v>
      </c>
      <c r="BH28" t="s">
        <v>94</v>
      </c>
      <c r="BI28" t="s">
        <v>95</v>
      </c>
      <c r="BJ28" t="s">
        <v>95</v>
      </c>
      <c r="BK28" t="s">
        <v>105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</row>
    <row r="29" spans="1:70" ht="13" x14ac:dyDescent="0.15">
      <c r="A29" t="s">
        <v>328</v>
      </c>
      <c r="B29" t="s">
        <v>117</v>
      </c>
      <c r="C29" s="60">
        <v>44715</v>
      </c>
      <c r="D29">
        <v>6</v>
      </c>
      <c r="E29">
        <v>3</v>
      </c>
      <c r="F29">
        <v>7</v>
      </c>
      <c r="G29">
        <v>8</v>
      </c>
      <c r="H29">
        <v>29</v>
      </c>
      <c r="I29">
        <v>12</v>
      </c>
      <c r="J29" t="s">
        <v>329</v>
      </c>
      <c r="K29">
        <v>17</v>
      </c>
      <c r="L29">
        <v>36</v>
      </c>
      <c r="M29">
        <v>11</v>
      </c>
      <c r="N29">
        <v>195</v>
      </c>
      <c r="O29">
        <v>185</v>
      </c>
      <c r="P29">
        <v>10</v>
      </c>
      <c r="Q29">
        <v>0</v>
      </c>
      <c r="R29" t="s">
        <v>95</v>
      </c>
      <c r="S29">
        <v>1</v>
      </c>
      <c r="T29">
        <v>3</v>
      </c>
      <c r="U29">
        <v>4</v>
      </c>
      <c r="V29">
        <v>11</v>
      </c>
      <c r="W29">
        <v>10</v>
      </c>
      <c r="X29">
        <v>22</v>
      </c>
      <c r="Y29">
        <v>16</v>
      </c>
      <c r="AB29">
        <v>13</v>
      </c>
      <c r="AC29">
        <v>24</v>
      </c>
      <c r="AD29">
        <v>107</v>
      </c>
      <c r="AE29">
        <v>105</v>
      </c>
      <c r="AF29" s="40">
        <v>1.9E-2</v>
      </c>
      <c r="AG29">
        <v>0</v>
      </c>
      <c r="AH29">
        <v>2</v>
      </c>
      <c r="AI29" s="40">
        <v>2.3E-2</v>
      </c>
      <c r="AJ29">
        <v>84</v>
      </c>
      <c r="AK29">
        <v>17</v>
      </c>
      <c r="AL29">
        <v>60</v>
      </c>
      <c r="AM29">
        <v>59</v>
      </c>
      <c r="AN29">
        <v>6</v>
      </c>
      <c r="AO29">
        <v>4</v>
      </c>
      <c r="AR29">
        <v>18</v>
      </c>
      <c r="AS29">
        <v>2</v>
      </c>
      <c r="AT29">
        <v>28</v>
      </c>
      <c r="AU29">
        <v>22</v>
      </c>
      <c r="AV29">
        <v>21</v>
      </c>
      <c r="AW29">
        <v>11</v>
      </c>
      <c r="AX29">
        <v>19</v>
      </c>
      <c r="AY29">
        <v>13</v>
      </c>
      <c r="AZ29">
        <v>0</v>
      </c>
      <c r="BA29">
        <v>15</v>
      </c>
      <c r="BB29">
        <v>0</v>
      </c>
      <c r="BC29" s="41">
        <v>41570</v>
      </c>
      <c r="BD29">
        <v>95</v>
      </c>
      <c r="BE29" t="s">
        <v>93</v>
      </c>
      <c r="BF29" t="s">
        <v>110</v>
      </c>
      <c r="BG29" t="s">
        <v>110</v>
      </c>
      <c r="BH29" t="s">
        <v>94</v>
      </c>
      <c r="BI29" t="s">
        <v>95</v>
      </c>
      <c r="BJ29" t="s">
        <v>95</v>
      </c>
      <c r="BK29" t="s">
        <v>96</v>
      </c>
      <c r="BL29" t="s">
        <v>110</v>
      </c>
      <c r="BM29" t="s">
        <v>95</v>
      </c>
      <c r="BN29" t="s">
        <v>95</v>
      </c>
      <c r="BO29" t="s">
        <v>330</v>
      </c>
      <c r="BP29">
        <v>36</v>
      </c>
      <c r="BQ29" t="s">
        <v>95</v>
      </c>
      <c r="BR29" t="s">
        <v>95</v>
      </c>
    </row>
    <row r="30" spans="1:70" ht="13" x14ac:dyDescent="0.15">
      <c r="A30" t="s">
        <v>331</v>
      </c>
      <c r="B30" t="s">
        <v>109</v>
      </c>
      <c r="C30" s="39">
        <v>44715</v>
      </c>
      <c r="D30">
        <v>6</v>
      </c>
      <c r="E30">
        <v>5</v>
      </c>
      <c r="F30">
        <v>4</v>
      </c>
      <c r="G30">
        <v>7</v>
      </c>
      <c r="H30">
        <v>38</v>
      </c>
      <c r="I30">
        <v>14</v>
      </c>
      <c r="J30" t="s">
        <v>264</v>
      </c>
      <c r="K30">
        <v>20</v>
      </c>
      <c r="L30">
        <v>52</v>
      </c>
      <c r="M30">
        <v>18</v>
      </c>
      <c r="N30">
        <v>212</v>
      </c>
      <c r="O30">
        <v>200</v>
      </c>
      <c r="P30">
        <v>12</v>
      </c>
      <c r="Q30" t="s">
        <v>95</v>
      </c>
      <c r="R30" t="s">
        <v>95</v>
      </c>
      <c r="S30">
        <v>3</v>
      </c>
      <c r="T30">
        <v>5</v>
      </c>
      <c r="U30">
        <v>3</v>
      </c>
      <c r="V30">
        <v>15</v>
      </c>
      <c r="W30">
        <v>19</v>
      </c>
      <c r="X30">
        <v>21</v>
      </c>
      <c r="Y30">
        <v>28</v>
      </c>
      <c r="AB30">
        <v>19</v>
      </c>
      <c r="AC30">
        <v>30</v>
      </c>
      <c r="AD30">
        <v>161</v>
      </c>
      <c r="AE30">
        <v>157</v>
      </c>
      <c r="AF30" s="42">
        <f>4/161</f>
        <v>2.4844720496894408E-2</v>
      </c>
      <c r="AG30">
        <v>0</v>
      </c>
      <c r="AH30">
        <v>4</v>
      </c>
      <c r="AI30" s="40">
        <f>4/157</f>
        <v>2.5477707006369428E-2</v>
      </c>
      <c r="AJ30">
        <v>153</v>
      </c>
      <c r="AK30">
        <v>17</v>
      </c>
      <c r="AL30">
        <v>59</v>
      </c>
      <c r="AM30">
        <v>67</v>
      </c>
      <c r="AN30">
        <v>7</v>
      </c>
      <c r="AO30">
        <v>5</v>
      </c>
      <c r="AR30">
        <v>33</v>
      </c>
      <c r="AS30">
        <v>2</v>
      </c>
      <c r="AT30">
        <v>25</v>
      </c>
      <c r="AU30">
        <v>32</v>
      </c>
      <c r="AV30">
        <v>19</v>
      </c>
      <c r="AW30">
        <v>13</v>
      </c>
      <c r="AX30">
        <v>25</v>
      </c>
      <c r="AY30">
        <v>16</v>
      </c>
      <c r="AZ30">
        <v>0</v>
      </c>
      <c r="BA30">
        <v>17</v>
      </c>
      <c r="BB30">
        <v>0</v>
      </c>
      <c r="BC30" s="39">
        <v>41278</v>
      </c>
      <c r="BD30">
        <v>104</v>
      </c>
      <c r="BE30" t="s">
        <v>114</v>
      </c>
      <c r="BF30" t="s">
        <v>99</v>
      </c>
      <c r="BG30" t="s">
        <v>99</v>
      </c>
      <c r="BH30" t="s">
        <v>104</v>
      </c>
      <c r="BI30" t="s">
        <v>95</v>
      </c>
      <c r="BJ30" t="s">
        <v>95</v>
      </c>
      <c r="BK30" t="s">
        <v>258</v>
      </c>
      <c r="BL30" t="s">
        <v>99</v>
      </c>
      <c r="BM30" t="s">
        <v>95</v>
      </c>
      <c r="BN30" t="s">
        <v>95</v>
      </c>
      <c r="BO30" t="s">
        <v>271</v>
      </c>
      <c r="BP30">
        <v>12</v>
      </c>
      <c r="BQ30" t="s">
        <v>95</v>
      </c>
      <c r="BR30" t="s">
        <v>95</v>
      </c>
    </row>
    <row r="31" spans="1:70" ht="13" x14ac:dyDescent="0.15">
      <c r="A31" t="s">
        <v>332</v>
      </c>
      <c r="B31" s="65" t="s">
        <v>166</v>
      </c>
      <c r="C31" s="66">
        <v>44714</v>
      </c>
      <c r="D31" s="67">
        <v>6</v>
      </c>
      <c r="E31" s="67">
        <v>8</v>
      </c>
      <c r="F31" s="67">
        <v>7</v>
      </c>
      <c r="G31" s="67">
        <v>8</v>
      </c>
      <c r="H31" s="65">
        <v>60</v>
      </c>
      <c r="I31" s="67">
        <v>7</v>
      </c>
      <c r="J31" s="65" t="s">
        <v>333</v>
      </c>
      <c r="K31" s="67">
        <v>18</v>
      </c>
      <c r="L31" s="65">
        <v>68</v>
      </c>
      <c r="M31" s="67">
        <v>15</v>
      </c>
      <c r="N31" s="67">
        <v>124</v>
      </c>
      <c r="O31" s="67">
        <v>113</v>
      </c>
      <c r="P31" s="67">
        <v>11</v>
      </c>
      <c r="Q31" s="67">
        <v>1</v>
      </c>
      <c r="R31" s="68"/>
      <c r="S31" s="67">
        <v>0</v>
      </c>
      <c r="T31" s="67">
        <v>2</v>
      </c>
      <c r="U31" s="67">
        <v>3</v>
      </c>
      <c r="V31" s="68">
        <v>6</v>
      </c>
      <c r="W31" s="67">
        <v>20</v>
      </c>
      <c r="X31" s="67">
        <v>38</v>
      </c>
      <c r="Y31" s="67">
        <v>25</v>
      </c>
      <c r="Z31" s="68"/>
      <c r="AA31" s="68"/>
      <c r="AB31" s="67">
        <v>34</v>
      </c>
      <c r="AC31" s="67">
        <v>15</v>
      </c>
      <c r="AD31" s="68">
        <v>109</v>
      </c>
      <c r="AE31" s="68">
        <v>108</v>
      </c>
      <c r="AF31" s="69">
        <f>1/109</f>
        <v>9.1743119266055051E-3</v>
      </c>
      <c r="AG31" s="68">
        <v>1</v>
      </c>
      <c r="AH31" s="68">
        <v>1</v>
      </c>
      <c r="AI31" s="69">
        <f>2/108</f>
        <v>1.8518518518518517E-2</v>
      </c>
      <c r="AJ31" s="68">
        <v>106</v>
      </c>
      <c r="AK31" s="67">
        <v>17</v>
      </c>
      <c r="AL31" s="67">
        <v>60</v>
      </c>
      <c r="AM31" s="67">
        <v>59</v>
      </c>
      <c r="AN31" s="67">
        <v>6</v>
      </c>
      <c r="AO31" s="67">
        <v>4</v>
      </c>
      <c r="AP31" s="68"/>
      <c r="AQ31" s="68"/>
      <c r="AR31" s="67">
        <v>27</v>
      </c>
      <c r="AS31" s="67">
        <v>2</v>
      </c>
      <c r="AT31" s="67">
        <v>33</v>
      </c>
      <c r="AU31" s="67">
        <v>24</v>
      </c>
      <c r="AV31" s="67">
        <v>20</v>
      </c>
      <c r="AW31" s="67">
        <v>8</v>
      </c>
      <c r="AX31" s="67">
        <v>18</v>
      </c>
      <c r="AY31" s="67">
        <v>10</v>
      </c>
      <c r="AZ31" s="67">
        <v>4</v>
      </c>
      <c r="BA31" s="67">
        <v>13</v>
      </c>
      <c r="BB31" s="67">
        <v>2</v>
      </c>
      <c r="BC31" s="39">
        <v>41585</v>
      </c>
      <c r="BD31">
        <v>95</v>
      </c>
      <c r="BE31" t="s">
        <v>93</v>
      </c>
      <c r="BF31" t="s">
        <v>94</v>
      </c>
      <c r="BG31" t="s">
        <v>94</v>
      </c>
      <c r="BH31" t="s">
        <v>104</v>
      </c>
      <c r="BI31" t="s">
        <v>95</v>
      </c>
      <c r="BJ31" t="s">
        <v>95</v>
      </c>
      <c r="BK31" t="s">
        <v>258</v>
      </c>
      <c r="BL31" t="s">
        <v>104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</row>
    <row r="32" spans="1:70" ht="13" x14ac:dyDescent="0.15">
      <c r="C32" s="39"/>
      <c r="BC32" s="39"/>
    </row>
  </sheetData>
  <mergeCells count="28">
    <mergeCell ref="AY2:AZ3"/>
    <mergeCell ref="BA2:BB3"/>
    <mergeCell ref="D3:G3"/>
    <mergeCell ref="H3:M3"/>
    <mergeCell ref="N3:R3"/>
    <mergeCell ref="S3:U3"/>
    <mergeCell ref="W3:X3"/>
    <mergeCell ref="AD3:AJ3"/>
    <mergeCell ref="AL3:AM3"/>
    <mergeCell ref="AN3:AO3"/>
    <mergeCell ref="AP3:AP4"/>
    <mergeCell ref="AQ3:AQ4"/>
    <mergeCell ref="D1:AA1"/>
    <mergeCell ref="AB1:AQ1"/>
    <mergeCell ref="AR1:AX1"/>
    <mergeCell ref="AY1:BB1"/>
    <mergeCell ref="A2:A4"/>
    <mergeCell ref="B2:B4"/>
    <mergeCell ref="C2:C4"/>
    <mergeCell ref="D2:G2"/>
    <mergeCell ref="S2:V2"/>
    <mergeCell ref="W2:Y2"/>
    <mergeCell ref="Z2:AA2"/>
    <mergeCell ref="AB2:AJ2"/>
    <mergeCell ref="AK2:AO2"/>
    <mergeCell ref="AP2:AQ2"/>
    <mergeCell ref="AR2:AS3"/>
    <mergeCell ref="AT2:AX3"/>
  </mergeCells>
  <pageMargins left="0.7" right="0.7" top="0.75" bottom="0.75" header="0.3" footer="0.3"/>
  <pageSetup paperSize="9" firstPageNumber="2147483648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R22"/>
  <sheetViews>
    <sheetView zoomScale="140" zoomScaleNormal="140" workbookViewId="0">
      <pane xSplit="1" topLeftCell="G1" activePane="topRight" state="frozen"/>
      <selection activeCell="AY18" sqref="AY18"/>
      <selection pane="topRight"/>
    </sheetView>
  </sheetViews>
  <sheetFormatPr baseColWidth="10" defaultColWidth="14.5" defaultRowHeight="15.75" customHeight="1" x14ac:dyDescent="0.15"/>
  <cols>
    <col min="1" max="4" width="25.5" customWidth="1"/>
    <col min="5" max="5" width="20.83203125" customWidth="1"/>
    <col min="6" max="6" width="27.33203125" customWidth="1"/>
    <col min="7" max="7" width="31.6640625" customWidth="1"/>
    <col min="8" max="8" width="19.33203125" customWidth="1"/>
    <col min="9" max="9" width="22.1640625" customWidth="1"/>
    <col min="10" max="10" width="22.83203125" customWidth="1"/>
    <col min="11" max="11" width="24" customWidth="1"/>
    <col min="12" max="12" width="20.33203125" customWidth="1"/>
    <col min="13" max="13" width="22.5" customWidth="1"/>
    <col min="15" max="15" width="19.5" customWidth="1"/>
    <col min="17" max="17" width="17" customWidth="1"/>
    <col min="18" max="18" width="42" customWidth="1"/>
    <col min="26" max="26" width="20.5" customWidth="1"/>
    <col min="27" max="27" width="21.5" customWidth="1"/>
    <col min="29" max="29" width="17.5" customWidth="1"/>
    <col min="30" max="30" width="28.5" customWidth="1"/>
    <col min="31" max="31" width="22.5" customWidth="1"/>
    <col min="32" max="32" width="49.83203125" customWidth="1"/>
    <col min="37" max="37" width="22.83203125" customWidth="1"/>
    <col min="41" max="41" width="18.5" customWidth="1"/>
    <col min="42" max="42" width="17.5" customWidth="1"/>
    <col min="43" max="43" width="20.1640625" customWidth="1"/>
    <col min="44" max="44" width="22.83203125" customWidth="1"/>
    <col min="45" max="46" width="24.5" customWidth="1"/>
    <col min="49" max="49" width="24.83203125" customWidth="1"/>
    <col min="60" max="60" width="15.33203125" customWidth="1"/>
    <col min="63" max="63" width="36.5" customWidth="1"/>
    <col min="66" max="66" width="24.5" customWidth="1"/>
    <col min="67" max="67" width="12.5" customWidth="1"/>
    <col min="68" max="68" width="24.5" customWidth="1"/>
    <col min="69" max="69" width="12.83203125" customWidth="1"/>
    <col min="70" max="70" width="26.5" customWidth="1"/>
  </cols>
  <sheetData>
    <row r="1" spans="1:70" ht="15.75" customHeight="1" x14ac:dyDescent="0.2">
      <c r="A1" s="1"/>
      <c r="B1" s="1"/>
      <c r="C1" s="1"/>
      <c r="D1" s="104" t="s">
        <v>0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7" t="s">
        <v>1</v>
      </c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6"/>
      <c r="AR1" s="108" t="s">
        <v>2</v>
      </c>
      <c r="AS1" s="105"/>
      <c r="AT1" s="105"/>
      <c r="AU1" s="105"/>
      <c r="AV1" s="105"/>
      <c r="AW1" s="105"/>
      <c r="AX1" s="106"/>
      <c r="AY1" s="109" t="s">
        <v>3</v>
      </c>
      <c r="AZ1" s="110"/>
      <c r="BA1" s="110"/>
      <c r="BB1" s="110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ht="13" x14ac:dyDescent="0.15">
      <c r="A2" s="111" t="s">
        <v>4</v>
      </c>
      <c r="B2" s="111" t="s">
        <v>5</v>
      </c>
      <c r="C2" s="111" t="s">
        <v>6</v>
      </c>
      <c r="D2" s="114"/>
      <c r="E2" s="105"/>
      <c r="F2" s="105"/>
      <c r="G2" s="106"/>
      <c r="H2" s="3"/>
      <c r="I2" s="3"/>
      <c r="J2" s="3"/>
      <c r="K2" s="3"/>
      <c r="L2" s="3"/>
      <c r="M2" s="3"/>
      <c r="N2" s="3"/>
      <c r="O2" s="3"/>
      <c r="P2" s="3"/>
      <c r="Q2" s="4"/>
      <c r="R2" s="5"/>
      <c r="S2" s="115" t="s">
        <v>7</v>
      </c>
      <c r="T2" s="105"/>
      <c r="U2" s="105"/>
      <c r="V2" s="106"/>
      <c r="W2" s="116" t="s">
        <v>8</v>
      </c>
      <c r="X2" s="105"/>
      <c r="Y2" s="106"/>
      <c r="Z2" s="117" t="s">
        <v>9</v>
      </c>
      <c r="AA2" s="106"/>
      <c r="AB2" s="118" t="s">
        <v>10</v>
      </c>
      <c r="AC2" s="105"/>
      <c r="AD2" s="105"/>
      <c r="AE2" s="105"/>
      <c r="AF2" s="105"/>
      <c r="AG2" s="105"/>
      <c r="AH2" s="105"/>
      <c r="AI2" s="105"/>
      <c r="AJ2" s="106"/>
      <c r="AK2" s="119" t="s">
        <v>11</v>
      </c>
      <c r="AL2" s="105"/>
      <c r="AM2" s="105"/>
      <c r="AN2" s="105"/>
      <c r="AO2" s="106"/>
      <c r="AP2" s="120" t="s">
        <v>9</v>
      </c>
      <c r="AQ2" s="106"/>
      <c r="AR2" s="121" t="s">
        <v>12</v>
      </c>
      <c r="AS2" s="122"/>
      <c r="AT2" s="125" t="s">
        <v>13</v>
      </c>
      <c r="AU2" s="126"/>
      <c r="AV2" s="126"/>
      <c r="AW2" s="126"/>
      <c r="AX2" s="122"/>
      <c r="AY2" s="128" t="s">
        <v>14</v>
      </c>
      <c r="AZ2" s="129"/>
      <c r="BA2" s="132" t="s">
        <v>15</v>
      </c>
      <c r="BB2" s="133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ht="15.75" customHeight="1" x14ac:dyDescent="0.2">
      <c r="A3" s="112"/>
      <c r="B3" s="112"/>
      <c r="C3" s="112"/>
      <c r="D3" s="136" t="s">
        <v>16</v>
      </c>
      <c r="E3" s="127"/>
      <c r="F3" s="127"/>
      <c r="G3" s="124"/>
      <c r="H3" s="137" t="s">
        <v>17</v>
      </c>
      <c r="I3" s="105"/>
      <c r="J3" s="105"/>
      <c r="K3" s="105"/>
      <c r="L3" s="105"/>
      <c r="M3" s="106"/>
      <c r="N3" s="138" t="s">
        <v>18</v>
      </c>
      <c r="O3" s="105"/>
      <c r="P3" s="105"/>
      <c r="Q3" s="105"/>
      <c r="R3" s="106"/>
      <c r="S3" s="139" t="s">
        <v>19</v>
      </c>
      <c r="T3" s="105"/>
      <c r="U3" s="106"/>
      <c r="V3" s="8" t="s">
        <v>20</v>
      </c>
      <c r="W3" s="140" t="s">
        <v>21</v>
      </c>
      <c r="X3" s="106"/>
      <c r="Y3" s="9" t="s">
        <v>22</v>
      </c>
      <c r="Z3" s="10" t="s">
        <v>23</v>
      </c>
      <c r="AA3" s="10" t="s">
        <v>24</v>
      </c>
      <c r="AB3" s="11" t="s">
        <v>25</v>
      </c>
      <c r="AC3" s="12" t="s">
        <v>26</v>
      </c>
      <c r="AD3" s="141" t="s">
        <v>27</v>
      </c>
      <c r="AE3" s="105"/>
      <c r="AF3" s="105"/>
      <c r="AG3" s="105"/>
      <c r="AH3" s="105"/>
      <c r="AI3" s="105"/>
      <c r="AJ3" s="106"/>
      <c r="AK3" s="13" t="s">
        <v>28</v>
      </c>
      <c r="AL3" s="142" t="s">
        <v>29</v>
      </c>
      <c r="AM3" s="106"/>
      <c r="AN3" s="143" t="s">
        <v>30</v>
      </c>
      <c r="AO3" s="106"/>
      <c r="AP3" s="144" t="s">
        <v>31</v>
      </c>
      <c r="AQ3" s="144" t="s">
        <v>32</v>
      </c>
      <c r="AR3" s="123"/>
      <c r="AS3" s="124"/>
      <c r="AT3" s="123"/>
      <c r="AU3" s="127"/>
      <c r="AV3" s="127"/>
      <c r="AW3" s="127"/>
      <c r="AX3" s="124"/>
      <c r="AY3" s="130"/>
      <c r="AZ3" s="131"/>
      <c r="BA3" s="134"/>
      <c r="BB3" s="135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ht="28" x14ac:dyDescent="0.15">
      <c r="A4" s="113"/>
      <c r="B4" s="113"/>
      <c r="C4" s="113"/>
      <c r="D4" s="14" t="s">
        <v>33</v>
      </c>
      <c r="E4" s="14" t="s">
        <v>34</v>
      </c>
      <c r="F4" s="14" t="s">
        <v>35</v>
      </c>
      <c r="G4" s="14" t="s">
        <v>36</v>
      </c>
      <c r="H4" s="15" t="s">
        <v>37</v>
      </c>
      <c r="I4" s="15" t="s">
        <v>38</v>
      </c>
      <c r="J4" s="15" t="s">
        <v>39</v>
      </c>
      <c r="K4" s="15" t="s">
        <v>40</v>
      </c>
      <c r="L4" s="15" t="s">
        <v>41</v>
      </c>
      <c r="M4" s="15" t="s">
        <v>42</v>
      </c>
      <c r="N4" s="16" t="s">
        <v>43</v>
      </c>
      <c r="O4" s="16" t="s">
        <v>44</v>
      </c>
      <c r="P4" s="16" t="s">
        <v>45</v>
      </c>
      <c r="Q4" s="16" t="s">
        <v>46</v>
      </c>
      <c r="R4" s="16" t="s">
        <v>47</v>
      </c>
      <c r="S4" s="70" t="s">
        <v>48</v>
      </c>
      <c r="T4" s="17" t="s">
        <v>49</v>
      </c>
      <c r="U4" s="17" t="s">
        <v>50</v>
      </c>
      <c r="V4" s="18" t="s">
        <v>51</v>
      </c>
      <c r="W4" s="19" t="s">
        <v>52</v>
      </c>
      <c r="X4" s="19" t="s">
        <v>53</v>
      </c>
      <c r="Y4" s="15" t="s">
        <v>54</v>
      </c>
      <c r="Z4" s="20"/>
      <c r="AA4" s="20"/>
      <c r="AB4" s="21" t="s">
        <v>55</v>
      </c>
      <c r="AC4" s="22" t="s">
        <v>56</v>
      </c>
      <c r="AD4" s="23" t="s">
        <v>160</v>
      </c>
      <c r="AE4" s="23" t="s">
        <v>58</v>
      </c>
      <c r="AF4" s="23" t="s">
        <v>59</v>
      </c>
      <c r="AG4" s="23" t="s">
        <v>60</v>
      </c>
      <c r="AH4" s="23" t="s">
        <v>61</v>
      </c>
      <c r="AI4" s="23" t="s">
        <v>62</v>
      </c>
      <c r="AJ4" s="23" t="s">
        <v>63</v>
      </c>
      <c r="AK4" s="24" t="s">
        <v>64</v>
      </c>
      <c r="AL4" s="25" t="s">
        <v>65</v>
      </c>
      <c r="AM4" s="25" t="s">
        <v>66</v>
      </c>
      <c r="AN4" s="26" t="s">
        <v>67</v>
      </c>
      <c r="AO4" s="26" t="s">
        <v>68</v>
      </c>
      <c r="AP4" s="113"/>
      <c r="AQ4" s="113"/>
      <c r="AR4" s="27" t="s">
        <v>69</v>
      </c>
      <c r="AS4" s="28" t="s">
        <v>70</v>
      </c>
      <c r="AT4" s="29" t="s">
        <v>71</v>
      </c>
      <c r="AU4" s="30" t="s">
        <v>72</v>
      </c>
      <c r="AV4" s="30" t="s">
        <v>73</v>
      </c>
      <c r="AW4" s="30" t="s">
        <v>74</v>
      </c>
      <c r="AX4" s="30" t="s">
        <v>75</v>
      </c>
      <c r="AY4" s="31" t="s">
        <v>76</v>
      </c>
      <c r="AZ4" s="31" t="s">
        <v>77</v>
      </c>
      <c r="BA4" s="31" t="s">
        <v>76</v>
      </c>
      <c r="BB4" s="31" t="s">
        <v>77</v>
      </c>
      <c r="BC4" s="32" t="s">
        <v>78</v>
      </c>
      <c r="BD4" s="32" t="s">
        <v>79</v>
      </c>
      <c r="BE4" s="33" t="s">
        <v>80</v>
      </c>
      <c r="BF4" s="33" t="s">
        <v>81</v>
      </c>
      <c r="BG4" s="33" t="s">
        <v>82</v>
      </c>
      <c r="BH4" s="33" t="s">
        <v>83</v>
      </c>
      <c r="BI4" s="33" t="s">
        <v>84</v>
      </c>
      <c r="BJ4" s="33" t="s">
        <v>85</v>
      </c>
      <c r="BK4" s="33" t="s">
        <v>86</v>
      </c>
      <c r="BL4" s="33" t="s">
        <v>87</v>
      </c>
      <c r="BM4" s="33" t="s">
        <v>88</v>
      </c>
      <c r="BN4" s="33" t="s">
        <v>89</v>
      </c>
      <c r="BO4" s="33" t="s">
        <v>90</v>
      </c>
      <c r="BP4" s="33" t="s">
        <v>89</v>
      </c>
      <c r="BQ4" s="33" t="s">
        <v>91</v>
      </c>
      <c r="BR4" s="33" t="s">
        <v>89</v>
      </c>
    </row>
    <row r="5" spans="1:70" ht="14" x14ac:dyDescent="0.15">
      <c r="A5" t="s">
        <v>334</v>
      </c>
      <c r="B5" t="s">
        <v>113</v>
      </c>
      <c r="C5" s="60">
        <v>44711</v>
      </c>
      <c r="D5">
        <v>6</v>
      </c>
      <c r="E5">
        <v>6</v>
      </c>
      <c r="F5">
        <v>7</v>
      </c>
      <c r="G5">
        <v>8</v>
      </c>
      <c r="H5">
        <v>18</v>
      </c>
      <c r="I5">
        <v>19</v>
      </c>
      <c r="J5">
        <v>16</v>
      </c>
      <c r="K5">
        <v>20</v>
      </c>
      <c r="L5">
        <v>21</v>
      </c>
      <c r="M5">
        <v>18</v>
      </c>
      <c r="N5">
        <v>254</v>
      </c>
      <c r="O5">
        <v>251</v>
      </c>
      <c r="P5">
        <v>2</v>
      </c>
      <c r="Q5">
        <v>1</v>
      </c>
      <c r="R5">
        <v>145</v>
      </c>
      <c r="S5">
        <v>4</v>
      </c>
      <c r="T5">
        <v>5</v>
      </c>
      <c r="U5">
        <v>5</v>
      </c>
      <c r="V5">
        <v>13</v>
      </c>
      <c r="W5">
        <v>14</v>
      </c>
      <c r="X5">
        <v>23</v>
      </c>
      <c r="Y5">
        <v>33</v>
      </c>
      <c r="Z5" s="36"/>
      <c r="AA5" s="36"/>
      <c r="AB5">
        <v>22</v>
      </c>
      <c r="AC5">
        <v>30</v>
      </c>
      <c r="AD5">
        <v>97</v>
      </c>
      <c r="AE5">
        <v>94</v>
      </c>
      <c r="AF5" s="42">
        <v>0.03</v>
      </c>
      <c r="AG5">
        <v>3</v>
      </c>
      <c r="AH5">
        <v>3</v>
      </c>
      <c r="AI5" s="40">
        <v>6.4000000000000001E-2</v>
      </c>
      <c r="AJ5">
        <v>88</v>
      </c>
      <c r="AK5">
        <v>18</v>
      </c>
      <c r="AL5">
        <v>50</v>
      </c>
      <c r="AM5">
        <v>46</v>
      </c>
      <c r="AN5">
        <v>8</v>
      </c>
      <c r="AO5">
        <v>4</v>
      </c>
      <c r="AP5" s="36"/>
      <c r="AQ5" s="36"/>
      <c r="AR5">
        <v>29</v>
      </c>
      <c r="AS5">
        <v>2</v>
      </c>
      <c r="AT5" s="36">
        <v>34</v>
      </c>
      <c r="AU5" s="36">
        <v>24</v>
      </c>
      <c r="AV5" s="36">
        <v>14</v>
      </c>
      <c r="AW5" s="36">
        <v>25</v>
      </c>
      <c r="AX5" s="36">
        <v>23</v>
      </c>
      <c r="AY5" s="36">
        <v>11</v>
      </c>
      <c r="AZ5" s="36">
        <v>0</v>
      </c>
      <c r="BA5" s="36">
        <v>18</v>
      </c>
      <c r="BB5" s="36">
        <v>0</v>
      </c>
      <c r="BC5" s="39">
        <v>41718</v>
      </c>
      <c r="BD5">
        <v>90</v>
      </c>
      <c r="BE5" t="s">
        <v>114</v>
      </c>
      <c r="BF5" t="s">
        <v>94</v>
      </c>
      <c r="BG5" t="s">
        <v>106</v>
      </c>
      <c r="BH5" t="s">
        <v>94</v>
      </c>
      <c r="BI5" t="s">
        <v>95</v>
      </c>
      <c r="BJ5" t="s">
        <v>94</v>
      </c>
      <c r="BK5" t="s">
        <v>105</v>
      </c>
      <c r="BL5" t="s">
        <v>115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</row>
    <row r="6" spans="1:70" ht="15.75" customHeight="1" x14ac:dyDescent="0.15">
      <c r="A6" t="s">
        <v>335</v>
      </c>
      <c r="B6" t="s">
        <v>308</v>
      </c>
      <c r="C6" s="60">
        <v>44711</v>
      </c>
      <c r="D6">
        <v>6</v>
      </c>
      <c r="E6">
        <v>4</v>
      </c>
      <c r="F6">
        <v>7</v>
      </c>
      <c r="G6">
        <v>8</v>
      </c>
      <c r="H6">
        <v>44</v>
      </c>
      <c r="I6">
        <v>5</v>
      </c>
      <c r="J6">
        <v>34</v>
      </c>
      <c r="K6">
        <v>17</v>
      </c>
      <c r="L6">
        <v>45</v>
      </c>
      <c r="M6">
        <v>15</v>
      </c>
      <c r="N6">
        <v>159</v>
      </c>
      <c r="O6">
        <v>144</v>
      </c>
      <c r="P6">
        <v>15</v>
      </c>
      <c r="Q6" t="s">
        <v>95</v>
      </c>
      <c r="R6" t="s">
        <v>95</v>
      </c>
      <c r="S6">
        <v>0</v>
      </c>
      <c r="T6">
        <v>3</v>
      </c>
      <c r="U6">
        <v>4</v>
      </c>
      <c r="V6">
        <v>22</v>
      </c>
      <c r="W6">
        <v>10</v>
      </c>
      <c r="X6">
        <v>22</v>
      </c>
      <c r="Y6">
        <v>15</v>
      </c>
      <c r="AB6">
        <v>14</v>
      </c>
      <c r="AC6">
        <v>25</v>
      </c>
      <c r="AD6">
        <v>74</v>
      </c>
      <c r="AE6">
        <v>74</v>
      </c>
      <c r="AF6" s="40">
        <v>0</v>
      </c>
      <c r="AG6">
        <v>8</v>
      </c>
      <c r="AH6">
        <v>0</v>
      </c>
      <c r="AI6" s="40">
        <v>0.121</v>
      </c>
      <c r="AJ6">
        <v>66</v>
      </c>
      <c r="AK6">
        <v>16</v>
      </c>
      <c r="AL6">
        <v>58</v>
      </c>
      <c r="AM6">
        <v>49</v>
      </c>
      <c r="AN6">
        <v>4</v>
      </c>
      <c r="AO6">
        <v>4</v>
      </c>
      <c r="AR6">
        <v>16</v>
      </c>
      <c r="AS6">
        <v>1</v>
      </c>
      <c r="AT6">
        <v>26</v>
      </c>
      <c r="AU6">
        <v>24</v>
      </c>
      <c r="AV6">
        <v>16</v>
      </c>
      <c r="AW6">
        <v>17</v>
      </c>
      <c r="AX6">
        <v>14</v>
      </c>
      <c r="AY6" t="s">
        <v>95</v>
      </c>
      <c r="AZ6" t="s">
        <v>95</v>
      </c>
      <c r="BA6">
        <v>7</v>
      </c>
      <c r="BB6">
        <v>2</v>
      </c>
      <c r="BC6" s="60">
        <v>41948</v>
      </c>
      <c r="BD6">
        <v>82</v>
      </c>
      <c r="BE6" t="s">
        <v>114</v>
      </c>
      <c r="BF6" t="s">
        <v>94</v>
      </c>
      <c r="BG6" t="s">
        <v>94</v>
      </c>
      <c r="BH6" t="s">
        <v>94</v>
      </c>
      <c r="BI6" t="s">
        <v>95</v>
      </c>
      <c r="BJ6" t="s">
        <v>94</v>
      </c>
      <c r="BK6" t="s">
        <v>105</v>
      </c>
      <c r="BL6" t="s">
        <v>110</v>
      </c>
      <c r="BM6" t="s">
        <v>95</v>
      </c>
      <c r="BN6" t="s">
        <v>95</v>
      </c>
      <c r="BO6" t="s">
        <v>317</v>
      </c>
      <c r="BP6">
        <v>24</v>
      </c>
      <c r="BQ6" t="s">
        <v>95</v>
      </c>
      <c r="BR6" t="s">
        <v>95</v>
      </c>
    </row>
    <row r="7" spans="1:70" ht="15.75" customHeight="1" x14ac:dyDescent="0.15">
      <c r="A7" t="s">
        <v>336</v>
      </c>
      <c r="B7" t="s">
        <v>123</v>
      </c>
      <c r="C7" s="60">
        <v>44711</v>
      </c>
      <c r="D7">
        <v>3</v>
      </c>
      <c r="E7">
        <v>7</v>
      </c>
      <c r="F7">
        <v>6</v>
      </c>
      <c r="G7">
        <v>8</v>
      </c>
      <c r="H7">
        <v>62</v>
      </c>
      <c r="I7">
        <v>7</v>
      </c>
      <c r="J7">
        <v>47</v>
      </c>
      <c r="K7">
        <v>18</v>
      </c>
      <c r="L7">
        <v>37</v>
      </c>
      <c r="M7">
        <v>14</v>
      </c>
      <c r="N7">
        <v>141</v>
      </c>
      <c r="O7">
        <v>134</v>
      </c>
      <c r="P7">
        <v>7</v>
      </c>
      <c r="Q7">
        <v>1</v>
      </c>
      <c r="R7" t="s">
        <v>95</v>
      </c>
      <c r="S7">
        <v>0</v>
      </c>
      <c r="T7">
        <v>2</v>
      </c>
      <c r="U7">
        <v>3</v>
      </c>
      <c r="V7">
        <v>21</v>
      </c>
      <c r="W7">
        <v>19</v>
      </c>
      <c r="X7">
        <v>16</v>
      </c>
      <c r="Y7">
        <v>21</v>
      </c>
      <c r="AB7">
        <v>15</v>
      </c>
      <c r="AC7">
        <v>30</v>
      </c>
      <c r="AD7" s="71">
        <v>86</v>
      </c>
      <c r="AE7" s="71">
        <v>77</v>
      </c>
      <c r="AF7" s="71">
        <v>10.5</v>
      </c>
      <c r="AG7" s="71">
        <v>4</v>
      </c>
      <c r="AH7" s="71">
        <v>9</v>
      </c>
      <c r="AI7" s="72">
        <v>0.17</v>
      </c>
      <c r="AJ7" s="71">
        <v>64</v>
      </c>
      <c r="AK7">
        <v>17</v>
      </c>
      <c r="AL7">
        <v>53</v>
      </c>
      <c r="AM7">
        <v>59</v>
      </c>
      <c r="AN7">
        <v>8</v>
      </c>
      <c r="AO7">
        <v>2</v>
      </c>
      <c r="AR7">
        <v>23</v>
      </c>
      <c r="AS7">
        <v>2</v>
      </c>
      <c r="AT7">
        <v>43</v>
      </c>
      <c r="AU7">
        <v>34</v>
      </c>
      <c r="AV7">
        <v>16</v>
      </c>
      <c r="AW7">
        <v>24</v>
      </c>
      <c r="AX7">
        <v>22</v>
      </c>
      <c r="AY7">
        <v>6</v>
      </c>
      <c r="AZ7">
        <v>6</v>
      </c>
      <c r="BA7">
        <v>6</v>
      </c>
      <c r="BB7">
        <v>7</v>
      </c>
      <c r="BC7" s="39">
        <v>41696</v>
      </c>
      <c r="BD7">
        <v>90</v>
      </c>
      <c r="BE7" t="s">
        <v>114</v>
      </c>
      <c r="BF7" t="s">
        <v>94</v>
      </c>
      <c r="BG7" t="s">
        <v>94</v>
      </c>
      <c r="BH7" t="s">
        <v>94</v>
      </c>
      <c r="BI7" t="s">
        <v>95</v>
      </c>
      <c r="BJ7" t="s">
        <v>94</v>
      </c>
      <c r="BK7" t="s">
        <v>105</v>
      </c>
      <c r="BL7" t="s">
        <v>110</v>
      </c>
      <c r="BM7" t="s">
        <v>95</v>
      </c>
      <c r="BN7" t="s">
        <v>95</v>
      </c>
      <c r="BO7" t="s">
        <v>337</v>
      </c>
      <c r="BP7">
        <v>36</v>
      </c>
      <c r="BQ7" t="s">
        <v>95</v>
      </c>
      <c r="BR7" t="s">
        <v>95</v>
      </c>
    </row>
    <row r="8" spans="1:70" ht="15.75" customHeight="1" x14ac:dyDescent="0.15">
      <c r="A8" t="s">
        <v>338</v>
      </c>
      <c r="B8" t="s">
        <v>136</v>
      </c>
      <c r="C8" s="60">
        <v>44712</v>
      </c>
      <c r="D8">
        <v>5</v>
      </c>
      <c r="E8">
        <v>8</v>
      </c>
      <c r="F8">
        <v>7</v>
      </c>
      <c r="G8">
        <v>8</v>
      </c>
      <c r="H8">
        <v>30</v>
      </c>
      <c r="I8">
        <v>18</v>
      </c>
      <c r="J8">
        <v>17</v>
      </c>
      <c r="K8">
        <v>20</v>
      </c>
      <c r="L8">
        <v>36</v>
      </c>
      <c r="M8">
        <v>18</v>
      </c>
      <c r="N8">
        <v>265</v>
      </c>
      <c r="O8">
        <v>258</v>
      </c>
      <c r="P8">
        <v>7</v>
      </c>
      <c r="Q8" t="s">
        <v>95</v>
      </c>
      <c r="R8">
        <v>159</v>
      </c>
      <c r="S8">
        <v>5</v>
      </c>
      <c r="T8">
        <v>5</v>
      </c>
      <c r="U8">
        <v>5</v>
      </c>
      <c r="V8">
        <v>24</v>
      </c>
      <c r="W8">
        <v>14</v>
      </c>
      <c r="X8">
        <v>26</v>
      </c>
      <c r="Y8">
        <v>32</v>
      </c>
      <c r="AB8">
        <v>18</v>
      </c>
      <c r="AC8">
        <v>33</v>
      </c>
      <c r="AD8">
        <v>122</v>
      </c>
      <c r="AE8">
        <v>122</v>
      </c>
      <c r="AF8" s="47">
        <v>0</v>
      </c>
      <c r="AG8">
        <v>5</v>
      </c>
      <c r="AH8">
        <v>0</v>
      </c>
      <c r="AI8" s="47" t="s">
        <v>339</v>
      </c>
      <c r="AJ8">
        <v>117</v>
      </c>
      <c r="AK8">
        <v>20</v>
      </c>
      <c r="AL8">
        <v>60</v>
      </c>
      <c r="AM8">
        <v>72</v>
      </c>
      <c r="AN8">
        <v>7</v>
      </c>
      <c r="AO8">
        <v>12</v>
      </c>
      <c r="AR8">
        <v>27</v>
      </c>
      <c r="AS8">
        <v>2</v>
      </c>
      <c r="AT8">
        <v>33</v>
      </c>
      <c r="AU8">
        <v>31</v>
      </c>
      <c r="AV8">
        <v>17</v>
      </c>
      <c r="AW8">
        <v>12</v>
      </c>
      <c r="AX8">
        <v>20</v>
      </c>
      <c r="AY8">
        <v>17</v>
      </c>
      <c r="AZ8">
        <v>0</v>
      </c>
      <c r="BA8">
        <v>17</v>
      </c>
      <c r="BB8">
        <v>0</v>
      </c>
      <c r="BC8" s="60">
        <v>41437</v>
      </c>
      <c r="BD8">
        <v>99</v>
      </c>
      <c r="BE8" t="s">
        <v>114</v>
      </c>
      <c r="BF8" t="s">
        <v>115</v>
      </c>
      <c r="BG8" t="s">
        <v>115</v>
      </c>
      <c r="BH8" t="s">
        <v>115</v>
      </c>
      <c r="BJ8" t="s">
        <v>115</v>
      </c>
      <c r="BK8" t="s">
        <v>96</v>
      </c>
      <c r="BL8" t="s">
        <v>106</v>
      </c>
      <c r="BM8" t="s">
        <v>95</v>
      </c>
      <c r="BN8" t="s">
        <v>95</v>
      </c>
      <c r="BO8" t="s">
        <v>340</v>
      </c>
      <c r="BP8">
        <v>24</v>
      </c>
      <c r="BQ8" t="s">
        <v>95</v>
      </c>
      <c r="BR8" t="s">
        <v>95</v>
      </c>
    </row>
    <row r="9" spans="1:70" ht="15.75" customHeight="1" x14ac:dyDescent="0.15">
      <c r="A9" t="s">
        <v>341</v>
      </c>
      <c r="B9" t="s">
        <v>117</v>
      </c>
      <c r="C9" s="60">
        <v>44712</v>
      </c>
      <c r="D9">
        <v>6</v>
      </c>
      <c r="E9">
        <v>5</v>
      </c>
      <c r="F9">
        <v>8</v>
      </c>
      <c r="G9">
        <v>7</v>
      </c>
      <c r="H9">
        <v>36</v>
      </c>
      <c r="I9">
        <v>6</v>
      </c>
      <c r="J9">
        <v>30</v>
      </c>
      <c r="K9">
        <v>15</v>
      </c>
      <c r="L9">
        <v>30</v>
      </c>
      <c r="M9">
        <v>13</v>
      </c>
      <c r="N9">
        <v>222</v>
      </c>
      <c r="O9">
        <v>206</v>
      </c>
      <c r="P9">
        <v>16</v>
      </c>
      <c r="Q9">
        <v>2</v>
      </c>
      <c r="R9" t="s">
        <v>95</v>
      </c>
      <c r="S9">
        <v>2</v>
      </c>
      <c r="T9">
        <v>4</v>
      </c>
      <c r="U9">
        <v>0</v>
      </c>
      <c r="V9">
        <v>16</v>
      </c>
      <c r="W9">
        <v>11</v>
      </c>
      <c r="X9">
        <v>34</v>
      </c>
      <c r="Y9">
        <v>18</v>
      </c>
      <c r="AB9">
        <v>23</v>
      </c>
      <c r="AC9">
        <v>31</v>
      </c>
      <c r="AD9">
        <v>113</v>
      </c>
      <c r="AE9">
        <v>111</v>
      </c>
      <c r="AF9" s="40">
        <v>1.8000000000000002E-2</v>
      </c>
      <c r="AG9">
        <v>5</v>
      </c>
      <c r="AH9">
        <v>1</v>
      </c>
      <c r="AI9" s="40">
        <v>6.3E-2</v>
      </c>
      <c r="AJ9">
        <v>89</v>
      </c>
      <c r="AK9">
        <v>17</v>
      </c>
      <c r="AL9">
        <v>54</v>
      </c>
      <c r="AM9">
        <v>57</v>
      </c>
      <c r="AN9">
        <v>4</v>
      </c>
      <c r="AO9">
        <v>6</v>
      </c>
      <c r="AR9">
        <v>26</v>
      </c>
      <c r="AS9">
        <v>2</v>
      </c>
      <c r="AT9">
        <v>38</v>
      </c>
      <c r="AU9">
        <v>32</v>
      </c>
      <c r="AV9">
        <v>22</v>
      </c>
      <c r="AW9">
        <v>22</v>
      </c>
      <c r="AX9">
        <v>18</v>
      </c>
      <c r="AY9">
        <v>14</v>
      </c>
      <c r="AZ9">
        <v>0</v>
      </c>
      <c r="BA9">
        <v>10</v>
      </c>
      <c r="BB9">
        <v>2</v>
      </c>
      <c r="BC9" s="39">
        <v>41457</v>
      </c>
      <c r="BD9">
        <v>98</v>
      </c>
      <c r="BE9" t="s">
        <v>114</v>
      </c>
      <c r="BF9" t="s">
        <v>94</v>
      </c>
      <c r="BG9" t="s">
        <v>94</v>
      </c>
      <c r="BH9" t="s">
        <v>110</v>
      </c>
      <c r="BI9" t="s">
        <v>342</v>
      </c>
      <c r="BJ9" t="s">
        <v>94</v>
      </c>
      <c r="BK9" t="s">
        <v>343</v>
      </c>
      <c r="BL9" t="s">
        <v>106</v>
      </c>
      <c r="BM9" t="s">
        <v>95</v>
      </c>
      <c r="BN9" t="s">
        <v>95</v>
      </c>
      <c r="BO9" t="s">
        <v>234</v>
      </c>
      <c r="BP9">
        <v>24</v>
      </c>
      <c r="BQ9" t="s">
        <v>95</v>
      </c>
      <c r="BR9" t="s">
        <v>95</v>
      </c>
    </row>
    <row r="10" spans="1:70" ht="15.75" customHeight="1" x14ac:dyDescent="0.15">
      <c r="A10" t="s">
        <v>344</v>
      </c>
      <c r="B10" t="s">
        <v>113</v>
      </c>
      <c r="C10" s="60">
        <v>44711</v>
      </c>
      <c r="D10">
        <v>5</v>
      </c>
      <c r="E10">
        <v>7</v>
      </c>
      <c r="F10">
        <v>7</v>
      </c>
      <c r="G10">
        <v>8</v>
      </c>
      <c r="H10">
        <v>34</v>
      </c>
      <c r="I10">
        <v>13</v>
      </c>
      <c r="J10">
        <v>27</v>
      </c>
      <c r="K10">
        <v>19</v>
      </c>
      <c r="L10">
        <v>30</v>
      </c>
      <c r="M10">
        <v>17</v>
      </c>
      <c r="N10">
        <v>198</v>
      </c>
      <c r="O10">
        <v>191</v>
      </c>
      <c r="P10">
        <v>7</v>
      </c>
      <c r="Q10">
        <v>1</v>
      </c>
      <c r="S10">
        <v>1</v>
      </c>
      <c r="T10">
        <v>4</v>
      </c>
      <c r="U10">
        <v>5</v>
      </c>
      <c r="V10">
        <v>16</v>
      </c>
      <c r="W10">
        <v>13</v>
      </c>
      <c r="X10">
        <v>17</v>
      </c>
      <c r="Y10">
        <v>27</v>
      </c>
      <c r="AB10">
        <v>19</v>
      </c>
      <c r="AC10">
        <v>34</v>
      </c>
      <c r="AD10">
        <v>93</v>
      </c>
      <c r="AE10">
        <v>89</v>
      </c>
      <c r="AF10" s="40">
        <v>4.4999999999999998E-2</v>
      </c>
      <c r="AG10">
        <v>4</v>
      </c>
      <c r="AH10">
        <v>4</v>
      </c>
      <c r="AI10" s="40">
        <v>0.09</v>
      </c>
      <c r="AJ10">
        <v>81</v>
      </c>
      <c r="AK10">
        <v>17</v>
      </c>
      <c r="AL10">
        <v>60</v>
      </c>
      <c r="AM10">
        <v>55</v>
      </c>
      <c r="AN10">
        <v>7</v>
      </c>
      <c r="AO10">
        <v>3</v>
      </c>
      <c r="AR10">
        <v>21</v>
      </c>
      <c r="AS10">
        <v>1</v>
      </c>
      <c r="AT10">
        <v>35</v>
      </c>
      <c r="AU10">
        <v>25</v>
      </c>
      <c r="AV10">
        <v>19</v>
      </c>
      <c r="AW10">
        <v>15</v>
      </c>
      <c r="AX10">
        <v>15</v>
      </c>
      <c r="AY10">
        <v>12</v>
      </c>
      <c r="AZ10">
        <v>0</v>
      </c>
      <c r="BA10">
        <v>15</v>
      </c>
      <c r="BB10">
        <v>0</v>
      </c>
      <c r="BC10" s="41">
        <v>41625</v>
      </c>
      <c r="BD10">
        <v>93</v>
      </c>
      <c r="BE10" t="s">
        <v>114</v>
      </c>
      <c r="BF10" t="s">
        <v>115</v>
      </c>
      <c r="BG10" t="s">
        <v>106</v>
      </c>
      <c r="BH10" t="s">
        <v>115</v>
      </c>
      <c r="BI10" t="s">
        <v>95</v>
      </c>
      <c r="BJ10" t="s">
        <v>95</v>
      </c>
      <c r="BK10" t="s">
        <v>96</v>
      </c>
      <c r="BL10" t="s">
        <v>106</v>
      </c>
      <c r="BM10" t="s">
        <v>95</v>
      </c>
      <c r="BN10" t="s">
        <v>95</v>
      </c>
      <c r="BO10" t="s">
        <v>340</v>
      </c>
      <c r="BP10">
        <v>24</v>
      </c>
      <c r="BQ10" t="s">
        <v>95</v>
      </c>
      <c r="BR10" t="s">
        <v>95</v>
      </c>
    </row>
    <row r="11" spans="1:70" ht="15.75" customHeight="1" x14ac:dyDescent="0.15">
      <c r="A11" t="s">
        <v>345</v>
      </c>
      <c r="B11" t="s">
        <v>136</v>
      </c>
      <c r="C11" s="60">
        <v>44711</v>
      </c>
      <c r="D11">
        <v>6</v>
      </c>
      <c r="E11">
        <v>8</v>
      </c>
      <c r="F11">
        <v>5</v>
      </c>
      <c r="G11">
        <v>8</v>
      </c>
      <c r="H11">
        <v>31</v>
      </c>
      <c r="I11">
        <v>17</v>
      </c>
      <c r="J11">
        <v>21</v>
      </c>
      <c r="K11">
        <v>20</v>
      </c>
      <c r="L11">
        <v>37</v>
      </c>
      <c r="M11">
        <v>17</v>
      </c>
      <c r="N11">
        <v>265</v>
      </c>
      <c r="O11">
        <v>260</v>
      </c>
      <c r="P11">
        <v>5</v>
      </c>
      <c r="Q11" t="s">
        <v>95</v>
      </c>
      <c r="R11">
        <v>162</v>
      </c>
      <c r="S11">
        <v>4</v>
      </c>
      <c r="T11">
        <v>4</v>
      </c>
      <c r="U11">
        <v>5</v>
      </c>
      <c r="V11">
        <v>10</v>
      </c>
      <c r="W11">
        <v>16</v>
      </c>
      <c r="X11">
        <v>23</v>
      </c>
      <c r="Y11">
        <v>21</v>
      </c>
      <c r="AB11">
        <v>14</v>
      </c>
      <c r="AC11">
        <v>29</v>
      </c>
      <c r="AD11">
        <v>86</v>
      </c>
      <c r="AE11">
        <v>85</v>
      </c>
      <c r="AF11" s="47" t="s">
        <v>346</v>
      </c>
      <c r="AG11">
        <v>1</v>
      </c>
      <c r="AH11">
        <v>1</v>
      </c>
      <c r="AI11" s="47" t="s">
        <v>347</v>
      </c>
      <c r="AJ11">
        <v>84</v>
      </c>
      <c r="AK11">
        <v>17</v>
      </c>
      <c r="AL11">
        <v>56</v>
      </c>
      <c r="AM11">
        <v>64</v>
      </c>
      <c r="AN11">
        <v>7</v>
      </c>
      <c r="AO11">
        <v>3</v>
      </c>
      <c r="AR11">
        <v>25</v>
      </c>
      <c r="AS11">
        <v>1</v>
      </c>
      <c r="AT11">
        <v>36</v>
      </c>
      <c r="AU11">
        <v>25</v>
      </c>
      <c r="AV11">
        <v>19</v>
      </c>
      <c r="AW11">
        <v>17</v>
      </c>
      <c r="AX11">
        <v>23</v>
      </c>
      <c r="AY11">
        <v>10</v>
      </c>
      <c r="AZ11">
        <v>2</v>
      </c>
      <c r="BA11">
        <v>14</v>
      </c>
      <c r="BB11">
        <v>1</v>
      </c>
      <c r="BC11" s="39">
        <v>41804</v>
      </c>
      <c r="BD11">
        <v>87</v>
      </c>
      <c r="BE11" t="s">
        <v>93</v>
      </c>
      <c r="BF11" t="s">
        <v>115</v>
      </c>
      <c r="BG11" t="s">
        <v>106</v>
      </c>
      <c r="BH11" t="s">
        <v>115</v>
      </c>
      <c r="BI11" t="s">
        <v>95</v>
      </c>
      <c r="BJ11" t="s">
        <v>115</v>
      </c>
      <c r="BK11" t="s">
        <v>96</v>
      </c>
      <c r="BL11" t="s">
        <v>106</v>
      </c>
      <c r="BM11" t="s">
        <v>95</v>
      </c>
      <c r="BN11" t="s">
        <v>95</v>
      </c>
      <c r="BO11" t="s">
        <v>348</v>
      </c>
      <c r="BP11">
        <v>48</v>
      </c>
      <c r="BQ11" t="s">
        <v>95</v>
      </c>
      <c r="BR11" t="s">
        <v>95</v>
      </c>
    </row>
    <row r="12" spans="1:70" ht="14" x14ac:dyDescent="0.15">
      <c r="A12" t="s">
        <v>349</v>
      </c>
      <c r="B12" t="s">
        <v>117</v>
      </c>
      <c r="C12" s="60">
        <v>44711</v>
      </c>
      <c r="D12">
        <v>6</v>
      </c>
      <c r="E12">
        <v>7</v>
      </c>
      <c r="F12">
        <v>8</v>
      </c>
      <c r="G12">
        <v>8</v>
      </c>
      <c r="H12">
        <v>26</v>
      </c>
      <c r="I12">
        <v>13</v>
      </c>
      <c r="J12">
        <v>26</v>
      </c>
      <c r="K12">
        <v>19</v>
      </c>
      <c r="L12">
        <v>30</v>
      </c>
      <c r="M12">
        <v>15</v>
      </c>
      <c r="N12">
        <v>265</v>
      </c>
      <c r="O12">
        <v>253</v>
      </c>
      <c r="P12">
        <v>12</v>
      </c>
      <c r="Q12" t="s">
        <v>95</v>
      </c>
      <c r="R12">
        <v>178</v>
      </c>
      <c r="S12">
        <v>2</v>
      </c>
      <c r="T12">
        <v>5</v>
      </c>
      <c r="U12">
        <v>5</v>
      </c>
      <c r="V12">
        <v>25</v>
      </c>
      <c r="W12">
        <v>22</v>
      </c>
      <c r="X12">
        <v>30</v>
      </c>
      <c r="Y12">
        <v>32</v>
      </c>
      <c r="Z12" s="36"/>
      <c r="AA12" s="36"/>
      <c r="AB12">
        <v>27</v>
      </c>
      <c r="AC12">
        <v>34</v>
      </c>
      <c r="AD12">
        <v>75</v>
      </c>
      <c r="AE12">
        <v>73</v>
      </c>
      <c r="AF12" s="40">
        <v>2.7000000000000003E-2</v>
      </c>
      <c r="AG12">
        <v>2</v>
      </c>
      <c r="AH12">
        <v>2</v>
      </c>
      <c r="AI12" s="40">
        <v>6.5000000000000002E-2</v>
      </c>
      <c r="AJ12">
        <v>58</v>
      </c>
      <c r="AK12">
        <v>18</v>
      </c>
      <c r="AL12">
        <v>45</v>
      </c>
      <c r="AM12">
        <v>37</v>
      </c>
      <c r="AN12">
        <v>7</v>
      </c>
      <c r="AO12">
        <v>5</v>
      </c>
      <c r="AP12" s="36"/>
      <c r="AQ12" s="36"/>
      <c r="AR12">
        <v>23</v>
      </c>
      <c r="AS12">
        <v>1</v>
      </c>
      <c r="AT12" s="36">
        <v>26</v>
      </c>
      <c r="AU12" s="36">
        <v>23</v>
      </c>
      <c r="AV12" s="36">
        <v>19</v>
      </c>
      <c r="AW12" s="36">
        <v>14</v>
      </c>
      <c r="AX12" s="36">
        <v>23</v>
      </c>
      <c r="AY12" s="36">
        <v>10</v>
      </c>
      <c r="AZ12" s="36">
        <v>2</v>
      </c>
      <c r="BA12" s="36">
        <v>11</v>
      </c>
      <c r="BB12" s="36">
        <v>2</v>
      </c>
      <c r="BC12" s="39">
        <v>41658</v>
      </c>
      <c r="BD12">
        <v>92</v>
      </c>
      <c r="BE12" t="s">
        <v>93</v>
      </c>
      <c r="BF12" t="s">
        <v>94</v>
      </c>
      <c r="BG12" t="s">
        <v>115</v>
      </c>
      <c r="BH12" t="s">
        <v>115</v>
      </c>
      <c r="BI12" t="s">
        <v>95</v>
      </c>
      <c r="BJ12" t="s">
        <v>115</v>
      </c>
      <c r="BK12" t="s">
        <v>96</v>
      </c>
      <c r="BL12" t="s">
        <v>106</v>
      </c>
      <c r="BM12" t="s">
        <v>95</v>
      </c>
      <c r="BN12" t="s">
        <v>95</v>
      </c>
      <c r="BO12" t="s">
        <v>138</v>
      </c>
      <c r="BP12">
        <v>24</v>
      </c>
      <c r="BQ12" t="s">
        <v>95</v>
      </c>
      <c r="BR12" t="s">
        <v>95</v>
      </c>
    </row>
    <row r="13" spans="1:70" ht="14" x14ac:dyDescent="0.15">
      <c r="A13" t="s">
        <v>350</v>
      </c>
      <c r="B13" t="s">
        <v>98</v>
      </c>
      <c r="C13" s="39">
        <v>44711</v>
      </c>
      <c r="D13">
        <v>6</v>
      </c>
      <c r="E13">
        <v>6</v>
      </c>
      <c r="F13">
        <v>8</v>
      </c>
      <c r="G13">
        <v>8</v>
      </c>
      <c r="I13">
        <v>14</v>
      </c>
      <c r="J13">
        <v>18</v>
      </c>
      <c r="K13">
        <v>19</v>
      </c>
      <c r="L13">
        <v>25</v>
      </c>
      <c r="M13">
        <v>13</v>
      </c>
      <c r="N13">
        <v>189</v>
      </c>
      <c r="O13">
        <v>174</v>
      </c>
      <c r="P13">
        <v>15</v>
      </c>
      <c r="Q13">
        <v>3</v>
      </c>
      <c r="R13" t="s">
        <v>95</v>
      </c>
      <c r="S13">
        <v>1</v>
      </c>
      <c r="T13">
        <v>4</v>
      </c>
      <c r="U13">
        <v>5</v>
      </c>
      <c r="V13">
        <v>24</v>
      </c>
      <c r="W13">
        <v>11</v>
      </c>
      <c r="X13">
        <v>22</v>
      </c>
      <c r="Y13">
        <v>24</v>
      </c>
      <c r="Z13" s="36"/>
      <c r="AA13" s="36"/>
      <c r="AB13">
        <v>30</v>
      </c>
      <c r="AC13">
        <v>30</v>
      </c>
      <c r="AD13">
        <v>109</v>
      </c>
      <c r="AE13">
        <v>105</v>
      </c>
      <c r="AF13" s="40">
        <v>3.7999999999999999E-2</v>
      </c>
      <c r="AG13" t="s">
        <v>100</v>
      </c>
      <c r="AH13" t="s">
        <v>100</v>
      </c>
      <c r="AI13" t="s">
        <v>100</v>
      </c>
      <c r="AJ13" t="s">
        <v>100</v>
      </c>
      <c r="AK13">
        <v>16</v>
      </c>
      <c r="AL13">
        <v>39</v>
      </c>
      <c r="AM13">
        <v>54</v>
      </c>
      <c r="AN13">
        <v>5</v>
      </c>
      <c r="AO13">
        <v>2</v>
      </c>
      <c r="AP13" s="36"/>
      <c r="AQ13" s="36"/>
      <c r="AR13">
        <v>19</v>
      </c>
      <c r="AS13">
        <v>1</v>
      </c>
      <c r="AT13" s="36">
        <v>31</v>
      </c>
      <c r="AU13" s="36">
        <v>29</v>
      </c>
      <c r="AV13" s="36">
        <v>17</v>
      </c>
      <c r="AW13" s="36">
        <v>14</v>
      </c>
      <c r="AX13" s="36">
        <v>21</v>
      </c>
      <c r="AY13" s="36">
        <v>13</v>
      </c>
      <c r="AZ13" s="36">
        <v>2</v>
      </c>
      <c r="BA13" s="36">
        <v>6</v>
      </c>
      <c r="BB13" s="36">
        <v>5</v>
      </c>
      <c r="BC13" s="39">
        <v>41885</v>
      </c>
      <c r="BD13">
        <v>84</v>
      </c>
      <c r="BE13" t="s">
        <v>114</v>
      </c>
      <c r="BF13" t="s">
        <v>94</v>
      </c>
      <c r="BG13" t="s">
        <v>115</v>
      </c>
      <c r="BH13" t="s">
        <v>115</v>
      </c>
      <c r="BI13" t="s">
        <v>95</v>
      </c>
      <c r="BJ13" t="s">
        <v>115</v>
      </c>
      <c r="BK13" t="s">
        <v>96</v>
      </c>
      <c r="BL13" t="s">
        <v>106</v>
      </c>
      <c r="BM13" t="s">
        <v>351</v>
      </c>
      <c r="BN13">
        <v>12</v>
      </c>
      <c r="BO13" t="s">
        <v>352</v>
      </c>
      <c r="BP13">
        <v>12</v>
      </c>
      <c r="BQ13" t="s">
        <v>95</v>
      </c>
      <c r="BR13" t="s">
        <v>95</v>
      </c>
    </row>
    <row r="14" spans="1:70" ht="15.75" customHeight="1" x14ac:dyDescent="0.15">
      <c r="A14" t="s">
        <v>353</v>
      </c>
      <c r="B14" t="s">
        <v>308</v>
      </c>
      <c r="C14" s="39">
        <v>44712</v>
      </c>
      <c r="D14">
        <v>5</v>
      </c>
      <c r="E14">
        <v>8</v>
      </c>
      <c r="F14">
        <v>7</v>
      </c>
      <c r="G14">
        <v>8</v>
      </c>
      <c r="H14">
        <v>47</v>
      </c>
      <c r="I14">
        <v>10</v>
      </c>
      <c r="J14">
        <v>37</v>
      </c>
      <c r="K14">
        <v>18</v>
      </c>
      <c r="L14">
        <v>41</v>
      </c>
      <c r="M14">
        <v>12</v>
      </c>
      <c r="N14">
        <v>179</v>
      </c>
      <c r="O14">
        <v>165</v>
      </c>
      <c r="P14">
        <v>14</v>
      </c>
      <c r="Q14" t="s">
        <v>95</v>
      </c>
      <c r="R14" t="s">
        <v>95</v>
      </c>
      <c r="S14">
        <v>0</v>
      </c>
      <c r="T14">
        <v>5</v>
      </c>
      <c r="U14">
        <v>4</v>
      </c>
      <c r="V14">
        <v>15</v>
      </c>
      <c r="W14">
        <v>20</v>
      </c>
      <c r="X14">
        <v>27</v>
      </c>
      <c r="Y14">
        <v>22</v>
      </c>
      <c r="AB14">
        <v>24</v>
      </c>
      <c r="AC14">
        <v>31</v>
      </c>
      <c r="AD14">
        <v>132</v>
      </c>
      <c r="AE14">
        <v>130</v>
      </c>
      <c r="AF14" s="40">
        <v>1.4999999999999999E-2</v>
      </c>
      <c r="AG14">
        <v>3</v>
      </c>
      <c r="AH14">
        <v>2</v>
      </c>
      <c r="AI14" s="54">
        <v>3.7999999999999999E-2</v>
      </c>
      <c r="AJ14">
        <v>127</v>
      </c>
      <c r="AK14">
        <v>17</v>
      </c>
      <c r="AL14">
        <v>58</v>
      </c>
      <c r="AM14">
        <v>58</v>
      </c>
      <c r="AN14">
        <v>8</v>
      </c>
      <c r="AO14">
        <v>4</v>
      </c>
      <c r="AR14">
        <v>21</v>
      </c>
      <c r="AS14">
        <v>1</v>
      </c>
      <c r="AT14">
        <v>29</v>
      </c>
      <c r="AU14">
        <v>23</v>
      </c>
      <c r="AV14">
        <v>17</v>
      </c>
      <c r="AW14">
        <v>17</v>
      </c>
      <c r="AX14">
        <v>16</v>
      </c>
      <c r="AY14">
        <v>14</v>
      </c>
      <c r="AZ14">
        <v>1</v>
      </c>
      <c r="BA14">
        <v>15</v>
      </c>
      <c r="BB14">
        <v>1</v>
      </c>
      <c r="BC14" s="39">
        <v>41379</v>
      </c>
      <c r="BD14">
        <v>101</v>
      </c>
      <c r="BE14" t="s">
        <v>114</v>
      </c>
      <c r="BF14" t="s">
        <v>94</v>
      </c>
      <c r="BG14" t="s">
        <v>94</v>
      </c>
      <c r="BH14" t="s">
        <v>94</v>
      </c>
      <c r="BI14" t="s">
        <v>95</v>
      </c>
      <c r="BJ14" t="s">
        <v>115</v>
      </c>
      <c r="BK14" t="s">
        <v>131</v>
      </c>
      <c r="BL14" t="s">
        <v>106</v>
      </c>
      <c r="BM14" t="s">
        <v>95</v>
      </c>
      <c r="BN14" t="s">
        <v>95</v>
      </c>
      <c r="BO14" t="s">
        <v>162</v>
      </c>
      <c r="BP14">
        <v>48</v>
      </c>
      <c r="BQ14" t="s">
        <v>95</v>
      </c>
      <c r="BR14" t="s">
        <v>95</v>
      </c>
    </row>
    <row r="15" spans="1:70" ht="14" x14ac:dyDescent="0.15">
      <c r="A15" t="s">
        <v>354</v>
      </c>
      <c r="B15" t="s">
        <v>308</v>
      </c>
      <c r="C15" s="60">
        <v>44712</v>
      </c>
      <c r="D15">
        <v>6</v>
      </c>
      <c r="E15">
        <v>7</v>
      </c>
      <c r="F15">
        <v>7</v>
      </c>
      <c r="G15">
        <v>8</v>
      </c>
      <c r="H15">
        <v>40</v>
      </c>
      <c r="I15">
        <v>8</v>
      </c>
      <c r="J15">
        <v>33</v>
      </c>
      <c r="K15">
        <v>14</v>
      </c>
      <c r="L15">
        <v>30</v>
      </c>
      <c r="M15">
        <v>8</v>
      </c>
      <c r="N15">
        <v>181</v>
      </c>
      <c r="O15">
        <v>160</v>
      </c>
      <c r="P15">
        <v>21</v>
      </c>
      <c r="Q15" t="s">
        <v>95</v>
      </c>
      <c r="R15" t="s">
        <v>95</v>
      </c>
      <c r="S15">
        <v>0</v>
      </c>
      <c r="T15">
        <v>4</v>
      </c>
      <c r="U15">
        <v>2</v>
      </c>
      <c r="V15" s="36">
        <v>21</v>
      </c>
      <c r="W15">
        <v>15</v>
      </c>
      <c r="X15">
        <v>15</v>
      </c>
      <c r="Y15">
        <v>11</v>
      </c>
      <c r="Z15" s="55"/>
      <c r="AA15" s="55"/>
      <c r="AB15">
        <v>20</v>
      </c>
      <c r="AC15">
        <v>35</v>
      </c>
      <c r="AD15">
        <v>97</v>
      </c>
      <c r="AE15">
        <v>92</v>
      </c>
      <c r="AF15" s="40">
        <v>6.2E-2</v>
      </c>
      <c r="AG15">
        <v>0</v>
      </c>
      <c r="AH15">
        <v>6</v>
      </c>
      <c r="AI15" s="40">
        <v>6.2E-2</v>
      </c>
      <c r="AJ15">
        <v>86</v>
      </c>
      <c r="AK15">
        <v>20</v>
      </c>
      <c r="AL15">
        <v>57</v>
      </c>
      <c r="AM15">
        <v>56</v>
      </c>
      <c r="AN15">
        <v>6</v>
      </c>
      <c r="AO15">
        <v>3</v>
      </c>
      <c r="AP15" s="55"/>
      <c r="AQ15" s="55"/>
      <c r="AR15">
        <v>26</v>
      </c>
      <c r="AS15">
        <v>0</v>
      </c>
      <c r="AT15">
        <v>30</v>
      </c>
      <c r="AU15">
        <v>21</v>
      </c>
      <c r="AV15">
        <v>17</v>
      </c>
      <c r="AW15">
        <v>16</v>
      </c>
      <c r="AX15">
        <v>13</v>
      </c>
      <c r="AY15">
        <v>14</v>
      </c>
      <c r="AZ15">
        <v>1</v>
      </c>
      <c r="BA15">
        <v>12</v>
      </c>
      <c r="BB15">
        <v>2</v>
      </c>
      <c r="BC15" s="41">
        <v>41630</v>
      </c>
      <c r="BD15">
        <v>93</v>
      </c>
      <c r="BE15" t="s">
        <v>93</v>
      </c>
      <c r="BF15" t="s">
        <v>106</v>
      </c>
      <c r="BG15" t="s">
        <v>106</v>
      </c>
      <c r="BH15" t="s">
        <v>106</v>
      </c>
      <c r="BI15" t="s">
        <v>355</v>
      </c>
      <c r="BJ15" t="s">
        <v>115</v>
      </c>
      <c r="BK15" t="s">
        <v>96</v>
      </c>
      <c r="BL15" t="s">
        <v>115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</row>
    <row r="16" spans="1:70" ht="14" x14ac:dyDescent="0.15">
      <c r="A16" t="s">
        <v>356</v>
      </c>
      <c r="B16" t="s">
        <v>136</v>
      </c>
      <c r="C16" s="60">
        <v>44712</v>
      </c>
      <c r="D16">
        <v>6</v>
      </c>
      <c r="E16">
        <v>8</v>
      </c>
      <c r="F16">
        <v>5</v>
      </c>
      <c r="G16">
        <v>8</v>
      </c>
      <c r="H16">
        <v>32</v>
      </c>
      <c r="I16">
        <v>15</v>
      </c>
      <c r="J16">
        <v>32</v>
      </c>
      <c r="K16">
        <v>19</v>
      </c>
      <c r="L16">
        <v>37</v>
      </c>
      <c r="M16">
        <v>17</v>
      </c>
      <c r="N16">
        <v>220</v>
      </c>
      <c r="O16">
        <v>212</v>
      </c>
      <c r="P16">
        <v>8</v>
      </c>
      <c r="Q16" t="s">
        <v>95</v>
      </c>
      <c r="R16" t="s">
        <v>95</v>
      </c>
      <c r="S16">
        <v>1</v>
      </c>
      <c r="T16">
        <v>4</v>
      </c>
      <c r="U16">
        <v>5</v>
      </c>
      <c r="V16" s="36">
        <v>16</v>
      </c>
      <c r="W16">
        <v>11</v>
      </c>
      <c r="X16">
        <v>27</v>
      </c>
      <c r="Y16">
        <v>25</v>
      </c>
      <c r="AB16">
        <v>14</v>
      </c>
      <c r="AC16">
        <v>28</v>
      </c>
      <c r="AD16">
        <v>103</v>
      </c>
      <c r="AE16">
        <v>5</v>
      </c>
      <c r="AF16" s="40">
        <v>0.95140000000000002</v>
      </c>
      <c r="AG16">
        <v>69</v>
      </c>
      <c r="AH16">
        <v>98</v>
      </c>
      <c r="AI16" s="40" t="s">
        <v>357</v>
      </c>
      <c r="AJ16">
        <v>-64</v>
      </c>
      <c r="AK16">
        <v>17</v>
      </c>
      <c r="AL16">
        <v>60</v>
      </c>
      <c r="AM16">
        <v>66</v>
      </c>
      <c r="AN16">
        <v>8</v>
      </c>
      <c r="AO16">
        <v>4</v>
      </c>
      <c r="AR16">
        <v>25</v>
      </c>
      <c r="AS16">
        <v>2</v>
      </c>
      <c r="AT16">
        <v>30</v>
      </c>
      <c r="AU16">
        <v>22</v>
      </c>
      <c r="AV16">
        <v>18</v>
      </c>
      <c r="AW16">
        <v>16</v>
      </c>
      <c r="AX16">
        <v>14</v>
      </c>
      <c r="AY16">
        <v>10</v>
      </c>
      <c r="AZ16">
        <v>7</v>
      </c>
      <c r="BA16">
        <v>11</v>
      </c>
      <c r="BB16">
        <v>7</v>
      </c>
      <c r="BC16" s="39">
        <v>41294</v>
      </c>
      <c r="BD16">
        <v>104</v>
      </c>
      <c r="BE16" t="s">
        <v>114</v>
      </c>
      <c r="BF16" t="s">
        <v>115</v>
      </c>
      <c r="BG16" t="s">
        <v>115</v>
      </c>
      <c r="BH16" t="s">
        <v>115</v>
      </c>
      <c r="BI16" t="s">
        <v>95</v>
      </c>
      <c r="BJ16" t="s">
        <v>115</v>
      </c>
      <c r="BK16" t="s">
        <v>131</v>
      </c>
      <c r="BL16" t="s">
        <v>106</v>
      </c>
      <c r="BM16" t="s">
        <v>95</v>
      </c>
      <c r="BN16" t="s">
        <v>95</v>
      </c>
      <c r="BO16" t="s">
        <v>358</v>
      </c>
      <c r="BP16">
        <v>24</v>
      </c>
      <c r="BQ16" t="s">
        <v>95</v>
      </c>
      <c r="BR16" t="s">
        <v>95</v>
      </c>
    </row>
    <row r="17" spans="1:70" ht="15.75" customHeight="1" x14ac:dyDescent="0.15">
      <c r="A17" t="s">
        <v>359</v>
      </c>
      <c r="B17" t="s">
        <v>98</v>
      </c>
      <c r="C17" s="60">
        <v>44712</v>
      </c>
      <c r="D17">
        <v>6</v>
      </c>
      <c r="E17">
        <v>4</v>
      </c>
      <c r="F17">
        <v>5</v>
      </c>
      <c r="G17">
        <v>6</v>
      </c>
      <c r="H17">
        <v>31</v>
      </c>
      <c r="I17">
        <v>12</v>
      </c>
      <c r="J17">
        <v>28</v>
      </c>
      <c r="K17">
        <v>19</v>
      </c>
      <c r="L17">
        <v>35</v>
      </c>
      <c r="M17">
        <v>15</v>
      </c>
      <c r="N17">
        <v>226</v>
      </c>
      <c r="O17">
        <v>220</v>
      </c>
      <c r="P17">
        <v>16</v>
      </c>
      <c r="Q17">
        <v>1</v>
      </c>
      <c r="R17" t="s">
        <v>95</v>
      </c>
      <c r="S17">
        <v>1</v>
      </c>
      <c r="T17">
        <v>3</v>
      </c>
      <c r="U17">
        <v>4</v>
      </c>
      <c r="V17">
        <v>27</v>
      </c>
      <c r="W17">
        <v>6</v>
      </c>
      <c r="X17">
        <v>27</v>
      </c>
      <c r="Y17">
        <v>21</v>
      </c>
      <c r="AB17">
        <v>23</v>
      </c>
      <c r="AC17">
        <v>25</v>
      </c>
      <c r="AD17">
        <v>121</v>
      </c>
      <c r="AE17">
        <v>103</v>
      </c>
      <c r="AF17" s="40">
        <v>0.17469999999999999</v>
      </c>
      <c r="AG17">
        <v>4</v>
      </c>
      <c r="AH17">
        <v>22</v>
      </c>
      <c r="AI17" s="40">
        <v>0.25</v>
      </c>
      <c r="AJ17">
        <v>77</v>
      </c>
      <c r="AK17">
        <v>16</v>
      </c>
      <c r="AL17">
        <v>42</v>
      </c>
      <c r="AM17">
        <v>62</v>
      </c>
      <c r="AN17">
        <v>7</v>
      </c>
      <c r="AO17">
        <v>4</v>
      </c>
      <c r="AR17">
        <v>22</v>
      </c>
      <c r="AS17">
        <v>1</v>
      </c>
      <c r="AT17">
        <v>39</v>
      </c>
      <c r="AU17">
        <v>27</v>
      </c>
      <c r="AV17">
        <v>13</v>
      </c>
      <c r="AW17">
        <v>15</v>
      </c>
      <c r="AX17">
        <v>16</v>
      </c>
      <c r="AY17">
        <v>11</v>
      </c>
      <c r="AZ17">
        <v>3</v>
      </c>
      <c r="BA17">
        <v>10</v>
      </c>
      <c r="BB17">
        <v>1</v>
      </c>
      <c r="BC17" s="39">
        <v>41366</v>
      </c>
      <c r="BD17">
        <v>101</v>
      </c>
      <c r="BE17" t="s">
        <v>114</v>
      </c>
      <c r="BF17" t="s">
        <v>106</v>
      </c>
      <c r="BG17" t="s">
        <v>106</v>
      </c>
      <c r="BH17" t="s">
        <v>106</v>
      </c>
      <c r="BI17" t="s">
        <v>360</v>
      </c>
      <c r="BJ17" t="s">
        <v>106</v>
      </c>
      <c r="BK17" t="s">
        <v>96</v>
      </c>
      <c r="BL17" t="s">
        <v>115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</row>
    <row r="18" spans="1:70" ht="15.75" customHeight="1" x14ac:dyDescent="0.15">
      <c r="A18" t="s">
        <v>361</v>
      </c>
      <c r="B18" t="s">
        <v>113</v>
      </c>
      <c r="C18" s="60">
        <v>44710</v>
      </c>
      <c r="D18">
        <v>6</v>
      </c>
      <c r="E18">
        <v>7</v>
      </c>
      <c r="F18">
        <v>6</v>
      </c>
      <c r="G18">
        <v>8</v>
      </c>
      <c r="H18">
        <v>43</v>
      </c>
      <c r="I18">
        <v>11</v>
      </c>
      <c r="J18">
        <v>42</v>
      </c>
      <c r="K18">
        <v>19</v>
      </c>
      <c r="L18">
        <v>35</v>
      </c>
      <c r="M18">
        <v>16</v>
      </c>
      <c r="N18">
        <v>146</v>
      </c>
      <c r="O18">
        <v>136</v>
      </c>
      <c r="P18">
        <v>10</v>
      </c>
      <c r="Q18">
        <v>1</v>
      </c>
      <c r="S18">
        <v>0</v>
      </c>
      <c r="T18">
        <v>3</v>
      </c>
      <c r="U18">
        <v>4</v>
      </c>
      <c r="V18">
        <v>22</v>
      </c>
      <c r="W18">
        <v>12</v>
      </c>
      <c r="X18">
        <v>29</v>
      </c>
      <c r="Y18">
        <v>21</v>
      </c>
      <c r="AB18">
        <v>18</v>
      </c>
      <c r="AC18">
        <v>29</v>
      </c>
      <c r="AD18">
        <v>80</v>
      </c>
      <c r="AE18">
        <v>77</v>
      </c>
      <c r="AF18" s="40">
        <v>3.7499999999999999E-2</v>
      </c>
      <c r="AG18">
        <v>0</v>
      </c>
      <c r="AH18">
        <v>3</v>
      </c>
      <c r="AI18" s="40">
        <v>3.9E-2</v>
      </c>
      <c r="AJ18">
        <v>74</v>
      </c>
      <c r="AK18">
        <v>17</v>
      </c>
      <c r="AL18">
        <v>46</v>
      </c>
      <c r="AM18">
        <v>31</v>
      </c>
      <c r="AN18">
        <v>8</v>
      </c>
      <c r="AO18">
        <v>2</v>
      </c>
      <c r="AR18">
        <v>25</v>
      </c>
      <c r="AS18">
        <v>2</v>
      </c>
      <c r="AT18">
        <v>25</v>
      </c>
      <c r="AU18">
        <v>25</v>
      </c>
      <c r="AV18">
        <v>23</v>
      </c>
      <c r="AW18">
        <v>15</v>
      </c>
      <c r="AX18">
        <v>23</v>
      </c>
      <c r="AY18">
        <v>11</v>
      </c>
      <c r="AZ18">
        <v>0</v>
      </c>
      <c r="BA18">
        <v>12</v>
      </c>
      <c r="BB18">
        <v>2</v>
      </c>
      <c r="BC18" s="39">
        <v>41840</v>
      </c>
      <c r="BD18">
        <v>86</v>
      </c>
      <c r="BE18" t="s">
        <v>114</v>
      </c>
      <c r="BF18" t="s">
        <v>94</v>
      </c>
      <c r="BG18" t="s">
        <v>94</v>
      </c>
      <c r="BH18" t="s">
        <v>94</v>
      </c>
      <c r="BI18" t="s">
        <v>95</v>
      </c>
      <c r="BJ18" t="s">
        <v>95</v>
      </c>
      <c r="BK18" t="s">
        <v>233</v>
      </c>
      <c r="BL18" t="s">
        <v>110</v>
      </c>
      <c r="BM18" t="s">
        <v>95</v>
      </c>
      <c r="BN18" t="s">
        <v>95</v>
      </c>
      <c r="BO18" t="s">
        <v>205</v>
      </c>
      <c r="BP18" t="s">
        <v>100</v>
      </c>
      <c r="BQ18" t="s">
        <v>362</v>
      </c>
      <c r="BR18">
        <v>12</v>
      </c>
    </row>
    <row r="19" spans="1:70" ht="14" x14ac:dyDescent="0.15">
      <c r="A19" t="s">
        <v>363</v>
      </c>
      <c r="B19" t="s">
        <v>117</v>
      </c>
      <c r="C19" s="44">
        <v>44712</v>
      </c>
      <c r="D19" s="36">
        <v>6</v>
      </c>
      <c r="E19" s="36">
        <v>6</v>
      </c>
      <c r="F19" s="36">
        <v>8</v>
      </c>
      <c r="G19" s="36">
        <v>8</v>
      </c>
      <c r="H19" s="36">
        <v>34</v>
      </c>
      <c r="I19" s="36">
        <v>7</v>
      </c>
      <c r="J19" s="36">
        <v>27</v>
      </c>
      <c r="K19" s="36">
        <v>18</v>
      </c>
      <c r="L19" s="36">
        <v>37</v>
      </c>
      <c r="M19" s="36">
        <v>10</v>
      </c>
      <c r="N19" s="36">
        <v>194</v>
      </c>
      <c r="O19" s="36">
        <v>184</v>
      </c>
      <c r="P19" s="36">
        <v>10</v>
      </c>
      <c r="Q19" s="36">
        <v>2</v>
      </c>
      <c r="R19" s="36" t="s">
        <v>95</v>
      </c>
      <c r="S19" s="36">
        <v>1</v>
      </c>
      <c r="T19" s="36">
        <v>5</v>
      </c>
      <c r="U19" s="36">
        <v>5</v>
      </c>
      <c r="V19" s="36">
        <v>10</v>
      </c>
      <c r="W19" s="36">
        <v>18</v>
      </c>
      <c r="X19" s="36">
        <v>25</v>
      </c>
      <c r="Y19" s="36">
        <v>22</v>
      </c>
      <c r="Z19" s="36"/>
      <c r="AA19" s="36"/>
      <c r="AB19" s="36">
        <v>23</v>
      </c>
      <c r="AC19" s="36">
        <v>23</v>
      </c>
      <c r="AD19" s="36">
        <v>83</v>
      </c>
      <c r="AE19" s="36">
        <v>80</v>
      </c>
      <c r="AF19" s="37">
        <v>3.7000000000000005E-2</v>
      </c>
      <c r="AG19" s="36">
        <v>27</v>
      </c>
      <c r="AH19" s="36">
        <v>2</v>
      </c>
      <c r="AI19" s="37">
        <v>0.42599999999999999</v>
      </c>
      <c r="AJ19" s="36">
        <v>39</v>
      </c>
      <c r="AK19" s="36">
        <v>19</v>
      </c>
      <c r="AL19" s="36">
        <v>58</v>
      </c>
      <c r="AM19" s="36">
        <v>52</v>
      </c>
      <c r="AN19" s="36">
        <v>8</v>
      </c>
      <c r="AO19" s="36">
        <v>3</v>
      </c>
      <c r="AP19" s="36"/>
      <c r="AQ19" s="36"/>
      <c r="AR19" s="36">
        <v>33</v>
      </c>
      <c r="AS19" s="36">
        <v>2</v>
      </c>
      <c r="AT19" s="36">
        <v>27</v>
      </c>
      <c r="AU19" s="36">
        <v>20</v>
      </c>
      <c r="AV19" s="36">
        <v>16</v>
      </c>
      <c r="AW19" s="36">
        <v>12</v>
      </c>
      <c r="AX19" s="36">
        <v>21</v>
      </c>
      <c r="AY19" s="36">
        <v>12</v>
      </c>
      <c r="AZ19" s="36">
        <v>2</v>
      </c>
      <c r="BA19" s="36">
        <v>14</v>
      </c>
      <c r="BB19" s="36">
        <v>1</v>
      </c>
      <c r="BC19" s="44">
        <v>41535</v>
      </c>
      <c r="BD19" s="36">
        <v>96</v>
      </c>
      <c r="BE19" s="36" t="s">
        <v>114</v>
      </c>
      <c r="BF19" s="36" t="s">
        <v>94</v>
      </c>
      <c r="BG19" s="36" t="s">
        <v>94</v>
      </c>
      <c r="BH19" s="36" t="s">
        <v>94</v>
      </c>
      <c r="BI19" s="36" t="s">
        <v>95</v>
      </c>
      <c r="BJ19" s="36" t="s">
        <v>115</v>
      </c>
      <c r="BK19" s="36" t="s">
        <v>96</v>
      </c>
      <c r="BL19" s="36" t="s">
        <v>110</v>
      </c>
      <c r="BM19" s="36" t="s">
        <v>95</v>
      </c>
      <c r="BN19" s="36" t="s">
        <v>95</v>
      </c>
      <c r="BO19" s="36" t="s">
        <v>162</v>
      </c>
      <c r="BP19" s="36">
        <v>12</v>
      </c>
      <c r="BQ19" s="36" t="s">
        <v>95</v>
      </c>
      <c r="BR19" s="36" t="s">
        <v>95</v>
      </c>
    </row>
    <row r="20" spans="1:70" ht="15.75" customHeight="1" x14ac:dyDescent="0.15">
      <c r="A20" t="s">
        <v>364</v>
      </c>
      <c r="B20" t="s">
        <v>123</v>
      </c>
      <c r="C20" s="39">
        <v>44712</v>
      </c>
      <c r="D20">
        <v>6</v>
      </c>
      <c r="E20">
        <v>4</v>
      </c>
      <c r="F20">
        <v>7</v>
      </c>
      <c r="G20">
        <v>7</v>
      </c>
      <c r="H20">
        <v>52</v>
      </c>
      <c r="I20">
        <v>4</v>
      </c>
      <c r="J20">
        <v>48</v>
      </c>
      <c r="K20">
        <v>16</v>
      </c>
      <c r="L20">
        <v>45</v>
      </c>
      <c r="M20">
        <v>16</v>
      </c>
      <c r="N20">
        <v>132</v>
      </c>
      <c r="O20">
        <v>117</v>
      </c>
      <c r="P20">
        <v>15</v>
      </c>
      <c r="Q20">
        <v>1</v>
      </c>
      <c r="R20" t="s">
        <v>95</v>
      </c>
      <c r="S20">
        <v>2</v>
      </c>
      <c r="T20">
        <v>3</v>
      </c>
      <c r="U20">
        <v>5</v>
      </c>
      <c r="V20">
        <v>25</v>
      </c>
      <c r="W20">
        <v>7</v>
      </c>
      <c r="X20">
        <v>27</v>
      </c>
      <c r="Y20">
        <v>18</v>
      </c>
      <c r="AB20">
        <v>15</v>
      </c>
      <c r="AC20">
        <v>29</v>
      </c>
      <c r="AD20">
        <v>86</v>
      </c>
      <c r="AE20">
        <v>85</v>
      </c>
      <c r="AF20" s="42">
        <v>1.2E-2</v>
      </c>
      <c r="AG20">
        <v>6</v>
      </c>
      <c r="AH20">
        <v>1</v>
      </c>
      <c r="AI20" s="40">
        <v>8.199999999999999E-2</v>
      </c>
      <c r="AJ20">
        <v>78</v>
      </c>
      <c r="AK20">
        <v>14</v>
      </c>
      <c r="AL20">
        <v>60</v>
      </c>
      <c r="AM20">
        <v>58</v>
      </c>
      <c r="AN20">
        <v>5</v>
      </c>
      <c r="AO20">
        <v>4</v>
      </c>
      <c r="AR20">
        <v>27</v>
      </c>
      <c r="AS20">
        <v>2</v>
      </c>
      <c r="AT20">
        <v>45</v>
      </c>
      <c r="AU20">
        <v>35</v>
      </c>
      <c r="AV20">
        <v>30</v>
      </c>
      <c r="AW20">
        <v>21</v>
      </c>
      <c r="AX20">
        <v>25</v>
      </c>
      <c r="AY20">
        <v>12</v>
      </c>
      <c r="AZ20">
        <v>0</v>
      </c>
      <c r="BA20">
        <v>17</v>
      </c>
      <c r="BB20">
        <v>0</v>
      </c>
      <c r="BC20" s="39">
        <v>41484</v>
      </c>
      <c r="BD20">
        <v>98</v>
      </c>
      <c r="BE20" t="s">
        <v>114</v>
      </c>
      <c r="BF20" t="s">
        <v>115</v>
      </c>
      <c r="BG20" t="s">
        <v>115</v>
      </c>
      <c r="BH20" t="s">
        <v>115</v>
      </c>
      <c r="BI20" t="s">
        <v>95</v>
      </c>
      <c r="BJ20" t="s">
        <v>104</v>
      </c>
      <c r="BK20" t="s">
        <v>105</v>
      </c>
      <c r="BL20" t="s">
        <v>110</v>
      </c>
      <c r="BM20" t="s">
        <v>95</v>
      </c>
      <c r="BN20" t="s">
        <v>95</v>
      </c>
      <c r="BO20" t="s">
        <v>317</v>
      </c>
      <c r="BP20">
        <v>36</v>
      </c>
      <c r="BQ20" t="s">
        <v>95</v>
      </c>
      <c r="BR20" t="s">
        <v>95</v>
      </c>
    </row>
    <row r="21" spans="1:70" ht="14" x14ac:dyDescent="0.15">
      <c r="A21" s="36" t="s">
        <v>365</v>
      </c>
      <c r="B21" s="36" t="s">
        <v>123</v>
      </c>
      <c r="C21" s="38">
        <v>44712</v>
      </c>
      <c r="D21" s="36">
        <v>6</v>
      </c>
      <c r="E21" s="36">
        <v>7</v>
      </c>
      <c r="F21" s="36">
        <v>7</v>
      </c>
      <c r="G21" s="36">
        <v>8</v>
      </c>
      <c r="H21" s="36">
        <v>27</v>
      </c>
      <c r="I21" s="36">
        <v>10</v>
      </c>
      <c r="J21" s="36">
        <v>30</v>
      </c>
      <c r="K21" s="36">
        <v>18</v>
      </c>
      <c r="L21" s="36">
        <v>27</v>
      </c>
      <c r="M21" s="36">
        <v>16</v>
      </c>
      <c r="N21" s="36">
        <v>179</v>
      </c>
      <c r="O21" s="36">
        <v>170</v>
      </c>
      <c r="P21" s="36">
        <v>9</v>
      </c>
      <c r="Q21" s="36">
        <v>1</v>
      </c>
      <c r="R21" s="36" t="s">
        <v>95</v>
      </c>
      <c r="S21" s="36">
        <v>2</v>
      </c>
      <c r="T21" s="36">
        <v>4</v>
      </c>
      <c r="U21" s="36">
        <v>3</v>
      </c>
      <c r="V21" s="36">
        <v>18</v>
      </c>
      <c r="W21" s="36">
        <v>17</v>
      </c>
      <c r="X21" s="36">
        <v>16</v>
      </c>
      <c r="Y21" s="36">
        <v>26</v>
      </c>
      <c r="Z21" s="55"/>
      <c r="AA21" s="55"/>
      <c r="AB21" s="36">
        <v>15</v>
      </c>
      <c r="AC21" s="36">
        <v>27</v>
      </c>
      <c r="AD21" s="36">
        <v>106</v>
      </c>
      <c r="AE21" s="36">
        <v>99</v>
      </c>
      <c r="AF21" s="37">
        <v>6.6000000000000003E-2</v>
      </c>
      <c r="AG21" s="36">
        <v>11</v>
      </c>
      <c r="AH21" s="36">
        <v>7</v>
      </c>
      <c r="AI21" s="37">
        <v>0.182</v>
      </c>
      <c r="AJ21" s="36">
        <v>81</v>
      </c>
      <c r="AK21" s="36">
        <v>20</v>
      </c>
      <c r="AL21" s="36">
        <v>58</v>
      </c>
      <c r="AM21" s="36">
        <v>69</v>
      </c>
      <c r="AN21" s="36">
        <v>8</v>
      </c>
      <c r="AO21" s="36">
        <v>5</v>
      </c>
      <c r="AP21" s="36"/>
      <c r="AQ21" s="36"/>
      <c r="AR21" s="36">
        <v>18</v>
      </c>
      <c r="AS21" s="36">
        <v>1</v>
      </c>
      <c r="AT21" s="36">
        <v>22</v>
      </c>
      <c r="AU21" s="36">
        <v>15</v>
      </c>
      <c r="AV21" s="36">
        <v>17</v>
      </c>
      <c r="AW21" s="36">
        <v>18</v>
      </c>
      <c r="AX21" s="36">
        <v>19</v>
      </c>
      <c r="AY21" s="36"/>
      <c r="AZ21" s="36"/>
      <c r="BA21" s="36"/>
      <c r="BB21" s="36"/>
    </row>
    <row r="22" spans="1:70" ht="15.75" customHeight="1" x14ac:dyDescent="0.15">
      <c r="C22" s="39"/>
    </row>
  </sheetData>
  <mergeCells count="28">
    <mergeCell ref="AY2:AZ3"/>
    <mergeCell ref="BA2:BB3"/>
    <mergeCell ref="D3:G3"/>
    <mergeCell ref="H3:M3"/>
    <mergeCell ref="N3:R3"/>
    <mergeCell ref="S3:U3"/>
    <mergeCell ref="W3:X3"/>
    <mergeCell ref="AD3:AJ3"/>
    <mergeCell ref="AL3:AM3"/>
    <mergeCell ref="AN3:AO3"/>
    <mergeCell ref="AP3:AP4"/>
    <mergeCell ref="AQ3:AQ4"/>
    <mergeCell ref="D1:AA1"/>
    <mergeCell ref="AB1:AQ1"/>
    <mergeCell ref="AR1:AX1"/>
    <mergeCell ref="AY1:BB1"/>
    <mergeCell ref="A2:A4"/>
    <mergeCell ref="B2:B4"/>
    <mergeCell ref="C2:C4"/>
    <mergeCell ref="D2:G2"/>
    <mergeCell ref="S2:V2"/>
    <mergeCell ref="W2:Y2"/>
    <mergeCell ref="Z2:AA2"/>
    <mergeCell ref="AB2:AJ2"/>
    <mergeCell ref="AK2:AO2"/>
    <mergeCell ref="AP2:AQ2"/>
    <mergeCell ref="AR2:AS3"/>
    <mergeCell ref="AT2:AX3"/>
  </mergeCells>
  <pageMargins left="0.7" right="0.7" top="0.75" bottom="0.75" header="0.3" footer="0.3"/>
  <pageSetup paperSize="9" firstPageNumber="214748364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3"/>
  <sheetViews>
    <sheetView topLeftCell="A105" workbookViewId="0"/>
  </sheetViews>
  <sheetFormatPr baseColWidth="10" defaultColWidth="8.83203125" defaultRowHeight="13" x14ac:dyDescent="0.15"/>
  <cols>
    <col min="2" max="2" width="14.5" customWidth="1"/>
  </cols>
  <sheetData>
    <row r="1" spans="1:8" x14ac:dyDescent="0.15">
      <c r="C1" s="73" t="s">
        <v>123</v>
      </c>
      <c r="D1" s="74" t="s">
        <v>113</v>
      </c>
      <c r="E1" s="74" t="s">
        <v>232</v>
      </c>
      <c r="F1" s="75" t="s">
        <v>117</v>
      </c>
      <c r="G1" s="76" t="s">
        <v>95</v>
      </c>
      <c r="H1" t="s">
        <v>366</v>
      </c>
    </row>
    <row r="2" spans="1:8" x14ac:dyDescent="0.15">
      <c r="A2" s="153" t="s">
        <v>367</v>
      </c>
      <c r="B2" s="77" t="s">
        <v>334</v>
      </c>
      <c r="C2" s="78">
        <v>7</v>
      </c>
      <c r="D2" s="79">
        <v>4</v>
      </c>
      <c r="E2" s="79">
        <v>7</v>
      </c>
      <c r="F2" s="80">
        <v>6</v>
      </c>
      <c r="H2">
        <v>6</v>
      </c>
    </row>
    <row r="3" spans="1:8" x14ac:dyDescent="0.15">
      <c r="A3" s="153"/>
      <c r="B3" s="77" t="s">
        <v>335</v>
      </c>
      <c r="C3" s="81">
        <v>2</v>
      </c>
      <c r="D3">
        <v>2</v>
      </c>
      <c r="E3">
        <v>2</v>
      </c>
      <c r="F3" s="82">
        <v>2</v>
      </c>
      <c r="H3">
        <v>2</v>
      </c>
    </row>
    <row r="4" spans="1:8" x14ac:dyDescent="0.15">
      <c r="A4" s="153"/>
      <c r="B4" s="77" t="s">
        <v>336</v>
      </c>
      <c r="C4" s="81">
        <v>6</v>
      </c>
      <c r="D4">
        <v>6</v>
      </c>
      <c r="E4">
        <v>6</v>
      </c>
      <c r="F4" s="82">
        <v>7</v>
      </c>
      <c r="H4">
        <v>5.75</v>
      </c>
    </row>
    <row r="5" spans="1:8" x14ac:dyDescent="0.15">
      <c r="A5" s="153"/>
      <c r="B5" s="77" t="s">
        <v>338</v>
      </c>
      <c r="C5" s="81">
        <v>4</v>
      </c>
      <c r="D5">
        <v>4</v>
      </c>
      <c r="E5">
        <v>4</v>
      </c>
      <c r="F5" s="82">
        <v>5</v>
      </c>
      <c r="H5">
        <v>4.25</v>
      </c>
    </row>
    <row r="6" spans="1:8" x14ac:dyDescent="0.15">
      <c r="A6" s="153"/>
      <c r="B6" s="77" t="s">
        <v>341</v>
      </c>
      <c r="C6" s="81">
        <v>6</v>
      </c>
      <c r="D6">
        <v>4</v>
      </c>
      <c r="E6">
        <v>3</v>
      </c>
      <c r="F6" s="82">
        <v>6</v>
      </c>
      <c r="H6">
        <v>4.75</v>
      </c>
    </row>
    <row r="7" spans="1:8" x14ac:dyDescent="0.15">
      <c r="A7" s="153"/>
      <c r="B7" s="77" t="s">
        <v>344</v>
      </c>
      <c r="C7" s="81">
        <v>4</v>
      </c>
      <c r="D7">
        <v>2</v>
      </c>
      <c r="E7">
        <v>3</v>
      </c>
      <c r="F7" s="82">
        <v>4</v>
      </c>
      <c r="H7">
        <v>3.25</v>
      </c>
    </row>
    <row r="8" spans="1:8" x14ac:dyDescent="0.15">
      <c r="A8" s="153"/>
      <c r="B8" s="77" t="s">
        <v>345</v>
      </c>
      <c r="C8" s="81">
        <v>5</v>
      </c>
      <c r="D8">
        <v>4</v>
      </c>
      <c r="E8">
        <v>5</v>
      </c>
      <c r="F8" s="82">
        <v>3</v>
      </c>
      <c r="H8">
        <v>4.25</v>
      </c>
    </row>
    <row r="9" spans="1:8" x14ac:dyDescent="0.15">
      <c r="A9" s="153"/>
      <c r="B9" s="77" t="s">
        <v>349</v>
      </c>
      <c r="C9" s="81">
        <v>6</v>
      </c>
      <c r="D9">
        <v>4</v>
      </c>
      <c r="E9">
        <v>6</v>
      </c>
      <c r="F9" s="82">
        <v>7</v>
      </c>
      <c r="H9">
        <v>5.75</v>
      </c>
    </row>
    <row r="10" spans="1:8" x14ac:dyDescent="0.15">
      <c r="A10" s="153"/>
      <c r="B10" s="77" t="s">
        <v>350</v>
      </c>
      <c r="C10" s="83">
        <v>5</v>
      </c>
      <c r="D10" s="84">
        <v>4</v>
      </c>
      <c r="E10" s="84">
        <v>5</v>
      </c>
      <c r="F10" s="85">
        <v>5</v>
      </c>
      <c r="H10">
        <v>4.75</v>
      </c>
    </row>
    <row r="11" spans="1:8" x14ac:dyDescent="0.15">
      <c r="A11" s="153"/>
      <c r="C11" s="73" t="s">
        <v>368</v>
      </c>
      <c r="D11" s="74" t="s">
        <v>136</v>
      </c>
      <c r="E11" s="74" t="s">
        <v>102</v>
      </c>
      <c r="F11" s="74" t="s">
        <v>166</v>
      </c>
      <c r="G11" s="75" t="s">
        <v>109</v>
      </c>
      <c r="H11" t="s">
        <v>369</v>
      </c>
    </row>
    <row r="12" spans="1:8" x14ac:dyDescent="0.15">
      <c r="A12" s="153"/>
      <c r="B12" s="77" t="s">
        <v>353</v>
      </c>
      <c r="C12" s="78">
        <v>2</v>
      </c>
      <c r="D12" s="79">
        <v>2</v>
      </c>
      <c r="E12" s="79">
        <v>2</v>
      </c>
      <c r="F12" s="79">
        <v>2</v>
      </c>
      <c r="G12" s="80">
        <v>2</v>
      </c>
    </row>
    <row r="13" spans="1:8" x14ac:dyDescent="0.15">
      <c r="A13" s="153"/>
      <c r="B13" s="77" t="s">
        <v>354</v>
      </c>
      <c r="C13" s="81">
        <v>2</v>
      </c>
      <c r="D13">
        <v>2</v>
      </c>
      <c r="E13">
        <v>1</v>
      </c>
      <c r="F13">
        <v>2</v>
      </c>
      <c r="G13" s="82">
        <v>1</v>
      </c>
    </row>
    <row r="14" spans="1:8" x14ac:dyDescent="0.15">
      <c r="A14" s="153"/>
      <c r="B14" s="77" t="s">
        <v>356</v>
      </c>
      <c r="C14" s="81">
        <v>2</v>
      </c>
      <c r="D14">
        <v>2</v>
      </c>
      <c r="E14">
        <v>3</v>
      </c>
      <c r="F14">
        <v>2</v>
      </c>
      <c r="G14" s="82">
        <v>2</v>
      </c>
    </row>
    <row r="15" spans="1:8" x14ac:dyDescent="0.15">
      <c r="A15" s="153"/>
      <c r="B15" s="77" t="s">
        <v>359</v>
      </c>
      <c r="C15" s="81">
        <v>3</v>
      </c>
      <c r="D15">
        <v>3</v>
      </c>
      <c r="E15">
        <v>2</v>
      </c>
      <c r="F15">
        <v>3</v>
      </c>
      <c r="G15" s="82">
        <v>3</v>
      </c>
    </row>
    <row r="16" spans="1:8" x14ac:dyDescent="0.15">
      <c r="A16" s="153"/>
      <c r="B16" s="77" t="s">
        <v>361</v>
      </c>
      <c r="C16" s="81">
        <v>6</v>
      </c>
      <c r="D16">
        <v>7</v>
      </c>
      <c r="E16">
        <v>6</v>
      </c>
      <c r="F16">
        <v>6</v>
      </c>
      <c r="G16" s="82">
        <v>6</v>
      </c>
    </row>
    <row r="17" spans="1:9" x14ac:dyDescent="0.15">
      <c r="A17" s="153"/>
      <c r="B17" s="77" t="s">
        <v>363</v>
      </c>
      <c r="C17" s="81">
        <v>2</v>
      </c>
      <c r="D17">
        <v>2</v>
      </c>
      <c r="E17">
        <v>2</v>
      </c>
      <c r="F17">
        <v>2</v>
      </c>
      <c r="G17" s="82">
        <v>2</v>
      </c>
    </row>
    <row r="18" spans="1:9" x14ac:dyDescent="0.15">
      <c r="A18" s="153"/>
      <c r="B18" s="77" t="s">
        <v>364</v>
      </c>
      <c r="C18" s="81">
        <v>3</v>
      </c>
      <c r="D18">
        <v>3</v>
      </c>
      <c r="E18">
        <v>4</v>
      </c>
      <c r="F18">
        <v>3</v>
      </c>
      <c r="G18" s="82">
        <v>3</v>
      </c>
    </row>
    <row r="19" spans="1:9" x14ac:dyDescent="0.15">
      <c r="A19" s="153"/>
      <c r="B19" s="77" t="s">
        <v>365</v>
      </c>
      <c r="C19" s="83">
        <v>2</v>
      </c>
      <c r="D19" s="84">
        <v>2</v>
      </c>
      <c r="E19" s="84">
        <v>5</v>
      </c>
      <c r="F19" s="84">
        <v>2</v>
      </c>
      <c r="G19" s="85">
        <v>2</v>
      </c>
    </row>
    <row r="20" spans="1:9" x14ac:dyDescent="0.15">
      <c r="A20" s="86"/>
      <c r="B20" s="87"/>
      <c r="C20" s="88" t="s">
        <v>123</v>
      </c>
      <c r="D20" s="89" t="s">
        <v>113</v>
      </c>
      <c r="E20" s="89" t="s">
        <v>232</v>
      </c>
      <c r="F20" s="89" t="s">
        <v>117</v>
      </c>
      <c r="G20" s="74" t="s">
        <v>95</v>
      </c>
      <c r="H20" s="89" t="s">
        <v>366</v>
      </c>
      <c r="I20" s="90"/>
    </row>
    <row r="21" spans="1:9" x14ac:dyDescent="0.15">
      <c r="A21" s="154" t="s">
        <v>370</v>
      </c>
      <c r="B21" s="91" t="s">
        <v>285</v>
      </c>
      <c r="C21" s="78">
        <v>2</v>
      </c>
      <c r="D21" s="79">
        <v>2</v>
      </c>
      <c r="E21" s="79">
        <v>2</v>
      </c>
      <c r="F21" s="79">
        <v>2</v>
      </c>
      <c r="G21" s="79"/>
      <c r="H21" s="78">
        <v>2</v>
      </c>
      <c r="I21" s="80"/>
    </row>
    <row r="22" spans="1:9" ht="14" x14ac:dyDescent="0.15">
      <c r="A22" s="154"/>
      <c r="B22" s="92" t="s">
        <v>287</v>
      </c>
      <c r="C22" s="81">
        <v>2</v>
      </c>
      <c r="D22">
        <v>2</v>
      </c>
      <c r="E22">
        <v>2</v>
      </c>
      <c r="F22">
        <v>2</v>
      </c>
      <c r="H22" s="81">
        <v>2</v>
      </c>
      <c r="I22" s="82"/>
    </row>
    <row r="23" spans="1:9" x14ac:dyDescent="0.15">
      <c r="A23" s="154"/>
      <c r="B23" s="91" t="s">
        <v>290</v>
      </c>
      <c r="C23" s="81">
        <v>4</v>
      </c>
      <c r="D23">
        <v>3</v>
      </c>
      <c r="E23">
        <v>4</v>
      </c>
      <c r="F23">
        <v>3</v>
      </c>
      <c r="H23" s="81">
        <v>4.5</v>
      </c>
      <c r="I23" s="82"/>
    </row>
    <row r="24" spans="1:9" x14ac:dyDescent="0.15">
      <c r="A24" s="154"/>
      <c r="B24" s="91" t="s">
        <v>272</v>
      </c>
      <c r="C24" s="81">
        <v>6</v>
      </c>
      <c r="D24">
        <v>4</v>
      </c>
      <c r="E24">
        <v>7</v>
      </c>
      <c r="F24">
        <v>7</v>
      </c>
      <c r="H24" s="81">
        <v>6</v>
      </c>
      <c r="I24" s="82"/>
    </row>
    <row r="25" spans="1:9" x14ac:dyDescent="0.15">
      <c r="A25" s="154"/>
      <c r="B25" s="91" t="s">
        <v>371</v>
      </c>
      <c r="C25" s="81">
        <v>4</v>
      </c>
      <c r="D25">
        <v>4</v>
      </c>
      <c r="E25">
        <v>5</v>
      </c>
      <c r="F25">
        <v>4</v>
      </c>
      <c r="H25" s="81">
        <v>4.25</v>
      </c>
      <c r="I25" s="82"/>
    </row>
    <row r="26" spans="1:9" x14ac:dyDescent="0.15">
      <c r="A26" s="154"/>
      <c r="B26" s="91" t="s">
        <v>279</v>
      </c>
      <c r="C26" s="81">
        <v>6</v>
      </c>
      <c r="D26">
        <v>2</v>
      </c>
      <c r="E26">
        <v>6</v>
      </c>
      <c r="F26">
        <v>6</v>
      </c>
      <c r="H26" s="81">
        <v>5</v>
      </c>
      <c r="I26" s="82"/>
    </row>
    <row r="27" spans="1:9" ht="14" x14ac:dyDescent="0.15">
      <c r="A27" s="154"/>
      <c r="B27" s="92" t="s">
        <v>292</v>
      </c>
      <c r="C27" s="81">
        <v>2</v>
      </c>
      <c r="D27">
        <v>3</v>
      </c>
      <c r="E27">
        <v>2</v>
      </c>
      <c r="F27">
        <v>2</v>
      </c>
      <c r="H27" s="81">
        <v>2.25</v>
      </c>
      <c r="I27" s="82"/>
    </row>
    <row r="28" spans="1:9" x14ac:dyDescent="0.15">
      <c r="A28" s="154"/>
      <c r="B28" s="91" t="s">
        <v>294</v>
      </c>
      <c r="C28" s="81">
        <v>2</v>
      </c>
      <c r="D28">
        <v>3</v>
      </c>
      <c r="E28">
        <v>3</v>
      </c>
      <c r="F28">
        <v>2</v>
      </c>
      <c r="H28" s="81">
        <v>2.5</v>
      </c>
      <c r="I28" s="82"/>
    </row>
    <row r="29" spans="1:9" x14ac:dyDescent="0.15">
      <c r="A29" s="154"/>
      <c r="B29" s="91" t="s">
        <v>295</v>
      </c>
      <c r="C29" s="83">
        <v>5</v>
      </c>
      <c r="D29" s="84">
        <v>3</v>
      </c>
      <c r="E29" s="84">
        <v>5</v>
      </c>
      <c r="F29" s="84">
        <v>4</v>
      </c>
      <c r="G29" s="84"/>
      <c r="H29" s="83">
        <v>4.25</v>
      </c>
      <c r="I29" s="85"/>
    </row>
    <row r="30" spans="1:9" x14ac:dyDescent="0.15">
      <c r="A30" s="154"/>
      <c r="B30" s="91" t="s">
        <v>297</v>
      </c>
      <c r="C30" s="34"/>
      <c r="D30" s="34"/>
      <c r="E30" s="34"/>
      <c r="F30" s="34"/>
      <c r="G30" s="34"/>
    </row>
    <row r="31" spans="1:9" x14ac:dyDescent="0.15">
      <c r="A31" s="154"/>
      <c r="B31" s="91" t="s">
        <v>298</v>
      </c>
      <c r="D31">
        <v>2</v>
      </c>
      <c r="E31">
        <v>1</v>
      </c>
      <c r="F31">
        <v>2</v>
      </c>
    </row>
    <row r="32" spans="1:9" x14ac:dyDescent="0.15">
      <c r="A32" s="154"/>
      <c r="B32" s="91" t="s">
        <v>300</v>
      </c>
      <c r="D32">
        <v>1</v>
      </c>
      <c r="E32">
        <v>2</v>
      </c>
      <c r="F32">
        <v>2</v>
      </c>
    </row>
    <row r="33" spans="1:8" x14ac:dyDescent="0.15">
      <c r="A33" s="154"/>
      <c r="B33" s="91" t="s">
        <v>302</v>
      </c>
      <c r="D33">
        <v>2</v>
      </c>
      <c r="E33">
        <v>2</v>
      </c>
      <c r="F33">
        <v>2</v>
      </c>
    </row>
    <row r="34" spans="1:8" x14ac:dyDescent="0.15">
      <c r="A34" s="154"/>
      <c r="B34" s="91" t="s">
        <v>305</v>
      </c>
      <c r="D34">
        <v>3</v>
      </c>
      <c r="E34">
        <v>3</v>
      </c>
      <c r="F34">
        <v>2</v>
      </c>
    </row>
    <row r="35" spans="1:8" x14ac:dyDescent="0.15">
      <c r="A35" s="154"/>
      <c r="C35" t="s">
        <v>368</v>
      </c>
      <c r="D35" t="s">
        <v>136</v>
      </c>
      <c r="E35" t="s">
        <v>102</v>
      </c>
      <c r="F35" t="s">
        <v>166</v>
      </c>
      <c r="G35" t="s">
        <v>109</v>
      </c>
      <c r="H35" t="s">
        <v>369</v>
      </c>
    </row>
    <row r="36" spans="1:8" x14ac:dyDescent="0.15">
      <c r="A36" s="154"/>
      <c r="B36" s="91" t="s">
        <v>372</v>
      </c>
      <c r="C36">
        <v>3</v>
      </c>
      <c r="D36">
        <v>3</v>
      </c>
      <c r="E36">
        <v>2</v>
      </c>
      <c r="F36">
        <v>3</v>
      </c>
      <c r="G36">
        <v>3</v>
      </c>
      <c r="H36">
        <v>2.8</v>
      </c>
    </row>
    <row r="37" spans="1:8" x14ac:dyDescent="0.15">
      <c r="A37" s="154"/>
      <c r="B37" s="91" t="s">
        <v>269</v>
      </c>
      <c r="C37">
        <v>1</v>
      </c>
      <c r="D37">
        <v>1</v>
      </c>
      <c r="E37">
        <v>2</v>
      </c>
      <c r="F37">
        <v>1</v>
      </c>
      <c r="G37">
        <v>1</v>
      </c>
      <c r="H37">
        <v>1.2</v>
      </c>
    </row>
    <row r="38" spans="1:8" x14ac:dyDescent="0.15">
      <c r="A38" s="154"/>
      <c r="B38" s="91" t="s">
        <v>373</v>
      </c>
      <c r="C38">
        <v>4</v>
      </c>
      <c r="D38">
        <v>4</v>
      </c>
      <c r="E38">
        <v>5</v>
      </c>
      <c r="F38">
        <v>4</v>
      </c>
      <c r="G38">
        <v>3</v>
      </c>
      <c r="H38">
        <v>4</v>
      </c>
    </row>
    <row r="39" spans="1:8" ht="14" x14ac:dyDescent="0.15">
      <c r="A39" s="154"/>
      <c r="B39" s="92" t="s">
        <v>307</v>
      </c>
      <c r="C39">
        <v>3</v>
      </c>
      <c r="D39">
        <v>2</v>
      </c>
      <c r="E39">
        <v>3</v>
      </c>
      <c r="F39">
        <v>3</v>
      </c>
      <c r="G39">
        <v>3</v>
      </c>
      <c r="H39">
        <v>2.8</v>
      </c>
    </row>
    <row r="40" spans="1:8" ht="14" x14ac:dyDescent="0.15">
      <c r="A40" s="154"/>
      <c r="B40" s="92" t="s">
        <v>310</v>
      </c>
      <c r="C40">
        <v>3</v>
      </c>
      <c r="D40">
        <v>3</v>
      </c>
      <c r="E40">
        <v>4</v>
      </c>
      <c r="F40">
        <v>3</v>
      </c>
      <c r="G40">
        <v>3</v>
      </c>
      <c r="H40">
        <v>3.2</v>
      </c>
    </row>
    <row r="41" spans="1:8" x14ac:dyDescent="0.15">
      <c r="A41" s="154"/>
      <c r="B41" s="91" t="s">
        <v>315</v>
      </c>
      <c r="C41">
        <v>1</v>
      </c>
      <c r="D41">
        <v>1</v>
      </c>
      <c r="E41">
        <v>1</v>
      </c>
      <c r="F41">
        <v>1</v>
      </c>
      <c r="G41">
        <v>2</v>
      </c>
      <c r="H41">
        <v>1.2</v>
      </c>
    </row>
    <row r="42" spans="1:8" ht="14" x14ac:dyDescent="0.15">
      <c r="A42" s="154"/>
      <c r="B42" s="92" t="s">
        <v>318</v>
      </c>
      <c r="C42">
        <v>1</v>
      </c>
      <c r="D42">
        <v>2</v>
      </c>
      <c r="E42">
        <v>2</v>
      </c>
      <c r="F42">
        <v>2</v>
      </c>
      <c r="G42">
        <v>1</v>
      </c>
      <c r="H42">
        <v>1.6</v>
      </c>
    </row>
    <row r="43" spans="1:8" x14ac:dyDescent="0.15">
      <c r="A43" s="154"/>
      <c r="B43" s="91" t="s">
        <v>321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</row>
    <row r="44" spans="1:8" x14ac:dyDescent="0.15">
      <c r="A44" s="154"/>
      <c r="B44" s="91" t="s">
        <v>325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</row>
    <row r="45" spans="1:8" x14ac:dyDescent="0.15">
      <c r="A45" s="154"/>
      <c r="B45" s="91" t="s">
        <v>327</v>
      </c>
      <c r="C45">
        <v>2</v>
      </c>
      <c r="D45">
        <v>2</v>
      </c>
      <c r="E45">
        <v>3</v>
      </c>
      <c r="F45">
        <v>2</v>
      </c>
      <c r="G45">
        <v>2</v>
      </c>
      <c r="H45">
        <v>2.2000000000000002</v>
      </c>
    </row>
    <row r="46" spans="1:8" x14ac:dyDescent="0.15">
      <c r="A46" s="154"/>
      <c r="B46" s="91" t="s">
        <v>328</v>
      </c>
      <c r="C46">
        <v>4</v>
      </c>
      <c r="D46">
        <v>4</v>
      </c>
      <c r="E46">
        <v>4</v>
      </c>
      <c r="F46">
        <v>4</v>
      </c>
      <c r="G46">
        <v>3</v>
      </c>
      <c r="H46">
        <v>3.8</v>
      </c>
    </row>
    <row r="47" spans="1:8" x14ac:dyDescent="0.15">
      <c r="A47" s="154"/>
      <c r="B47" s="91" t="s">
        <v>331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</row>
    <row r="48" spans="1:8" x14ac:dyDescent="0.15">
      <c r="A48" s="154"/>
      <c r="B48" s="91" t="s">
        <v>332</v>
      </c>
      <c r="C48">
        <v>1</v>
      </c>
      <c r="D48">
        <v>1</v>
      </c>
      <c r="E48">
        <v>2</v>
      </c>
      <c r="F48">
        <v>1</v>
      </c>
      <c r="G48">
        <v>1</v>
      </c>
      <c r="H48">
        <v>1.2</v>
      </c>
    </row>
    <row r="49" spans="1:8" x14ac:dyDescent="0.15">
      <c r="C49" t="s">
        <v>123</v>
      </c>
      <c r="D49" t="s">
        <v>113</v>
      </c>
      <c r="E49" t="s">
        <v>232</v>
      </c>
      <c r="F49" t="s">
        <v>117</v>
      </c>
      <c r="G49" s="76" t="s">
        <v>95</v>
      </c>
      <c r="H49" t="s">
        <v>366</v>
      </c>
    </row>
    <row r="50" spans="1:8" x14ac:dyDescent="0.15">
      <c r="A50" s="155" t="s">
        <v>374</v>
      </c>
      <c r="B50" s="93" t="s">
        <v>208</v>
      </c>
      <c r="C50">
        <v>3</v>
      </c>
      <c r="D50">
        <v>2</v>
      </c>
      <c r="E50">
        <v>3</v>
      </c>
      <c r="F50">
        <v>2</v>
      </c>
      <c r="H50">
        <v>2.5</v>
      </c>
    </row>
    <row r="51" spans="1:8" ht="14" x14ac:dyDescent="0.15">
      <c r="A51" s="155"/>
      <c r="B51" s="94" t="s">
        <v>211</v>
      </c>
      <c r="C51">
        <v>4</v>
      </c>
      <c r="D51">
        <v>3</v>
      </c>
      <c r="E51">
        <v>4</v>
      </c>
      <c r="F51">
        <v>3</v>
      </c>
      <c r="H51">
        <v>3.5</v>
      </c>
    </row>
    <row r="52" spans="1:8" ht="14" x14ac:dyDescent="0.15">
      <c r="A52" s="155"/>
      <c r="B52" s="94" t="s">
        <v>214</v>
      </c>
      <c r="F52">
        <v>2</v>
      </c>
    </row>
    <row r="53" spans="1:8" ht="14" x14ac:dyDescent="0.15">
      <c r="A53" s="155"/>
      <c r="B53" s="94" t="s">
        <v>216</v>
      </c>
      <c r="C53">
        <v>5</v>
      </c>
      <c r="D53">
        <v>3</v>
      </c>
      <c r="E53">
        <v>3</v>
      </c>
      <c r="F53">
        <v>3</v>
      </c>
      <c r="H53">
        <v>3.5</v>
      </c>
    </row>
    <row r="54" spans="1:8" x14ac:dyDescent="0.15">
      <c r="A54" s="155"/>
      <c r="B54" s="93" t="s">
        <v>217</v>
      </c>
      <c r="C54">
        <v>5</v>
      </c>
      <c r="D54">
        <v>4</v>
      </c>
      <c r="E54">
        <v>4</v>
      </c>
      <c r="F54">
        <v>5</v>
      </c>
      <c r="H54">
        <v>4</v>
      </c>
    </row>
    <row r="55" spans="1:8" x14ac:dyDescent="0.15">
      <c r="A55" s="155"/>
      <c r="B55" s="93" t="s">
        <v>222</v>
      </c>
      <c r="C55">
        <v>4</v>
      </c>
      <c r="D55">
        <v>3</v>
      </c>
      <c r="E55">
        <v>4</v>
      </c>
      <c r="F55">
        <v>3</v>
      </c>
      <c r="H55">
        <v>3.5</v>
      </c>
    </row>
    <row r="56" spans="1:8" x14ac:dyDescent="0.15">
      <c r="A56" s="155"/>
      <c r="B56" s="93" t="s">
        <v>225</v>
      </c>
      <c r="C56">
        <v>1</v>
      </c>
      <c r="D56">
        <v>2</v>
      </c>
      <c r="E56">
        <v>1</v>
      </c>
      <c r="F56">
        <v>1</v>
      </c>
      <c r="H56">
        <v>1.25</v>
      </c>
    </row>
    <row r="57" spans="1:8" x14ac:dyDescent="0.15">
      <c r="A57" s="155"/>
      <c r="B57" s="93" t="s">
        <v>226</v>
      </c>
      <c r="C57">
        <v>4</v>
      </c>
      <c r="D57">
        <v>3</v>
      </c>
      <c r="E57">
        <v>3</v>
      </c>
      <c r="F57">
        <v>4</v>
      </c>
      <c r="H57">
        <v>3.5</v>
      </c>
    </row>
    <row r="58" spans="1:8" x14ac:dyDescent="0.15">
      <c r="A58" s="155"/>
      <c r="B58" s="93" t="s">
        <v>228</v>
      </c>
      <c r="C58">
        <v>2</v>
      </c>
      <c r="D58">
        <v>3</v>
      </c>
      <c r="E58">
        <v>2</v>
      </c>
      <c r="F58">
        <v>2</v>
      </c>
      <c r="H58">
        <v>2.25</v>
      </c>
    </row>
    <row r="59" spans="1:8" x14ac:dyDescent="0.15">
      <c r="A59" s="155"/>
      <c r="B59" s="93" t="s">
        <v>229</v>
      </c>
      <c r="C59">
        <v>1</v>
      </c>
      <c r="D59">
        <v>2</v>
      </c>
      <c r="E59">
        <v>1</v>
      </c>
      <c r="F59">
        <v>2</v>
      </c>
      <c r="H59">
        <v>1.5</v>
      </c>
    </row>
    <row r="60" spans="1:8" x14ac:dyDescent="0.15">
      <c r="A60" s="155"/>
      <c r="B60" s="93" t="s">
        <v>231</v>
      </c>
      <c r="C60">
        <v>4</v>
      </c>
      <c r="D60">
        <v>2</v>
      </c>
      <c r="E60">
        <v>4</v>
      </c>
      <c r="F60">
        <v>3</v>
      </c>
      <c r="H60">
        <v>3.25</v>
      </c>
    </row>
    <row r="61" spans="1:8" x14ac:dyDescent="0.15">
      <c r="A61" s="155"/>
      <c r="C61" t="s">
        <v>368</v>
      </c>
      <c r="D61" t="s">
        <v>136</v>
      </c>
      <c r="E61" t="s">
        <v>102</v>
      </c>
      <c r="F61" t="s">
        <v>166</v>
      </c>
      <c r="G61" t="s">
        <v>109</v>
      </c>
      <c r="H61" t="s">
        <v>369</v>
      </c>
    </row>
    <row r="62" spans="1:8" x14ac:dyDescent="0.15">
      <c r="A62" s="155"/>
      <c r="B62" s="93" t="s">
        <v>236</v>
      </c>
      <c r="C62">
        <v>3</v>
      </c>
      <c r="D62">
        <v>3</v>
      </c>
      <c r="E62">
        <v>4</v>
      </c>
      <c r="F62">
        <v>3</v>
      </c>
      <c r="G62">
        <v>3</v>
      </c>
      <c r="H62">
        <v>3.2</v>
      </c>
    </row>
    <row r="63" spans="1:8" ht="14" x14ac:dyDescent="0.15">
      <c r="A63" s="155"/>
      <c r="B63" s="94" t="s">
        <v>239</v>
      </c>
      <c r="C63">
        <v>2</v>
      </c>
      <c r="D63">
        <v>3</v>
      </c>
      <c r="E63">
        <v>2</v>
      </c>
      <c r="F63">
        <v>2</v>
      </c>
      <c r="G63">
        <v>2</v>
      </c>
      <c r="H63">
        <v>2.2000000000000002</v>
      </c>
    </row>
    <row r="64" spans="1:8" x14ac:dyDescent="0.15">
      <c r="A64" s="155"/>
      <c r="B64" s="93" t="s">
        <v>241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</row>
    <row r="65" spans="1:8" ht="14" x14ac:dyDescent="0.15">
      <c r="A65" s="155"/>
      <c r="B65" s="94" t="s">
        <v>242</v>
      </c>
      <c r="C65">
        <v>1</v>
      </c>
      <c r="D65">
        <v>1</v>
      </c>
      <c r="E65">
        <v>2</v>
      </c>
      <c r="F65">
        <v>1</v>
      </c>
      <c r="G65">
        <v>1</v>
      </c>
      <c r="H65">
        <v>1.2</v>
      </c>
    </row>
    <row r="66" spans="1:8" x14ac:dyDescent="0.15">
      <c r="A66" s="155"/>
      <c r="B66" s="93" t="s">
        <v>245</v>
      </c>
      <c r="C66">
        <v>4</v>
      </c>
      <c r="D66">
        <v>4</v>
      </c>
      <c r="E66">
        <v>4</v>
      </c>
      <c r="F66">
        <v>4</v>
      </c>
      <c r="G66">
        <v>3</v>
      </c>
      <c r="H66">
        <v>3.8</v>
      </c>
    </row>
    <row r="67" spans="1:8" ht="14" x14ac:dyDescent="0.15">
      <c r="A67" s="155"/>
      <c r="B67" s="94" t="s">
        <v>246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15">
      <c r="A68" s="155"/>
      <c r="B68" s="93" t="s">
        <v>247</v>
      </c>
      <c r="C68">
        <v>3</v>
      </c>
      <c r="D68">
        <v>3</v>
      </c>
      <c r="E68">
        <v>2</v>
      </c>
      <c r="F68">
        <v>3</v>
      </c>
      <c r="G68">
        <v>3</v>
      </c>
      <c r="H68">
        <v>2.8</v>
      </c>
    </row>
    <row r="69" spans="1:8" x14ac:dyDescent="0.15">
      <c r="A69" s="155"/>
      <c r="B69" s="93" t="s">
        <v>249</v>
      </c>
      <c r="C69">
        <v>7</v>
      </c>
      <c r="D69">
        <v>7</v>
      </c>
      <c r="E69">
        <v>7</v>
      </c>
      <c r="F69">
        <v>7</v>
      </c>
      <c r="G69">
        <v>6</v>
      </c>
      <c r="H69">
        <v>6.8</v>
      </c>
    </row>
    <row r="70" spans="1:8" x14ac:dyDescent="0.15">
      <c r="A70" s="155"/>
      <c r="B70" s="93" t="s">
        <v>251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</row>
    <row r="71" spans="1:8" x14ac:dyDescent="0.15">
      <c r="A71" s="155"/>
      <c r="B71" s="93" t="s">
        <v>253</v>
      </c>
      <c r="C71">
        <v>2</v>
      </c>
      <c r="D71">
        <v>2</v>
      </c>
      <c r="E71">
        <v>3</v>
      </c>
      <c r="F71">
        <v>2</v>
      </c>
      <c r="G71">
        <v>2</v>
      </c>
      <c r="H71">
        <v>2.2000000000000002</v>
      </c>
    </row>
    <row r="72" spans="1:8" x14ac:dyDescent="0.15">
      <c r="A72" s="155"/>
      <c r="B72" s="93" t="s">
        <v>255</v>
      </c>
      <c r="C72">
        <v>4</v>
      </c>
      <c r="D72">
        <v>4</v>
      </c>
      <c r="E72">
        <v>4</v>
      </c>
      <c r="F72">
        <v>4</v>
      </c>
      <c r="G72">
        <v>3</v>
      </c>
      <c r="H72">
        <v>3.8</v>
      </c>
    </row>
    <row r="73" spans="1:8" x14ac:dyDescent="0.15">
      <c r="A73" s="155"/>
      <c r="B73" s="93" t="s">
        <v>257</v>
      </c>
      <c r="C73">
        <v>3</v>
      </c>
      <c r="D73">
        <v>3</v>
      </c>
      <c r="E73">
        <v>3</v>
      </c>
      <c r="F73">
        <v>3</v>
      </c>
      <c r="G73">
        <v>3</v>
      </c>
      <c r="H73">
        <v>3</v>
      </c>
    </row>
    <row r="74" spans="1:8" x14ac:dyDescent="0.15">
      <c r="C74" t="s">
        <v>123</v>
      </c>
      <c r="D74" t="s">
        <v>113</v>
      </c>
      <c r="E74" t="s">
        <v>232</v>
      </c>
      <c r="F74" t="s">
        <v>117</v>
      </c>
      <c r="G74" s="76" t="s">
        <v>95</v>
      </c>
      <c r="H74" t="s">
        <v>366</v>
      </c>
    </row>
    <row r="75" spans="1:8" x14ac:dyDescent="0.15">
      <c r="A75" s="156" t="s">
        <v>375</v>
      </c>
      <c r="B75" s="95" t="s">
        <v>161</v>
      </c>
      <c r="C75">
        <v>4</v>
      </c>
      <c r="D75">
        <v>3</v>
      </c>
      <c r="E75">
        <v>4</v>
      </c>
      <c r="F75">
        <v>4</v>
      </c>
      <c r="H75">
        <v>3.75</v>
      </c>
    </row>
    <row r="76" spans="1:8" x14ac:dyDescent="0.15">
      <c r="A76" s="156"/>
      <c r="B76" s="95" t="s">
        <v>163</v>
      </c>
      <c r="C76">
        <v>6</v>
      </c>
      <c r="D76">
        <v>4</v>
      </c>
      <c r="E76">
        <v>5</v>
      </c>
      <c r="F76">
        <v>6</v>
      </c>
      <c r="H76">
        <v>5.25</v>
      </c>
    </row>
    <row r="77" spans="1:8" x14ac:dyDescent="0.15">
      <c r="A77" s="156"/>
      <c r="B77" s="95" t="s">
        <v>165</v>
      </c>
      <c r="E77">
        <v>4</v>
      </c>
      <c r="F77">
        <v>3</v>
      </c>
    </row>
    <row r="78" spans="1:8" x14ac:dyDescent="0.15">
      <c r="A78" s="156"/>
      <c r="B78" s="95" t="s">
        <v>167</v>
      </c>
      <c r="F78">
        <v>4</v>
      </c>
    </row>
    <row r="79" spans="1:8" x14ac:dyDescent="0.15">
      <c r="A79" s="156"/>
      <c r="B79" s="95" t="s">
        <v>376</v>
      </c>
      <c r="C79">
        <v>6</v>
      </c>
      <c r="D79">
        <v>4</v>
      </c>
      <c r="E79">
        <v>6</v>
      </c>
      <c r="F79">
        <v>5</v>
      </c>
      <c r="H79">
        <v>5.25</v>
      </c>
    </row>
    <row r="80" spans="1:8" x14ac:dyDescent="0.15">
      <c r="A80" s="156"/>
      <c r="B80" s="95" t="s">
        <v>377</v>
      </c>
    </row>
    <row r="81" spans="1:8" x14ac:dyDescent="0.15">
      <c r="A81" s="156"/>
      <c r="B81" s="95" t="s">
        <v>175</v>
      </c>
      <c r="C81">
        <v>2</v>
      </c>
      <c r="D81">
        <v>3</v>
      </c>
      <c r="E81">
        <v>2</v>
      </c>
      <c r="F81">
        <v>2</v>
      </c>
      <c r="H81">
        <v>2.25</v>
      </c>
    </row>
    <row r="82" spans="1:8" x14ac:dyDescent="0.15">
      <c r="A82" s="156"/>
      <c r="B82" s="95" t="s">
        <v>178</v>
      </c>
      <c r="C82">
        <v>3</v>
      </c>
      <c r="D82">
        <v>2</v>
      </c>
      <c r="E82">
        <v>2</v>
      </c>
      <c r="F82">
        <v>3</v>
      </c>
      <c r="H82">
        <v>2.5</v>
      </c>
    </row>
    <row r="83" spans="1:8" x14ac:dyDescent="0.15">
      <c r="A83" s="156"/>
      <c r="B83" s="95" t="s">
        <v>179</v>
      </c>
      <c r="C83">
        <v>2</v>
      </c>
      <c r="D83">
        <v>1</v>
      </c>
      <c r="E83">
        <v>2</v>
      </c>
      <c r="F83">
        <v>2</v>
      </c>
      <c r="H83">
        <v>1.75</v>
      </c>
    </row>
    <row r="84" spans="1:8" x14ac:dyDescent="0.15">
      <c r="A84" s="156"/>
      <c r="B84" s="95" t="s">
        <v>180</v>
      </c>
      <c r="C84">
        <v>6</v>
      </c>
      <c r="D84">
        <v>4</v>
      </c>
      <c r="E84">
        <v>6</v>
      </c>
      <c r="F84">
        <v>5</v>
      </c>
      <c r="H84">
        <v>5.25</v>
      </c>
    </row>
    <row r="85" spans="1:8" x14ac:dyDescent="0.15">
      <c r="A85" s="156"/>
      <c r="B85" s="95" t="s">
        <v>182</v>
      </c>
      <c r="C85">
        <v>3</v>
      </c>
      <c r="D85">
        <v>2</v>
      </c>
      <c r="E85">
        <v>2</v>
      </c>
      <c r="F85">
        <v>3</v>
      </c>
      <c r="H85">
        <v>2.5</v>
      </c>
    </row>
    <row r="86" spans="1:8" x14ac:dyDescent="0.15">
      <c r="A86" s="156"/>
      <c r="B86" s="95" t="s">
        <v>185</v>
      </c>
      <c r="C86" s="34"/>
      <c r="D86" s="34"/>
      <c r="E86" s="34"/>
      <c r="F86" s="34"/>
      <c r="G86" s="34"/>
    </row>
    <row r="87" spans="1:8" x14ac:dyDescent="0.15">
      <c r="A87" s="156"/>
      <c r="B87" s="68"/>
      <c r="C87" t="s">
        <v>368</v>
      </c>
      <c r="D87" t="s">
        <v>136</v>
      </c>
      <c r="E87" t="s">
        <v>102</v>
      </c>
      <c r="F87" t="s">
        <v>166</v>
      </c>
      <c r="G87" t="s">
        <v>109</v>
      </c>
    </row>
    <row r="88" spans="1:8" x14ac:dyDescent="0.15">
      <c r="A88" s="156"/>
      <c r="B88" s="95" t="s">
        <v>187</v>
      </c>
      <c r="C88">
        <v>4</v>
      </c>
      <c r="D88">
        <v>4</v>
      </c>
      <c r="E88">
        <v>4</v>
      </c>
      <c r="F88">
        <v>4</v>
      </c>
      <c r="G88">
        <v>4</v>
      </c>
    </row>
    <row r="89" spans="1:8" x14ac:dyDescent="0.15">
      <c r="A89" s="156"/>
      <c r="B89" s="95" t="s">
        <v>188</v>
      </c>
      <c r="C89">
        <v>4</v>
      </c>
      <c r="D89">
        <v>4</v>
      </c>
      <c r="E89">
        <v>3</v>
      </c>
      <c r="F89">
        <v>4</v>
      </c>
      <c r="G89">
        <v>3</v>
      </c>
    </row>
    <row r="90" spans="1:8" x14ac:dyDescent="0.15">
      <c r="A90" s="156"/>
      <c r="B90" s="96" t="s">
        <v>189</v>
      </c>
      <c r="C90" s="34"/>
      <c r="D90" s="34"/>
      <c r="E90" s="34"/>
      <c r="F90" s="34"/>
      <c r="G90" s="34"/>
    </row>
    <row r="91" spans="1:8" x14ac:dyDescent="0.15">
      <c r="A91" s="156"/>
      <c r="B91" s="95" t="s">
        <v>191</v>
      </c>
      <c r="C91">
        <v>4</v>
      </c>
      <c r="D91">
        <v>4</v>
      </c>
      <c r="E91">
        <v>4</v>
      </c>
      <c r="F91">
        <v>4</v>
      </c>
      <c r="G91">
        <v>3</v>
      </c>
    </row>
    <row r="92" spans="1:8" x14ac:dyDescent="0.15">
      <c r="A92" s="156"/>
      <c r="B92" s="95" t="s">
        <v>193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8" x14ac:dyDescent="0.15">
      <c r="A93" s="156"/>
      <c r="B93" s="95" t="s">
        <v>194</v>
      </c>
      <c r="C93">
        <v>2</v>
      </c>
      <c r="D93">
        <v>2</v>
      </c>
      <c r="E93">
        <v>3</v>
      </c>
      <c r="F93">
        <v>2</v>
      </c>
      <c r="G93">
        <v>2</v>
      </c>
    </row>
    <row r="94" spans="1:8" x14ac:dyDescent="0.15">
      <c r="A94" s="156"/>
      <c r="B94" s="95" t="s">
        <v>198</v>
      </c>
      <c r="C94">
        <v>2</v>
      </c>
      <c r="D94">
        <v>2</v>
      </c>
      <c r="E94">
        <v>2</v>
      </c>
      <c r="F94">
        <v>2</v>
      </c>
      <c r="G94">
        <v>2</v>
      </c>
    </row>
    <row r="95" spans="1:8" ht="14" x14ac:dyDescent="0.15">
      <c r="A95" s="156"/>
      <c r="B95" s="95" t="s">
        <v>378</v>
      </c>
      <c r="E95">
        <v>4</v>
      </c>
      <c r="H95" s="97" t="s">
        <v>379</v>
      </c>
    </row>
    <row r="96" spans="1:8" x14ac:dyDescent="0.15">
      <c r="A96" s="156"/>
      <c r="B96" s="95" t="s">
        <v>200</v>
      </c>
      <c r="C96">
        <v>1</v>
      </c>
      <c r="D96">
        <v>1</v>
      </c>
      <c r="E96">
        <v>1</v>
      </c>
      <c r="F96">
        <v>1</v>
      </c>
      <c r="G96">
        <v>1</v>
      </c>
    </row>
    <row r="97" spans="1:8" x14ac:dyDescent="0.15">
      <c r="A97" s="156"/>
      <c r="B97" s="95" t="s">
        <v>201</v>
      </c>
      <c r="C97">
        <v>2</v>
      </c>
      <c r="D97">
        <v>2</v>
      </c>
      <c r="E97">
        <v>2</v>
      </c>
      <c r="F97">
        <v>2</v>
      </c>
      <c r="G97">
        <v>2</v>
      </c>
    </row>
    <row r="98" spans="1:8" x14ac:dyDescent="0.15">
      <c r="A98" s="156"/>
      <c r="B98" s="95" t="s">
        <v>203</v>
      </c>
      <c r="C98">
        <v>2</v>
      </c>
      <c r="D98">
        <v>2</v>
      </c>
      <c r="E98">
        <v>2</v>
      </c>
      <c r="F98">
        <v>2</v>
      </c>
      <c r="G98">
        <v>2</v>
      </c>
    </row>
    <row r="99" spans="1:8" x14ac:dyDescent="0.15">
      <c r="A99" s="156"/>
      <c r="B99" s="95" t="s">
        <v>204</v>
      </c>
      <c r="C99">
        <v>3</v>
      </c>
      <c r="D99">
        <v>3</v>
      </c>
      <c r="E99">
        <v>3</v>
      </c>
      <c r="F99">
        <v>3</v>
      </c>
      <c r="G99">
        <v>3</v>
      </c>
    </row>
    <row r="100" spans="1:8" x14ac:dyDescent="0.15">
      <c r="C100" s="76" t="s">
        <v>123</v>
      </c>
      <c r="D100" s="76" t="s">
        <v>113</v>
      </c>
      <c r="E100" s="76" t="s">
        <v>232</v>
      </c>
      <c r="F100" s="76" t="s">
        <v>117</v>
      </c>
      <c r="G100" s="76" t="s">
        <v>95</v>
      </c>
      <c r="H100" t="s">
        <v>366</v>
      </c>
    </row>
    <row r="101" spans="1:8" x14ac:dyDescent="0.15">
      <c r="A101" s="157" t="s">
        <v>380</v>
      </c>
      <c r="B101" s="98" t="s">
        <v>92</v>
      </c>
      <c r="C101" s="34"/>
      <c r="D101" s="34"/>
      <c r="E101" s="34"/>
      <c r="F101" s="34"/>
      <c r="G101" s="34"/>
    </row>
    <row r="102" spans="1:8" x14ac:dyDescent="0.15">
      <c r="A102" s="157"/>
      <c r="B102" s="98" t="s">
        <v>97</v>
      </c>
      <c r="C102">
        <v>6</v>
      </c>
      <c r="D102">
        <v>6</v>
      </c>
      <c r="E102">
        <v>6</v>
      </c>
      <c r="F102">
        <v>6</v>
      </c>
    </row>
    <row r="103" spans="1:8" x14ac:dyDescent="0.15">
      <c r="A103" s="157"/>
      <c r="B103" s="98" t="s">
        <v>101</v>
      </c>
      <c r="C103">
        <v>2</v>
      </c>
      <c r="D103">
        <v>1</v>
      </c>
      <c r="E103">
        <v>2</v>
      </c>
      <c r="F103">
        <v>1</v>
      </c>
    </row>
    <row r="104" spans="1:8" x14ac:dyDescent="0.15">
      <c r="A104" s="157"/>
      <c r="B104" s="98" t="s">
        <v>108</v>
      </c>
      <c r="C104">
        <v>5</v>
      </c>
      <c r="D104">
        <v>4</v>
      </c>
      <c r="E104">
        <v>4</v>
      </c>
      <c r="F104">
        <v>5</v>
      </c>
    </row>
    <row r="105" spans="1:8" x14ac:dyDescent="0.15">
      <c r="A105" s="157"/>
      <c r="B105" s="98" t="s">
        <v>112</v>
      </c>
      <c r="C105">
        <v>1</v>
      </c>
      <c r="D105">
        <v>1</v>
      </c>
      <c r="E105">
        <v>1</v>
      </c>
      <c r="F105">
        <v>1</v>
      </c>
    </row>
    <row r="106" spans="1:8" x14ac:dyDescent="0.15">
      <c r="A106" s="157"/>
      <c r="B106" s="98" t="s">
        <v>116</v>
      </c>
      <c r="C106">
        <v>6</v>
      </c>
      <c r="D106">
        <v>4</v>
      </c>
      <c r="E106">
        <v>6</v>
      </c>
      <c r="F106">
        <v>6</v>
      </c>
    </row>
    <row r="107" spans="1:8" x14ac:dyDescent="0.15">
      <c r="A107" s="157"/>
      <c r="B107" s="98" t="s">
        <v>119</v>
      </c>
      <c r="C107">
        <v>4</v>
      </c>
      <c r="D107">
        <v>4</v>
      </c>
      <c r="E107">
        <v>4</v>
      </c>
      <c r="F107">
        <v>4</v>
      </c>
    </row>
    <row r="108" spans="1:8" x14ac:dyDescent="0.15">
      <c r="A108" s="157"/>
      <c r="B108" s="98" t="s">
        <v>122</v>
      </c>
      <c r="C108">
        <v>5</v>
      </c>
      <c r="D108">
        <v>4</v>
      </c>
      <c r="E108">
        <v>5</v>
      </c>
      <c r="F108">
        <v>5</v>
      </c>
    </row>
    <row r="109" spans="1:8" x14ac:dyDescent="0.15">
      <c r="A109" s="157"/>
      <c r="B109" s="98" t="s">
        <v>125</v>
      </c>
      <c r="C109">
        <v>2</v>
      </c>
      <c r="D109">
        <v>3</v>
      </c>
      <c r="E109">
        <v>2</v>
      </c>
      <c r="F109">
        <v>3</v>
      </c>
    </row>
    <row r="110" spans="1:8" x14ac:dyDescent="0.15">
      <c r="A110" s="157"/>
      <c r="B110" s="98" t="s">
        <v>128</v>
      </c>
      <c r="C110">
        <v>1</v>
      </c>
      <c r="D110">
        <v>1</v>
      </c>
      <c r="E110">
        <v>1</v>
      </c>
      <c r="F110">
        <v>1</v>
      </c>
    </row>
    <row r="111" spans="1:8" x14ac:dyDescent="0.15">
      <c r="A111" s="157"/>
      <c r="B111" s="98" t="s">
        <v>133</v>
      </c>
      <c r="C111">
        <v>5</v>
      </c>
      <c r="D111">
        <v>4</v>
      </c>
      <c r="E111">
        <v>5</v>
      </c>
      <c r="F111">
        <v>5</v>
      </c>
    </row>
    <row r="112" spans="1:8" x14ac:dyDescent="0.15">
      <c r="A112" s="157"/>
      <c r="C112" s="76" t="s">
        <v>368</v>
      </c>
      <c r="D112" s="76" t="s">
        <v>136</v>
      </c>
      <c r="E112" s="76" t="s">
        <v>102</v>
      </c>
      <c r="F112" s="76" t="s">
        <v>166</v>
      </c>
      <c r="G112" s="76" t="s">
        <v>109</v>
      </c>
      <c r="H112" t="s">
        <v>369</v>
      </c>
    </row>
    <row r="113" spans="1:8" x14ac:dyDescent="0.15">
      <c r="A113" s="157"/>
      <c r="B113" s="98" t="s">
        <v>135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</row>
    <row r="114" spans="1:8" x14ac:dyDescent="0.15">
      <c r="A114" s="157"/>
      <c r="B114" s="98" t="s">
        <v>139</v>
      </c>
      <c r="C114">
        <v>5</v>
      </c>
      <c r="D114">
        <v>6</v>
      </c>
      <c r="E114">
        <v>6</v>
      </c>
      <c r="F114">
        <v>6</v>
      </c>
      <c r="G114">
        <v>5</v>
      </c>
      <c r="H114">
        <v>5.6</v>
      </c>
    </row>
    <row r="115" spans="1:8" x14ac:dyDescent="0.15">
      <c r="A115" s="157"/>
      <c r="B115" s="98" t="s">
        <v>381</v>
      </c>
      <c r="C115">
        <v>2</v>
      </c>
      <c r="D115">
        <v>2</v>
      </c>
      <c r="E115">
        <v>3</v>
      </c>
      <c r="F115">
        <v>2</v>
      </c>
      <c r="G115">
        <v>2</v>
      </c>
      <c r="H115">
        <v>2.2000000000000002</v>
      </c>
    </row>
    <row r="116" spans="1:8" x14ac:dyDescent="0.15">
      <c r="A116" s="157"/>
      <c r="B116" s="98" t="s">
        <v>143</v>
      </c>
      <c r="C116">
        <v>2</v>
      </c>
      <c r="D116">
        <v>2</v>
      </c>
      <c r="E116">
        <v>3</v>
      </c>
      <c r="F116">
        <v>2</v>
      </c>
      <c r="G116">
        <v>2</v>
      </c>
      <c r="H116">
        <v>2.2000000000000002</v>
      </c>
    </row>
    <row r="117" spans="1:8" x14ac:dyDescent="0.15">
      <c r="A117" s="157"/>
      <c r="B117" s="98" t="s">
        <v>145</v>
      </c>
      <c r="C117">
        <v>3</v>
      </c>
      <c r="D117">
        <v>3</v>
      </c>
      <c r="E117">
        <v>4</v>
      </c>
      <c r="F117">
        <v>3</v>
      </c>
      <c r="G117">
        <v>2</v>
      </c>
      <c r="H117">
        <v>3</v>
      </c>
    </row>
    <row r="118" spans="1:8" x14ac:dyDescent="0.15">
      <c r="A118" s="157"/>
      <c r="B118" s="98" t="s">
        <v>146</v>
      </c>
    </row>
    <row r="119" spans="1:8" x14ac:dyDescent="0.15">
      <c r="A119" s="157"/>
      <c r="B119" s="98" t="s">
        <v>149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15">
      <c r="A120" s="157"/>
      <c r="B120" s="98" t="s">
        <v>151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</row>
    <row r="121" spans="1:8" x14ac:dyDescent="0.15">
      <c r="A121" s="157"/>
      <c r="B121" s="98" t="s">
        <v>154</v>
      </c>
      <c r="C121">
        <v>4</v>
      </c>
      <c r="D121">
        <v>5</v>
      </c>
      <c r="E121">
        <v>4</v>
      </c>
      <c r="F121">
        <v>5</v>
      </c>
      <c r="G121">
        <v>4</v>
      </c>
      <c r="H121">
        <v>4.4000000000000004</v>
      </c>
    </row>
    <row r="122" spans="1:8" x14ac:dyDescent="0.15">
      <c r="A122" s="157"/>
      <c r="B122" s="99" t="s">
        <v>206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</row>
    <row r="123" spans="1:8" x14ac:dyDescent="0.15">
      <c r="A123" s="157"/>
      <c r="B123" s="98" t="s">
        <v>159</v>
      </c>
      <c r="C123">
        <v>3</v>
      </c>
      <c r="D123">
        <v>3</v>
      </c>
      <c r="E123">
        <v>3</v>
      </c>
      <c r="F123">
        <v>3</v>
      </c>
      <c r="G123">
        <v>3</v>
      </c>
      <c r="H123">
        <v>3</v>
      </c>
    </row>
  </sheetData>
  <mergeCells count="5">
    <mergeCell ref="A2:A19"/>
    <mergeCell ref="A21:A48"/>
    <mergeCell ref="A50:A73"/>
    <mergeCell ref="A75:A99"/>
    <mergeCell ref="A101:A123"/>
  </mergeCells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2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3" x14ac:dyDescent="0.15"/>
  <cols>
    <col min="2" max="2" width="15.6640625" customWidth="1"/>
  </cols>
  <sheetData>
    <row r="1" spans="1:14" x14ac:dyDescent="0.15">
      <c r="C1" s="100" t="s">
        <v>382</v>
      </c>
      <c r="D1" s="100" t="s">
        <v>383</v>
      </c>
      <c r="E1" s="100" t="s">
        <v>382</v>
      </c>
      <c r="F1" s="100" t="s">
        <v>383</v>
      </c>
      <c r="G1" s="100" t="s">
        <v>382</v>
      </c>
      <c r="H1" s="100" t="s">
        <v>383</v>
      </c>
      <c r="I1" s="100" t="s">
        <v>382</v>
      </c>
      <c r="J1" s="100" t="s">
        <v>383</v>
      </c>
      <c r="K1" s="76"/>
      <c r="L1" s="76"/>
      <c r="M1" s="100" t="s">
        <v>382</v>
      </c>
      <c r="N1" s="100" t="s">
        <v>383</v>
      </c>
    </row>
    <row r="2" spans="1:14" x14ac:dyDescent="0.15">
      <c r="C2" s="158" t="s">
        <v>123</v>
      </c>
      <c r="D2" s="158"/>
      <c r="E2" s="158" t="s">
        <v>113</v>
      </c>
      <c r="F2" s="158"/>
      <c r="G2" s="158" t="s">
        <v>232</v>
      </c>
      <c r="H2" s="158"/>
      <c r="I2" s="158" t="s">
        <v>384</v>
      </c>
      <c r="J2" s="158"/>
      <c r="M2" s="158" t="s">
        <v>385</v>
      </c>
      <c r="N2" s="158"/>
    </row>
    <row r="3" spans="1:14" x14ac:dyDescent="0.15">
      <c r="A3" s="153" t="s">
        <v>367</v>
      </c>
      <c r="B3" s="77" t="s">
        <v>334</v>
      </c>
      <c r="C3">
        <v>2</v>
      </c>
      <c r="D3">
        <v>2</v>
      </c>
      <c r="E3">
        <v>2</v>
      </c>
      <c r="F3">
        <v>2</v>
      </c>
      <c r="G3">
        <v>2</v>
      </c>
      <c r="H3">
        <v>3</v>
      </c>
      <c r="I3">
        <v>2</v>
      </c>
      <c r="J3">
        <v>2</v>
      </c>
      <c r="M3">
        <v>2</v>
      </c>
      <c r="N3">
        <v>2.25</v>
      </c>
    </row>
    <row r="4" spans="1:14" x14ac:dyDescent="0.15">
      <c r="A4" s="153"/>
      <c r="B4" s="77" t="s">
        <v>335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M4">
        <v>1</v>
      </c>
      <c r="N4">
        <v>1</v>
      </c>
    </row>
    <row r="5" spans="1:14" x14ac:dyDescent="0.15">
      <c r="A5" s="153"/>
      <c r="B5" s="77" t="s">
        <v>336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M5">
        <v>1</v>
      </c>
      <c r="N5">
        <v>1.25</v>
      </c>
    </row>
    <row r="6" spans="1:14" x14ac:dyDescent="0.15">
      <c r="A6" s="153"/>
      <c r="B6" s="77" t="s">
        <v>338</v>
      </c>
      <c r="C6">
        <v>2</v>
      </c>
      <c r="D6">
        <v>2</v>
      </c>
      <c r="E6">
        <v>2</v>
      </c>
      <c r="F6">
        <v>2</v>
      </c>
      <c r="G6">
        <v>2</v>
      </c>
      <c r="H6">
        <v>3</v>
      </c>
      <c r="I6">
        <v>2</v>
      </c>
      <c r="J6">
        <v>2</v>
      </c>
      <c r="M6">
        <v>2</v>
      </c>
    </row>
    <row r="7" spans="1:14" x14ac:dyDescent="0.15">
      <c r="A7" s="153"/>
      <c r="B7" s="77" t="s">
        <v>341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1</v>
      </c>
      <c r="J7">
        <v>2</v>
      </c>
      <c r="M7">
        <v>1</v>
      </c>
    </row>
    <row r="8" spans="1:14" x14ac:dyDescent="0.15">
      <c r="A8" s="153"/>
      <c r="B8" s="77" t="s">
        <v>344</v>
      </c>
      <c r="C8">
        <v>1</v>
      </c>
      <c r="D8">
        <v>2</v>
      </c>
      <c r="E8">
        <v>1</v>
      </c>
      <c r="F8">
        <v>2</v>
      </c>
      <c r="G8">
        <v>1</v>
      </c>
      <c r="H8">
        <v>2</v>
      </c>
      <c r="I8">
        <v>1</v>
      </c>
      <c r="J8">
        <v>2</v>
      </c>
      <c r="M8">
        <v>1</v>
      </c>
      <c r="N8">
        <v>2</v>
      </c>
    </row>
    <row r="9" spans="1:14" x14ac:dyDescent="0.15">
      <c r="A9" s="153"/>
      <c r="B9" s="77" t="s">
        <v>345</v>
      </c>
      <c r="C9">
        <v>1</v>
      </c>
      <c r="D9">
        <v>3</v>
      </c>
      <c r="E9">
        <v>1</v>
      </c>
      <c r="F9">
        <v>2</v>
      </c>
      <c r="G9">
        <v>1</v>
      </c>
      <c r="H9">
        <v>2</v>
      </c>
      <c r="I9">
        <v>1</v>
      </c>
      <c r="J9">
        <v>2</v>
      </c>
      <c r="M9">
        <v>1</v>
      </c>
    </row>
    <row r="10" spans="1:14" x14ac:dyDescent="0.15">
      <c r="A10" s="153"/>
      <c r="B10" s="77" t="s">
        <v>349</v>
      </c>
      <c r="C10">
        <v>1</v>
      </c>
      <c r="D10">
        <v>4</v>
      </c>
      <c r="E10">
        <v>1</v>
      </c>
      <c r="F10">
        <v>3</v>
      </c>
      <c r="G10">
        <v>1</v>
      </c>
      <c r="H10">
        <v>4</v>
      </c>
      <c r="I10">
        <v>1</v>
      </c>
      <c r="J10">
        <v>3</v>
      </c>
      <c r="M10">
        <v>1</v>
      </c>
    </row>
    <row r="11" spans="1:14" x14ac:dyDescent="0.15">
      <c r="A11" s="153"/>
      <c r="B11" s="77" t="s">
        <v>350</v>
      </c>
      <c r="C11">
        <v>1</v>
      </c>
      <c r="D11">
        <v>3</v>
      </c>
      <c r="E11">
        <v>1</v>
      </c>
      <c r="F11">
        <v>2</v>
      </c>
      <c r="G11">
        <v>1</v>
      </c>
      <c r="H11">
        <v>3</v>
      </c>
      <c r="I11">
        <v>1</v>
      </c>
      <c r="J11">
        <v>3</v>
      </c>
      <c r="M11">
        <v>1</v>
      </c>
    </row>
    <row r="12" spans="1:14" x14ac:dyDescent="0.15">
      <c r="A12" s="153"/>
      <c r="C12" s="158" t="s">
        <v>368</v>
      </c>
      <c r="D12" s="158"/>
      <c r="E12" s="158" t="s">
        <v>136</v>
      </c>
      <c r="F12" s="158"/>
      <c r="G12" s="158" t="s">
        <v>102</v>
      </c>
      <c r="H12" s="158"/>
      <c r="I12" s="158" t="s">
        <v>166</v>
      </c>
      <c r="J12" s="158"/>
      <c r="K12" s="158" t="s">
        <v>109</v>
      </c>
      <c r="L12" s="158"/>
    </row>
    <row r="13" spans="1:14" x14ac:dyDescent="0.15">
      <c r="A13" s="153"/>
      <c r="B13" s="77" t="s">
        <v>353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4" x14ac:dyDescent="0.15">
      <c r="A14" s="153"/>
      <c r="B14" s="77" t="s">
        <v>354</v>
      </c>
      <c r="C14">
        <v>0</v>
      </c>
      <c r="D14">
        <v>1</v>
      </c>
      <c r="E14">
        <v>0</v>
      </c>
      <c r="F14">
        <v>3</v>
      </c>
      <c r="G14">
        <v>0</v>
      </c>
      <c r="H14">
        <v>1</v>
      </c>
      <c r="I14">
        <v>0</v>
      </c>
      <c r="J14">
        <v>3</v>
      </c>
      <c r="K14">
        <v>0</v>
      </c>
      <c r="L14">
        <v>3</v>
      </c>
    </row>
    <row r="15" spans="1:14" x14ac:dyDescent="0.15">
      <c r="A15" s="153"/>
      <c r="B15" s="77" t="s">
        <v>356</v>
      </c>
      <c r="C15">
        <v>1</v>
      </c>
      <c r="D15">
        <v>2</v>
      </c>
      <c r="E15">
        <v>1</v>
      </c>
      <c r="F15">
        <v>2</v>
      </c>
      <c r="G15">
        <v>1</v>
      </c>
      <c r="H15">
        <v>2</v>
      </c>
      <c r="I15">
        <v>1</v>
      </c>
      <c r="J15">
        <v>2</v>
      </c>
      <c r="K15">
        <v>1</v>
      </c>
      <c r="L15">
        <v>1</v>
      </c>
    </row>
    <row r="16" spans="1:14" x14ac:dyDescent="0.15">
      <c r="A16" s="153"/>
      <c r="B16" s="77" t="s">
        <v>359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15">
      <c r="A17" s="153"/>
      <c r="B17" s="77" t="s">
        <v>361</v>
      </c>
      <c r="C17">
        <v>1</v>
      </c>
      <c r="D17">
        <v>2</v>
      </c>
      <c r="E17">
        <v>1</v>
      </c>
      <c r="F17">
        <v>2</v>
      </c>
      <c r="G17">
        <v>1</v>
      </c>
      <c r="H17">
        <v>2</v>
      </c>
      <c r="I17">
        <v>1</v>
      </c>
      <c r="J17">
        <v>2</v>
      </c>
      <c r="K17">
        <v>1</v>
      </c>
      <c r="L17">
        <v>1</v>
      </c>
    </row>
    <row r="18" spans="1:12" x14ac:dyDescent="0.15">
      <c r="A18" s="153"/>
      <c r="B18" s="77" t="s">
        <v>363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15">
      <c r="A19" s="153"/>
      <c r="B19" s="77" t="s">
        <v>364</v>
      </c>
      <c r="C19">
        <v>2</v>
      </c>
      <c r="D19">
        <v>1</v>
      </c>
      <c r="E19">
        <v>2</v>
      </c>
      <c r="F19">
        <v>2</v>
      </c>
      <c r="G19">
        <v>2</v>
      </c>
      <c r="H19">
        <v>1</v>
      </c>
      <c r="I19">
        <v>2</v>
      </c>
      <c r="J19">
        <v>2</v>
      </c>
      <c r="K19">
        <v>2</v>
      </c>
      <c r="L19">
        <v>2</v>
      </c>
    </row>
    <row r="20" spans="1:12" x14ac:dyDescent="0.15">
      <c r="A20" s="153"/>
      <c r="B20" s="77" t="s">
        <v>365</v>
      </c>
      <c r="C20">
        <v>1</v>
      </c>
      <c r="D20">
        <v>3</v>
      </c>
      <c r="E20">
        <v>1</v>
      </c>
      <c r="F20">
        <v>3</v>
      </c>
      <c r="G20">
        <v>1</v>
      </c>
      <c r="H20">
        <v>3</v>
      </c>
      <c r="I20">
        <v>1</v>
      </c>
      <c r="J20">
        <v>3</v>
      </c>
      <c r="K20">
        <v>1</v>
      </c>
      <c r="L20">
        <v>3</v>
      </c>
    </row>
    <row r="21" spans="1:12" x14ac:dyDescent="0.15">
      <c r="A21" s="86"/>
      <c r="B21" s="87"/>
      <c r="C21" s="158" t="s">
        <v>123</v>
      </c>
      <c r="D21" s="158"/>
      <c r="E21" s="158" t="s">
        <v>113</v>
      </c>
      <c r="F21" s="158"/>
      <c r="G21" s="158" t="s">
        <v>232</v>
      </c>
      <c r="H21" s="158"/>
      <c r="I21" s="158" t="s">
        <v>117</v>
      </c>
      <c r="J21" s="158"/>
      <c r="K21" s="158" t="s">
        <v>95</v>
      </c>
      <c r="L21" s="158"/>
    </row>
    <row r="22" spans="1:12" x14ac:dyDescent="0.15">
      <c r="A22" s="154" t="s">
        <v>370</v>
      </c>
      <c r="B22" s="91" t="s">
        <v>285</v>
      </c>
      <c r="C22">
        <v>0</v>
      </c>
      <c r="D22">
        <v>2</v>
      </c>
      <c r="E22">
        <v>0</v>
      </c>
      <c r="F22">
        <v>2</v>
      </c>
      <c r="G22">
        <v>0</v>
      </c>
      <c r="H22">
        <v>2</v>
      </c>
      <c r="I22">
        <v>0</v>
      </c>
      <c r="J22">
        <v>2</v>
      </c>
    </row>
    <row r="23" spans="1:12" x14ac:dyDescent="0.15">
      <c r="A23" s="154"/>
      <c r="B23" s="91" t="s">
        <v>290</v>
      </c>
      <c r="C23">
        <v>0</v>
      </c>
      <c r="D23">
        <v>2</v>
      </c>
      <c r="E23">
        <v>0</v>
      </c>
      <c r="F23">
        <v>2</v>
      </c>
      <c r="G23">
        <v>0</v>
      </c>
      <c r="H23">
        <v>2</v>
      </c>
      <c r="I23">
        <v>0</v>
      </c>
      <c r="J23">
        <v>2</v>
      </c>
    </row>
    <row r="24" spans="1:12" ht="14" x14ac:dyDescent="0.15">
      <c r="A24" s="154"/>
      <c r="B24" s="92" t="s">
        <v>287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2" x14ac:dyDescent="0.15">
      <c r="A25" s="154"/>
      <c r="B25" s="91" t="s">
        <v>272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</row>
    <row r="26" spans="1:12" x14ac:dyDescent="0.15">
      <c r="A26" s="154"/>
      <c r="B26" s="91" t="s">
        <v>371</v>
      </c>
      <c r="C26">
        <v>2</v>
      </c>
      <c r="D26">
        <v>2</v>
      </c>
      <c r="E26">
        <v>2</v>
      </c>
      <c r="F26">
        <v>1</v>
      </c>
      <c r="G26">
        <v>2</v>
      </c>
      <c r="H26">
        <v>2</v>
      </c>
      <c r="I26">
        <v>2</v>
      </c>
      <c r="J26">
        <v>2</v>
      </c>
    </row>
    <row r="27" spans="1:12" x14ac:dyDescent="0.15">
      <c r="A27" s="154"/>
      <c r="B27" s="91" t="s">
        <v>279</v>
      </c>
      <c r="C27">
        <v>1</v>
      </c>
      <c r="D27">
        <v>3</v>
      </c>
      <c r="E27">
        <v>1</v>
      </c>
      <c r="F27">
        <v>2</v>
      </c>
      <c r="G27">
        <v>1</v>
      </c>
      <c r="H27">
        <v>2</v>
      </c>
      <c r="I27">
        <v>1</v>
      </c>
      <c r="J27">
        <v>2</v>
      </c>
    </row>
    <row r="28" spans="1:12" ht="14" x14ac:dyDescent="0.15">
      <c r="A28" s="154"/>
      <c r="B28" s="92" t="s">
        <v>292</v>
      </c>
      <c r="C28">
        <v>1</v>
      </c>
      <c r="D28">
        <v>2</v>
      </c>
      <c r="E28">
        <v>1</v>
      </c>
      <c r="F28">
        <v>1</v>
      </c>
      <c r="G28">
        <v>1</v>
      </c>
      <c r="H28">
        <v>2</v>
      </c>
      <c r="I28">
        <v>1</v>
      </c>
      <c r="J28">
        <v>2</v>
      </c>
    </row>
    <row r="29" spans="1:12" x14ac:dyDescent="0.15">
      <c r="A29" s="154"/>
      <c r="B29" s="91" t="s">
        <v>294</v>
      </c>
      <c r="C29">
        <v>1</v>
      </c>
      <c r="D29">
        <v>2</v>
      </c>
      <c r="E29">
        <v>1</v>
      </c>
      <c r="F29">
        <v>2</v>
      </c>
      <c r="G29">
        <v>1</v>
      </c>
      <c r="H29">
        <v>2</v>
      </c>
      <c r="I29">
        <v>1</v>
      </c>
      <c r="J29">
        <v>2</v>
      </c>
    </row>
    <row r="30" spans="1:12" x14ac:dyDescent="0.15">
      <c r="A30" s="154"/>
      <c r="B30" s="91" t="s">
        <v>295</v>
      </c>
      <c r="C30">
        <v>1</v>
      </c>
      <c r="D30">
        <v>3</v>
      </c>
      <c r="E30">
        <v>1</v>
      </c>
      <c r="F30">
        <v>4</v>
      </c>
      <c r="G30">
        <v>1</v>
      </c>
      <c r="H30">
        <v>3</v>
      </c>
      <c r="I30">
        <v>1</v>
      </c>
      <c r="J30">
        <v>3</v>
      </c>
    </row>
    <row r="31" spans="1:12" x14ac:dyDescent="0.15">
      <c r="A31" s="154"/>
      <c r="B31" s="91" t="s">
        <v>297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2" x14ac:dyDescent="0.15">
      <c r="A32" s="154"/>
      <c r="B32" s="91" t="s">
        <v>298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</row>
    <row r="33" spans="1:12" x14ac:dyDescent="0.15">
      <c r="A33" s="154"/>
      <c r="B33" s="91" t="s">
        <v>300</v>
      </c>
      <c r="C33">
        <v>0</v>
      </c>
      <c r="D33">
        <v>1</v>
      </c>
      <c r="E33">
        <v>0</v>
      </c>
      <c r="F33">
        <v>1</v>
      </c>
      <c r="G33">
        <v>0</v>
      </c>
      <c r="H33">
        <v>2</v>
      </c>
      <c r="I33">
        <v>0</v>
      </c>
      <c r="J33">
        <v>1</v>
      </c>
    </row>
    <row r="34" spans="1:12" x14ac:dyDescent="0.15">
      <c r="A34" s="154"/>
      <c r="B34" s="91" t="s">
        <v>302</v>
      </c>
      <c r="C34">
        <v>1</v>
      </c>
      <c r="D34">
        <v>1</v>
      </c>
      <c r="E34">
        <v>1</v>
      </c>
      <c r="F34">
        <v>1</v>
      </c>
      <c r="G34">
        <v>1</v>
      </c>
      <c r="H34">
        <v>2</v>
      </c>
      <c r="I34">
        <v>1</v>
      </c>
      <c r="J34">
        <v>1</v>
      </c>
    </row>
    <row r="35" spans="1:12" x14ac:dyDescent="0.15">
      <c r="A35" s="154"/>
      <c r="B35" s="91" t="s">
        <v>305</v>
      </c>
      <c r="C35">
        <v>1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2</v>
      </c>
    </row>
    <row r="36" spans="1:12" x14ac:dyDescent="0.15">
      <c r="A36" s="154"/>
      <c r="C36" s="158" t="s">
        <v>368</v>
      </c>
      <c r="D36" s="158"/>
      <c r="E36" s="158" t="s">
        <v>136</v>
      </c>
      <c r="F36" s="158"/>
      <c r="G36" s="158" t="s">
        <v>102</v>
      </c>
      <c r="H36" s="158"/>
      <c r="I36" s="158" t="s">
        <v>166</v>
      </c>
      <c r="J36" s="158"/>
      <c r="K36" s="158" t="s">
        <v>109</v>
      </c>
      <c r="L36" s="158"/>
    </row>
    <row r="37" spans="1:12" x14ac:dyDescent="0.15">
      <c r="A37" s="154"/>
      <c r="B37" s="91" t="s">
        <v>372</v>
      </c>
      <c r="C37" s="76">
        <v>2</v>
      </c>
      <c r="D37" s="76">
        <v>1</v>
      </c>
      <c r="E37" s="101">
        <v>2</v>
      </c>
      <c r="F37" s="101">
        <v>2</v>
      </c>
      <c r="G37" s="101">
        <v>2</v>
      </c>
      <c r="H37" s="101">
        <v>1</v>
      </c>
      <c r="I37" s="76"/>
      <c r="J37" s="76"/>
      <c r="K37" s="76"/>
      <c r="L37" s="76"/>
    </row>
    <row r="38" spans="1:12" x14ac:dyDescent="0.15">
      <c r="A38" s="154"/>
      <c r="B38" s="91" t="s">
        <v>269</v>
      </c>
      <c r="C38" s="76">
        <v>0</v>
      </c>
      <c r="D38" s="76">
        <v>2</v>
      </c>
      <c r="E38" s="101">
        <v>0</v>
      </c>
      <c r="F38" s="101">
        <v>2</v>
      </c>
      <c r="G38" s="101">
        <v>0</v>
      </c>
      <c r="H38" s="101">
        <v>2</v>
      </c>
      <c r="I38" s="76"/>
      <c r="J38" s="76"/>
      <c r="K38" s="76"/>
      <c r="L38" s="76"/>
    </row>
    <row r="39" spans="1:12" x14ac:dyDescent="0.15">
      <c r="A39" s="154"/>
      <c r="B39" s="91" t="s">
        <v>373</v>
      </c>
      <c r="C39" s="76">
        <v>2</v>
      </c>
      <c r="D39" s="76">
        <v>3</v>
      </c>
      <c r="E39" s="101">
        <v>2</v>
      </c>
      <c r="F39" s="101">
        <v>2</v>
      </c>
      <c r="G39" s="101">
        <v>2</v>
      </c>
      <c r="H39" s="101">
        <v>3</v>
      </c>
      <c r="I39" s="76"/>
      <c r="J39" s="76"/>
      <c r="K39" s="76"/>
      <c r="L39" s="76"/>
    </row>
    <row r="40" spans="1:12" ht="14" x14ac:dyDescent="0.15">
      <c r="A40" s="154"/>
      <c r="B40" s="92" t="s">
        <v>307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</row>
    <row r="41" spans="1:12" ht="14" x14ac:dyDescent="0.15">
      <c r="A41" s="154"/>
      <c r="B41" s="92" t="s">
        <v>310</v>
      </c>
      <c r="C41">
        <v>3</v>
      </c>
      <c r="D41">
        <v>1</v>
      </c>
      <c r="E41">
        <v>3</v>
      </c>
      <c r="F41">
        <v>1</v>
      </c>
      <c r="G41">
        <v>3</v>
      </c>
      <c r="H41">
        <v>1</v>
      </c>
      <c r="I41">
        <v>3</v>
      </c>
      <c r="J41">
        <v>1</v>
      </c>
      <c r="K41">
        <v>3</v>
      </c>
      <c r="L41">
        <v>1</v>
      </c>
    </row>
    <row r="42" spans="1:12" x14ac:dyDescent="0.15">
      <c r="A42" s="154"/>
      <c r="B42" s="91" t="s">
        <v>315</v>
      </c>
      <c r="C42">
        <v>1</v>
      </c>
      <c r="D42">
        <v>2</v>
      </c>
      <c r="E42">
        <v>1</v>
      </c>
      <c r="F42">
        <v>2</v>
      </c>
      <c r="G42">
        <v>1</v>
      </c>
      <c r="H42">
        <v>2</v>
      </c>
    </row>
    <row r="43" spans="1:12" ht="14" x14ac:dyDescent="0.15">
      <c r="A43" s="154"/>
      <c r="B43" s="92" t="s">
        <v>318</v>
      </c>
      <c r="C43">
        <v>1</v>
      </c>
      <c r="D43">
        <v>2</v>
      </c>
      <c r="E43">
        <v>1</v>
      </c>
      <c r="F43">
        <v>2</v>
      </c>
      <c r="G43">
        <v>1</v>
      </c>
      <c r="H43">
        <v>2</v>
      </c>
    </row>
    <row r="44" spans="1:12" x14ac:dyDescent="0.15">
      <c r="A44" s="154"/>
      <c r="B44" s="91" t="s">
        <v>321</v>
      </c>
      <c r="C44">
        <v>1</v>
      </c>
      <c r="D44">
        <v>2</v>
      </c>
      <c r="E44">
        <v>1</v>
      </c>
      <c r="F44">
        <v>3</v>
      </c>
      <c r="G44">
        <v>1</v>
      </c>
      <c r="H44">
        <v>2</v>
      </c>
    </row>
    <row r="45" spans="1:12" x14ac:dyDescent="0.15">
      <c r="A45" s="154"/>
      <c r="B45" s="91" t="s">
        <v>325</v>
      </c>
      <c r="C45">
        <v>1</v>
      </c>
      <c r="D45">
        <v>2</v>
      </c>
      <c r="E45">
        <v>1</v>
      </c>
      <c r="F45">
        <v>1</v>
      </c>
      <c r="G45">
        <v>1</v>
      </c>
      <c r="H45">
        <v>2</v>
      </c>
    </row>
    <row r="46" spans="1:12" x14ac:dyDescent="0.15">
      <c r="A46" s="154"/>
      <c r="B46" s="91" t="s">
        <v>327</v>
      </c>
      <c r="C46">
        <v>0</v>
      </c>
      <c r="D46">
        <v>3</v>
      </c>
      <c r="E46">
        <v>0</v>
      </c>
      <c r="F46">
        <v>3</v>
      </c>
      <c r="G46">
        <v>0</v>
      </c>
      <c r="H46">
        <v>4</v>
      </c>
    </row>
    <row r="47" spans="1:12" x14ac:dyDescent="0.15">
      <c r="A47" s="154"/>
      <c r="B47" s="91" t="s">
        <v>328</v>
      </c>
      <c r="C47">
        <v>1</v>
      </c>
      <c r="D47">
        <v>2</v>
      </c>
      <c r="E47">
        <v>1</v>
      </c>
      <c r="F47">
        <v>2</v>
      </c>
      <c r="G47">
        <v>1</v>
      </c>
      <c r="H47">
        <v>2</v>
      </c>
    </row>
    <row r="48" spans="1:12" x14ac:dyDescent="0.15">
      <c r="A48" s="154"/>
      <c r="B48" s="91" t="s">
        <v>331</v>
      </c>
      <c r="C48">
        <v>0</v>
      </c>
      <c r="D48">
        <v>3</v>
      </c>
      <c r="E48">
        <v>0</v>
      </c>
      <c r="F48">
        <v>3</v>
      </c>
      <c r="G48">
        <v>0</v>
      </c>
      <c r="H48">
        <v>4</v>
      </c>
    </row>
    <row r="49" spans="1:12" x14ac:dyDescent="0.15">
      <c r="A49" s="154"/>
      <c r="B49" s="91" t="s">
        <v>332</v>
      </c>
      <c r="C49">
        <v>1</v>
      </c>
      <c r="D49">
        <v>3</v>
      </c>
      <c r="E49">
        <v>1</v>
      </c>
      <c r="F49">
        <v>3</v>
      </c>
      <c r="G49">
        <v>1</v>
      </c>
      <c r="H49">
        <v>3</v>
      </c>
    </row>
    <row r="50" spans="1:12" x14ac:dyDescent="0.15">
      <c r="C50" s="158" t="s">
        <v>123</v>
      </c>
      <c r="D50" s="158"/>
      <c r="E50" s="158" t="s">
        <v>113</v>
      </c>
      <c r="F50" s="158"/>
      <c r="G50" s="158" t="s">
        <v>232</v>
      </c>
      <c r="H50" s="158"/>
      <c r="I50" s="158" t="s">
        <v>117</v>
      </c>
      <c r="J50" s="158"/>
      <c r="K50" s="158" t="s">
        <v>95</v>
      </c>
      <c r="L50" s="158"/>
    </row>
    <row r="51" spans="1:12" x14ac:dyDescent="0.15">
      <c r="A51" s="155" t="s">
        <v>374</v>
      </c>
      <c r="B51" s="93" t="s">
        <v>208</v>
      </c>
      <c r="C51">
        <v>2</v>
      </c>
      <c r="D51">
        <v>1</v>
      </c>
      <c r="E51">
        <v>2</v>
      </c>
      <c r="F51">
        <v>1</v>
      </c>
      <c r="G51">
        <v>2</v>
      </c>
      <c r="I51">
        <v>2</v>
      </c>
      <c r="J51">
        <v>1</v>
      </c>
    </row>
    <row r="52" spans="1:12" ht="14" x14ac:dyDescent="0.15">
      <c r="A52" s="155"/>
      <c r="B52" s="94" t="s">
        <v>211</v>
      </c>
      <c r="C52">
        <v>1</v>
      </c>
      <c r="D52">
        <v>3</v>
      </c>
      <c r="E52">
        <v>1</v>
      </c>
      <c r="F52">
        <v>4</v>
      </c>
      <c r="G52">
        <v>1</v>
      </c>
      <c r="H52">
        <v>3</v>
      </c>
      <c r="I52">
        <v>1</v>
      </c>
      <c r="J52">
        <v>3</v>
      </c>
    </row>
    <row r="53" spans="1:12" ht="14" x14ac:dyDescent="0.15">
      <c r="A53" s="155"/>
      <c r="B53" s="94" t="s">
        <v>214</v>
      </c>
      <c r="I53">
        <v>2</v>
      </c>
      <c r="J53">
        <v>1</v>
      </c>
    </row>
    <row r="54" spans="1:12" ht="14" x14ac:dyDescent="0.15">
      <c r="A54" s="155"/>
      <c r="B54" s="94" t="s">
        <v>216</v>
      </c>
      <c r="C54">
        <v>1</v>
      </c>
      <c r="D54">
        <v>2</v>
      </c>
      <c r="E54">
        <v>1</v>
      </c>
      <c r="F54">
        <v>2</v>
      </c>
      <c r="G54">
        <v>1</v>
      </c>
      <c r="H54">
        <v>2</v>
      </c>
      <c r="I54">
        <v>1</v>
      </c>
      <c r="J54">
        <v>2</v>
      </c>
    </row>
    <row r="55" spans="1:12" x14ac:dyDescent="0.15">
      <c r="A55" s="155"/>
      <c r="B55" s="93" t="s">
        <v>217</v>
      </c>
      <c r="C55">
        <v>0</v>
      </c>
      <c r="D55">
        <v>4</v>
      </c>
      <c r="E55">
        <v>0</v>
      </c>
      <c r="F55">
        <v>3</v>
      </c>
      <c r="G55">
        <v>0</v>
      </c>
      <c r="H55">
        <v>3</v>
      </c>
      <c r="I55">
        <v>0</v>
      </c>
      <c r="J55">
        <v>4</v>
      </c>
    </row>
    <row r="56" spans="1:12" x14ac:dyDescent="0.15">
      <c r="A56" s="155"/>
      <c r="B56" s="93" t="s">
        <v>222</v>
      </c>
      <c r="C56">
        <v>2</v>
      </c>
      <c r="D56">
        <v>1</v>
      </c>
      <c r="E56">
        <v>2</v>
      </c>
      <c r="F56">
        <v>1</v>
      </c>
      <c r="G56">
        <v>2</v>
      </c>
      <c r="H56">
        <v>2</v>
      </c>
      <c r="I56">
        <v>2</v>
      </c>
      <c r="J56">
        <v>1</v>
      </c>
    </row>
    <row r="57" spans="1:12" x14ac:dyDescent="0.15">
      <c r="A57" s="155"/>
      <c r="B57" s="93" t="s">
        <v>225</v>
      </c>
      <c r="C57">
        <v>1</v>
      </c>
      <c r="D57">
        <v>1</v>
      </c>
      <c r="E57">
        <v>1</v>
      </c>
      <c r="F57">
        <v>2</v>
      </c>
      <c r="G57">
        <v>1</v>
      </c>
      <c r="H57">
        <v>2</v>
      </c>
      <c r="I57">
        <v>1</v>
      </c>
      <c r="J57">
        <v>1</v>
      </c>
    </row>
    <row r="58" spans="1:12" x14ac:dyDescent="0.15">
      <c r="A58" s="155"/>
      <c r="B58" s="93" t="s">
        <v>226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</row>
    <row r="59" spans="1:12" x14ac:dyDescent="0.15">
      <c r="A59" s="155"/>
      <c r="B59" s="93" t="s">
        <v>228</v>
      </c>
      <c r="C59">
        <v>1</v>
      </c>
      <c r="D59">
        <v>2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2" x14ac:dyDescent="0.15">
      <c r="A60" s="155"/>
      <c r="B60" s="93" t="s">
        <v>229</v>
      </c>
      <c r="C60">
        <v>3</v>
      </c>
      <c r="D60">
        <v>1</v>
      </c>
      <c r="E60">
        <v>3</v>
      </c>
      <c r="F60">
        <v>1</v>
      </c>
      <c r="G60">
        <v>3</v>
      </c>
      <c r="H60">
        <v>1</v>
      </c>
      <c r="I60">
        <v>3</v>
      </c>
      <c r="J60">
        <v>0</v>
      </c>
    </row>
    <row r="61" spans="1:12" x14ac:dyDescent="0.15">
      <c r="A61" s="155"/>
      <c r="B61" s="93" t="s">
        <v>231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2" x14ac:dyDescent="0.15">
      <c r="A62" s="155"/>
      <c r="C62" s="158" t="s">
        <v>368</v>
      </c>
      <c r="D62" s="158"/>
      <c r="E62" s="158" t="s">
        <v>136</v>
      </c>
      <c r="F62" s="158"/>
      <c r="G62" s="158" t="s">
        <v>102</v>
      </c>
      <c r="H62" s="158"/>
      <c r="I62" s="158" t="s">
        <v>166</v>
      </c>
      <c r="J62" s="158"/>
      <c r="K62" s="158" t="s">
        <v>109</v>
      </c>
      <c r="L62" s="158"/>
    </row>
    <row r="63" spans="1:12" x14ac:dyDescent="0.15">
      <c r="A63" s="155"/>
      <c r="B63" s="93" t="s">
        <v>236</v>
      </c>
      <c r="C63">
        <v>0</v>
      </c>
      <c r="D63">
        <v>2</v>
      </c>
      <c r="E63">
        <v>0</v>
      </c>
      <c r="F63">
        <v>2</v>
      </c>
      <c r="G63">
        <v>0</v>
      </c>
      <c r="H63">
        <v>2</v>
      </c>
    </row>
    <row r="64" spans="1:12" ht="14" x14ac:dyDescent="0.15">
      <c r="A64" s="155"/>
      <c r="B64" s="94" t="s">
        <v>239</v>
      </c>
      <c r="C64">
        <v>0</v>
      </c>
      <c r="D64">
        <v>3</v>
      </c>
      <c r="E64">
        <v>0</v>
      </c>
      <c r="F64">
        <v>3</v>
      </c>
      <c r="G64">
        <v>0</v>
      </c>
      <c r="H64">
        <v>3</v>
      </c>
    </row>
    <row r="65" spans="1:12" x14ac:dyDescent="0.15">
      <c r="A65" s="155"/>
      <c r="B65" s="93" t="s">
        <v>241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</row>
    <row r="66" spans="1:12" ht="14" x14ac:dyDescent="0.15">
      <c r="A66" s="155"/>
      <c r="B66" s="94" t="s">
        <v>242</v>
      </c>
      <c r="C66">
        <v>1</v>
      </c>
      <c r="D66">
        <v>3</v>
      </c>
      <c r="E66">
        <v>1</v>
      </c>
      <c r="F66">
        <v>3</v>
      </c>
      <c r="G66">
        <v>1</v>
      </c>
      <c r="H66">
        <v>3</v>
      </c>
    </row>
    <row r="67" spans="1:12" x14ac:dyDescent="0.15">
      <c r="A67" s="155"/>
      <c r="B67" s="93" t="s">
        <v>245</v>
      </c>
      <c r="C67">
        <v>0</v>
      </c>
      <c r="D67">
        <v>3</v>
      </c>
      <c r="E67">
        <v>0</v>
      </c>
      <c r="F67">
        <v>3</v>
      </c>
      <c r="G67">
        <v>0</v>
      </c>
      <c r="H67">
        <v>3</v>
      </c>
    </row>
    <row r="68" spans="1:12" ht="14" x14ac:dyDescent="0.15">
      <c r="A68" s="155"/>
      <c r="B68" s="94" t="s">
        <v>246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12" x14ac:dyDescent="0.15">
      <c r="A69" s="155"/>
      <c r="B69" s="93" t="s">
        <v>247</v>
      </c>
      <c r="C69">
        <v>1</v>
      </c>
      <c r="D69">
        <v>1</v>
      </c>
      <c r="E69">
        <v>1</v>
      </c>
      <c r="F69">
        <v>2</v>
      </c>
      <c r="G69">
        <v>1</v>
      </c>
      <c r="H69">
        <v>1</v>
      </c>
      <c r="I69">
        <v>1</v>
      </c>
      <c r="J69">
        <v>2</v>
      </c>
      <c r="K69">
        <v>1</v>
      </c>
      <c r="L69">
        <v>2</v>
      </c>
    </row>
    <row r="70" spans="1:12" x14ac:dyDescent="0.15">
      <c r="A70" s="155"/>
      <c r="B70" s="93" t="s">
        <v>249</v>
      </c>
      <c r="C70">
        <v>1</v>
      </c>
      <c r="D70">
        <v>3</v>
      </c>
      <c r="E70">
        <v>1</v>
      </c>
      <c r="F70">
        <v>3</v>
      </c>
      <c r="G70">
        <v>1</v>
      </c>
      <c r="H70">
        <v>3</v>
      </c>
    </row>
    <row r="71" spans="1:12" x14ac:dyDescent="0.15">
      <c r="A71" s="155"/>
      <c r="B71" s="93" t="s">
        <v>251</v>
      </c>
      <c r="C71">
        <v>1</v>
      </c>
      <c r="D71">
        <v>3</v>
      </c>
      <c r="E71">
        <v>1</v>
      </c>
      <c r="F71">
        <v>2</v>
      </c>
      <c r="G71">
        <v>1</v>
      </c>
      <c r="H71">
        <v>3</v>
      </c>
    </row>
    <row r="72" spans="1:12" x14ac:dyDescent="0.15">
      <c r="A72" s="155"/>
      <c r="B72" s="93" t="s">
        <v>253</v>
      </c>
      <c r="C72">
        <v>0</v>
      </c>
      <c r="D72">
        <v>2</v>
      </c>
      <c r="E72">
        <v>0</v>
      </c>
      <c r="F72">
        <v>3</v>
      </c>
      <c r="G72">
        <v>0</v>
      </c>
      <c r="H72">
        <v>2</v>
      </c>
    </row>
    <row r="73" spans="1:12" x14ac:dyDescent="0.15">
      <c r="A73" s="155"/>
      <c r="B73" s="93" t="s">
        <v>255</v>
      </c>
      <c r="C73">
        <v>1</v>
      </c>
      <c r="D73">
        <v>4</v>
      </c>
      <c r="E73">
        <v>1</v>
      </c>
      <c r="F73">
        <v>2</v>
      </c>
      <c r="G73">
        <v>1</v>
      </c>
      <c r="H73">
        <v>4</v>
      </c>
    </row>
    <row r="74" spans="1:12" x14ac:dyDescent="0.15">
      <c r="A74" s="155"/>
      <c r="B74" s="93" t="s">
        <v>257</v>
      </c>
      <c r="C74">
        <v>1</v>
      </c>
      <c r="D74">
        <v>1</v>
      </c>
      <c r="E74">
        <v>1</v>
      </c>
      <c r="F74">
        <v>2</v>
      </c>
      <c r="G74">
        <v>1</v>
      </c>
      <c r="H74">
        <v>1</v>
      </c>
    </row>
    <row r="75" spans="1:12" x14ac:dyDescent="0.15">
      <c r="C75" s="158" t="s">
        <v>123</v>
      </c>
      <c r="D75" s="158"/>
      <c r="E75" s="158" t="s">
        <v>113</v>
      </c>
      <c r="F75" s="158"/>
      <c r="G75" s="158" t="s">
        <v>232</v>
      </c>
      <c r="H75" s="158"/>
      <c r="I75" s="158" t="s">
        <v>117</v>
      </c>
      <c r="J75" s="158"/>
      <c r="K75" s="158" t="s">
        <v>95</v>
      </c>
      <c r="L75" s="158"/>
    </row>
    <row r="76" spans="1:12" x14ac:dyDescent="0.15">
      <c r="A76" s="156" t="s">
        <v>375</v>
      </c>
      <c r="B76" s="95" t="s">
        <v>161</v>
      </c>
      <c r="C76">
        <v>1</v>
      </c>
      <c r="D76">
        <v>3</v>
      </c>
      <c r="E76">
        <v>1</v>
      </c>
      <c r="F76">
        <v>3</v>
      </c>
      <c r="G76">
        <v>1</v>
      </c>
      <c r="H76">
        <v>3</v>
      </c>
      <c r="I76">
        <v>1</v>
      </c>
      <c r="J76">
        <v>3</v>
      </c>
    </row>
    <row r="77" spans="1:12" x14ac:dyDescent="0.15">
      <c r="A77" s="156"/>
      <c r="B77" s="95" t="s">
        <v>163</v>
      </c>
      <c r="C77">
        <v>1</v>
      </c>
      <c r="D77">
        <v>2</v>
      </c>
      <c r="E77">
        <v>1</v>
      </c>
      <c r="F77">
        <v>2</v>
      </c>
      <c r="G77">
        <v>1</v>
      </c>
      <c r="H77">
        <v>3</v>
      </c>
      <c r="I77">
        <v>1</v>
      </c>
      <c r="J77">
        <v>2</v>
      </c>
    </row>
    <row r="78" spans="1:12" x14ac:dyDescent="0.15">
      <c r="A78" s="156"/>
      <c r="B78" s="95" t="s">
        <v>165</v>
      </c>
      <c r="G78">
        <v>0</v>
      </c>
      <c r="H78">
        <v>1</v>
      </c>
      <c r="I78">
        <v>0</v>
      </c>
      <c r="J78">
        <v>1</v>
      </c>
    </row>
    <row r="79" spans="1:12" x14ac:dyDescent="0.15">
      <c r="A79" s="156"/>
      <c r="B79" s="95" t="s">
        <v>167</v>
      </c>
      <c r="G79">
        <v>1</v>
      </c>
      <c r="H79">
        <v>1</v>
      </c>
      <c r="I79">
        <v>1</v>
      </c>
      <c r="J79">
        <v>1</v>
      </c>
    </row>
    <row r="80" spans="1:12" x14ac:dyDescent="0.15">
      <c r="A80" s="156"/>
      <c r="B80" s="95" t="s">
        <v>376</v>
      </c>
      <c r="C80">
        <v>1</v>
      </c>
      <c r="D80">
        <v>2</v>
      </c>
      <c r="E80">
        <v>1</v>
      </c>
      <c r="F80">
        <v>1</v>
      </c>
      <c r="G80">
        <v>1</v>
      </c>
      <c r="H80">
        <v>3</v>
      </c>
      <c r="I80">
        <v>1</v>
      </c>
      <c r="J80">
        <v>3</v>
      </c>
    </row>
    <row r="81" spans="1:14" x14ac:dyDescent="0.15">
      <c r="A81" s="156"/>
      <c r="B81" s="95" t="s">
        <v>377</v>
      </c>
    </row>
    <row r="82" spans="1:14" x14ac:dyDescent="0.15">
      <c r="A82" s="156"/>
      <c r="B82" s="95" t="s">
        <v>175</v>
      </c>
      <c r="C82">
        <v>2</v>
      </c>
      <c r="D82">
        <v>2</v>
      </c>
      <c r="E82">
        <v>2</v>
      </c>
      <c r="F82">
        <v>1</v>
      </c>
      <c r="G82">
        <v>2</v>
      </c>
      <c r="H82">
        <v>2</v>
      </c>
      <c r="I82">
        <v>2</v>
      </c>
      <c r="J82">
        <v>2</v>
      </c>
    </row>
    <row r="83" spans="1:14" x14ac:dyDescent="0.15">
      <c r="A83" s="156"/>
      <c r="B83" s="95" t="s">
        <v>178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</row>
    <row r="84" spans="1:14" x14ac:dyDescent="0.15">
      <c r="A84" s="156"/>
      <c r="B84" s="95" t="s">
        <v>179</v>
      </c>
      <c r="C84">
        <v>0</v>
      </c>
      <c r="D84">
        <v>2</v>
      </c>
      <c r="E84">
        <v>0</v>
      </c>
      <c r="F84">
        <v>1</v>
      </c>
      <c r="G84">
        <v>0</v>
      </c>
      <c r="H84">
        <v>2</v>
      </c>
      <c r="I84">
        <v>0</v>
      </c>
      <c r="J84">
        <v>1</v>
      </c>
    </row>
    <row r="85" spans="1:14" x14ac:dyDescent="0.15">
      <c r="A85" s="156"/>
      <c r="B85" s="95" t="s">
        <v>180</v>
      </c>
      <c r="C85">
        <v>0</v>
      </c>
      <c r="D85">
        <v>2</v>
      </c>
      <c r="E85">
        <v>0</v>
      </c>
      <c r="F85">
        <v>1</v>
      </c>
      <c r="G85">
        <v>0</v>
      </c>
      <c r="H85">
        <v>1</v>
      </c>
      <c r="I85">
        <v>0</v>
      </c>
      <c r="J85">
        <v>2</v>
      </c>
    </row>
    <row r="86" spans="1:14" x14ac:dyDescent="0.15">
      <c r="A86" s="156"/>
      <c r="B86" s="95" t="s">
        <v>182</v>
      </c>
      <c r="C86">
        <v>0</v>
      </c>
      <c r="D86">
        <v>2</v>
      </c>
      <c r="E86">
        <v>0</v>
      </c>
      <c r="F86">
        <v>2</v>
      </c>
      <c r="G86">
        <v>1</v>
      </c>
      <c r="H86">
        <v>2</v>
      </c>
      <c r="I86">
        <v>0</v>
      </c>
      <c r="J86">
        <v>2</v>
      </c>
    </row>
    <row r="87" spans="1:14" x14ac:dyDescent="0.15">
      <c r="A87" s="156"/>
      <c r="B87" s="95" t="s">
        <v>185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4" x14ac:dyDescent="0.15">
      <c r="A88" s="156"/>
      <c r="B88" s="68"/>
      <c r="C88" s="158" t="s">
        <v>368</v>
      </c>
      <c r="D88" s="158"/>
      <c r="E88" s="158" t="s">
        <v>136</v>
      </c>
      <c r="F88" s="158"/>
      <c r="G88" s="158" t="s">
        <v>102</v>
      </c>
      <c r="H88" s="158"/>
      <c r="I88" s="158" t="s">
        <v>166</v>
      </c>
      <c r="J88" s="158"/>
      <c r="K88" s="158" t="s">
        <v>109</v>
      </c>
      <c r="L88" s="158"/>
    </row>
    <row r="89" spans="1:14" x14ac:dyDescent="0.15">
      <c r="A89" s="156"/>
      <c r="B89" s="95" t="s">
        <v>187</v>
      </c>
      <c r="C89">
        <v>1</v>
      </c>
      <c r="D89">
        <v>1</v>
      </c>
      <c r="E89">
        <v>1</v>
      </c>
      <c r="F89">
        <v>2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4" x14ac:dyDescent="0.15">
      <c r="A90" s="156"/>
      <c r="B90" s="95" t="s">
        <v>188</v>
      </c>
      <c r="C90">
        <v>1</v>
      </c>
      <c r="D90">
        <v>3</v>
      </c>
      <c r="E90">
        <v>1</v>
      </c>
      <c r="F90">
        <v>2</v>
      </c>
      <c r="G90">
        <v>1</v>
      </c>
      <c r="H90">
        <v>3</v>
      </c>
      <c r="I90">
        <v>1</v>
      </c>
      <c r="J90">
        <v>2</v>
      </c>
      <c r="K90">
        <v>1</v>
      </c>
      <c r="L90">
        <v>2</v>
      </c>
    </row>
    <row r="91" spans="1:14" x14ac:dyDescent="0.15">
      <c r="A91" s="156"/>
      <c r="B91" s="96" t="s">
        <v>189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4" x14ac:dyDescent="0.15">
      <c r="A92" s="156"/>
      <c r="B92" s="95" t="s">
        <v>191</v>
      </c>
      <c r="C92">
        <v>1</v>
      </c>
      <c r="D92">
        <v>4</v>
      </c>
      <c r="E92">
        <v>1</v>
      </c>
      <c r="F92">
        <v>4</v>
      </c>
      <c r="G92">
        <v>1</v>
      </c>
      <c r="H92">
        <v>4</v>
      </c>
      <c r="I92">
        <v>1</v>
      </c>
      <c r="J92">
        <v>4</v>
      </c>
      <c r="K92">
        <v>1</v>
      </c>
      <c r="L92">
        <v>4</v>
      </c>
    </row>
    <row r="93" spans="1:14" x14ac:dyDescent="0.15">
      <c r="A93" s="156"/>
      <c r="B93" s="95" t="s">
        <v>193</v>
      </c>
      <c r="C93">
        <v>1</v>
      </c>
      <c r="D93">
        <v>4</v>
      </c>
      <c r="E93">
        <v>1</v>
      </c>
      <c r="F93">
        <v>2</v>
      </c>
      <c r="G93">
        <v>1</v>
      </c>
      <c r="H93">
        <v>4</v>
      </c>
      <c r="I93">
        <v>1</v>
      </c>
      <c r="J93">
        <v>2</v>
      </c>
      <c r="K93">
        <v>1</v>
      </c>
      <c r="L93">
        <v>2</v>
      </c>
    </row>
    <row r="94" spans="1:14" x14ac:dyDescent="0.15">
      <c r="A94" s="156"/>
      <c r="B94" s="95" t="s">
        <v>194</v>
      </c>
      <c r="C94">
        <v>1</v>
      </c>
      <c r="D94">
        <v>2</v>
      </c>
      <c r="E94">
        <v>1</v>
      </c>
      <c r="F94">
        <v>1</v>
      </c>
      <c r="G94">
        <v>1</v>
      </c>
      <c r="H94">
        <v>2</v>
      </c>
      <c r="I94">
        <v>1</v>
      </c>
      <c r="J94">
        <v>1</v>
      </c>
      <c r="K94">
        <v>1</v>
      </c>
      <c r="L94">
        <v>1</v>
      </c>
    </row>
    <row r="95" spans="1:14" x14ac:dyDescent="0.15">
      <c r="A95" s="156"/>
      <c r="B95" s="95" t="s">
        <v>198</v>
      </c>
      <c r="C95">
        <v>1</v>
      </c>
      <c r="D95">
        <v>2</v>
      </c>
      <c r="E95">
        <v>1</v>
      </c>
      <c r="F95">
        <v>1</v>
      </c>
      <c r="G95">
        <v>1</v>
      </c>
      <c r="H95">
        <v>2</v>
      </c>
      <c r="I95">
        <v>1</v>
      </c>
      <c r="J95">
        <v>1</v>
      </c>
      <c r="K95">
        <v>1</v>
      </c>
      <c r="L95">
        <v>1</v>
      </c>
    </row>
    <row r="96" spans="1:14" ht="14" x14ac:dyDescent="0.15">
      <c r="A96" s="156"/>
      <c r="B96" s="102" t="s">
        <v>378</v>
      </c>
      <c r="G96" s="97">
        <v>0</v>
      </c>
      <c r="H96" s="97">
        <v>1</v>
      </c>
      <c r="K96">
        <v>0</v>
      </c>
      <c r="L96">
        <v>1</v>
      </c>
      <c r="M96" s="97" t="s">
        <v>386</v>
      </c>
      <c r="N96" s="97"/>
    </row>
    <row r="97" spans="1:12" x14ac:dyDescent="0.15">
      <c r="A97" s="156"/>
      <c r="B97" s="95" t="s">
        <v>200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 x14ac:dyDescent="0.15">
      <c r="A98" s="156"/>
      <c r="B98" s="95" t="s">
        <v>201</v>
      </c>
      <c r="C98">
        <v>0</v>
      </c>
      <c r="D98">
        <v>2</v>
      </c>
      <c r="E98">
        <v>2</v>
      </c>
      <c r="F98">
        <v>1</v>
      </c>
      <c r="G98">
        <v>0</v>
      </c>
      <c r="H98">
        <v>2</v>
      </c>
      <c r="I98">
        <v>0</v>
      </c>
      <c r="J98">
        <v>1</v>
      </c>
      <c r="K98">
        <v>0</v>
      </c>
      <c r="L98">
        <v>1</v>
      </c>
    </row>
    <row r="99" spans="1:12" x14ac:dyDescent="0.15">
      <c r="A99" s="156"/>
      <c r="B99" s="95" t="s">
        <v>203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1</v>
      </c>
      <c r="K99">
        <v>0</v>
      </c>
      <c r="L99">
        <v>1</v>
      </c>
    </row>
    <row r="100" spans="1:12" x14ac:dyDescent="0.15">
      <c r="A100" s="156"/>
      <c r="B100" s="95" t="s">
        <v>204</v>
      </c>
      <c r="C100">
        <v>1</v>
      </c>
      <c r="D100">
        <v>3</v>
      </c>
      <c r="E100">
        <v>1</v>
      </c>
      <c r="F100">
        <v>3</v>
      </c>
      <c r="G100">
        <v>1</v>
      </c>
      <c r="H100">
        <v>3</v>
      </c>
      <c r="I100">
        <v>1</v>
      </c>
      <c r="J100">
        <v>3</v>
      </c>
      <c r="K100">
        <v>1</v>
      </c>
      <c r="L100">
        <v>3</v>
      </c>
    </row>
    <row r="101" spans="1:12" x14ac:dyDescent="0.15">
      <c r="C101" s="158" t="s">
        <v>123</v>
      </c>
      <c r="D101" s="158"/>
      <c r="E101" s="158" t="s">
        <v>113</v>
      </c>
      <c r="F101" s="158"/>
      <c r="G101" s="158" t="s">
        <v>232</v>
      </c>
      <c r="H101" s="158"/>
      <c r="I101" s="158" t="s">
        <v>117</v>
      </c>
      <c r="J101" s="158"/>
      <c r="K101" s="158" t="s">
        <v>95</v>
      </c>
      <c r="L101" s="158"/>
    </row>
    <row r="102" spans="1:12" x14ac:dyDescent="0.15">
      <c r="A102" s="157" t="s">
        <v>380</v>
      </c>
      <c r="B102" s="98" t="s">
        <v>92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</row>
    <row r="103" spans="1:12" x14ac:dyDescent="0.15">
      <c r="A103" s="157"/>
      <c r="B103" s="98" t="s">
        <v>97</v>
      </c>
      <c r="C103">
        <v>1</v>
      </c>
      <c r="D103">
        <v>3</v>
      </c>
      <c r="E103">
        <v>1</v>
      </c>
      <c r="F103">
        <v>3</v>
      </c>
      <c r="G103">
        <v>1</v>
      </c>
      <c r="H103">
        <v>3</v>
      </c>
      <c r="I103">
        <v>1</v>
      </c>
      <c r="J103">
        <v>3</v>
      </c>
    </row>
    <row r="104" spans="1:12" x14ac:dyDescent="0.15">
      <c r="A104" s="157"/>
      <c r="B104" s="98" t="s">
        <v>101</v>
      </c>
      <c r="C104">
        <v>1</v>
      </c>
      <c r="D104">
        <v>2</v>
      </c>
      <c r="E104">
        <v>1</v>
      </c>
      <c r="F104">
        <v>2</v>
      </c>
      <c r="G104">
        <v>1</v>
      </c>
      <c r="H104">
        <v>2</v>
      </c>
      <c r="I104">
        <v>1</v>
      </c>
      <c r="J104">
        <v>2</v>
      </c>
    </row>
    <row r="105" spans="1:12" x14ac:dyDescent="0.15">
      <c r="A105" s="157"/>
      <c r="B105" s="98" t="s">
        <v>108</v>
      </c>
      <c r="C105">
        <v>1</v>
      </c>
      <c r="D105">
        <v>2</v>
      </c>
      <c r="E105">
        <v>1</v>
      </c>
      <c r="F105">
        <v>2</v>
      </c>
      <c r="G105">
        <v>1</v>
      </c>
      <c r="H105">
        <v>2</v>
      </c>
      <c r="I105">
        <v>1</v>
      </c>
      <c r="J105">
        <v>2</v>
      </c>
    </row>
    <row r="106" spans="1:12" x14ac:dyDescent="0.15">
      <c r="A106" s="157"/>
      <c r="B106" s="98" t="s">
        <v>112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2" x14ac:dyDescent="0.15">
      <c r="A107" s="157"/>
      <c r="B107" s="98" t="s">
        <v>116</v>
      </c>
      <c r="C107">
        <v>0</v>
      </c>
      <c r="D107">
        <v>3</v>
      </c>
      <c r="E107">
        <v>0</v>
      </c>
      <c r="F107">
        <v>3</v>
      </c>
      <c r="G107">
        <v>0</v>
      </c>
      <c r="H107">
        <v>3</v>
      </c>
      <c r="I107">
        <v>0</v>
      </c>
      <c r="J107">
        <v>3</v>
      </c>
    </row>
    <row r="108" spans="1:12" x14ac:dyDescent="0.15">
      <c r="A108" s="157"/>
      <c r="B108" s="98" t="s">
        <v>119</v>
      </c>
      <c r="C108">
        <v>1</v>
      </c>
      <c r="D108">
        <v>1</v>
      </c>
      <c r="E108">
        <v>1</v>
      </c>
      <c r="F108">
        <v>2</v>
      </c>
      <c r="G108">
        <v>1</v>
      </c>
      <c r="H108">
        <v>1</v>
      </c>
      <c r="I108">
        <v>1</v>
      </c>
      <c r="J108">
        <v>2</v>
      </c>
    </row>
    <row r="109" spans="1:12" x14ac:dyDescent="0.15">
      <c r="A109" s="157"/>
      <c r="B109" s="98" t="s">
        <v>122</v>
      </c>
      <c r="C109">
        <v>1</v>
      </c>
      <c r="D109">
        <v>3</v>
      </c>
      <c r="E109">
        <v>1</v>
      </c>
      <c r="F109">
        <v>3</v>
      </c>
      <c r="G109">
        <v>1</v>
      </c>
      <c r="H109">
        <v>3</v>
      </c>
      <c r="I109">
        <v>1</v>
      </c>
      <c r="J109">
        <v>3</v>
      </c>
    </row>
    <row r="110" spans="1:12" x14ac:dyDescent="0.15">
      <c r="A110" s="157"/>
      <c r="B110" s="98" t="s">
        <v>125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2" x14ac:dyDescent="0.15">
      <c r="A111" s="157"/>
      <c r="B111" s="98" t="s">
        <v>128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2" x14ac:dyDescent="0.15">
      <c r="A112" s="157"/>
      <c r="B112" s="98" t="s">
        <v>133</v>
      </c>
      <c r="C112">
        <v>1</v>
      </c>
      <c r="D112">
        <v>4</v>
      </c>
      <c r="E112">
        <v>1</v>
      </c>
      <c r="F112">
        <v>4</v>
      </c>
      <c r="G112">
        <v>1</v>
      </c>
      <c r="H112">
        <v>4</v>
      </c>
      <c r="I112">
        <v>1</v>
      </c>
      <c r="J112">
        <v>4</v>
      </c>
    </row>
    <row r="113" spans="1:16" x14ac:dyDescent="0.15">
      <c r="A113" s="157"/>
      <c r="C113" s="158" t="s">
        <v>368</v>
      </c>
      <c r="D113" s="158"/>
      <c r="E113" s="158" t="s">
        <v>136</v>
      </c>
      <c r="F113" s="158"/>
      <c r="G113" s="158" t="s">
        <v>102</v>
      </c>
      <c r="H113" s="158"/>
      <c r="I113" s="158" t="s">
        <v>166</v>
      </c>
      <c r="J113" s="158"/>
      <c r="K113" s="158" t="s">
        <v>109</v>
      </c>
      <c r="L113" s="158"/>
    </row>
    <row r="114" spans="1:16" x14ac:dyDescent="0.15">
      <c r="A114" s="157"/>
      <c r="B114" s="98" t="s">
        <v>135</v>
      </c>
      <c r="C114">
        <v>0</v>
      </c>
      <c r="D114">
        <v>4</v>
      </c>
      <c r="E114">
        <v>0</v>
      </c>
      <c r="F114">
        <v>3</v>
      </c>
      <c r="G114">
        <v>0</v>
      </c>
      <c r="H114">
        <v>4</v>
      </c>
      <c r="I114">
        <v>0</v>
      </c>
      <c r="J114">
        <v>3</v>
      </c>
      <c r="K114">
        <v>0</v>
      </c>
      <c r="L114">
        <v>3</v>
      </c>
    </row>
    <row r="115" spans="1:16" x14ac:dyDescent="0.15">
      <c r="A115" s="157"/>
      <c r="B115" s="98" t="s">
        <v>139</v>
      </c>
      <c r="C115">
        <v>1</v>
      </c>
      <c r="D115">
        <v>2</v>
      </c>
      <c r="E115">
        <v>1</v>
      </c>
      <c r="F115">
        <v>2</v>
      </c>
      <c r="G115">
        <v>1</v>
      </c>
      <c r="H115">
        <v>2</v>
      </c>
      <c r="I115">
        <v>1</v>
      </c>
      <c r="J115">
        <v>2</v>
      </c>
      <c r="K115">
        <v>1</v>
      </c>
      <c r="L115">
        <v>2</v>
      </c>
    </row>
    <row r="116" spans="1:16" x14ac:dyDescent="0.15">
      <c r="A116" s="157"/>
      <c r="B116" s="98" t="s">
        <v>381</v>
      </c>
      <c r="C116">
        <v>1</v>
      </c>
      <c r="D116">
        <v>3</v>
      </c>
      <c r="E116">
        <v>1</v>
      </c>
      <c r="F116">
        <v>2</v>
      </c>
      <c r="G116">
        <v>1</v>
      </c>
      <c r="H116">
        <v>3</v>
      </c>
      <c r="I116">
        <v>1</v>
      </c>
      <c r="J116">
        <v>2</v>
      </c>
      <c r="K116">
        <v>1</v>
      </c>
      <c r="L116">
        <v>2</v>
      </c>
    </row>
    <row r="117" spans="1:16" x14ac:dyDescent="0.15">
      <c r="A117" s="157"/>
      <c r="B117" s="98" t="s">
        <v>143</v>
      </c>
      <c r="C117">
        <v>0</v>
      </c>
      <c r="D117">
        <v>3</v>
      </c>
      <c r="E117">
        <v>0</v>
      </c>
      <c r="F117">
        <v>2</v>
      </c>
      <c r="G117">
        <v>0</v>
      </c>
      <c r="H117">
        <v>3</v>
      </c>
      <c r="I117">
        <v>0</v>
      </c>
      <c r="J117">
        <v>2</v>
      </c>
      <c r="K117">
        <v>0</v>
      </c>
      <c r="L117">
        <v>2</v>
      </c>
    </row>
    <row r="118" spans="1:16" x14ac:dyDescent="0.15">
      <c r="A118" s="157"/>
      <c r="B118" s="98" t="s">
        <v>145</v>
      </c>
      <c r="C118">
        <v>0</v>
      </c>
      <c r="D118">
        <v>2</v>
      </c>
      <c r="E118">
        <v>0</v>
      </c>
      <c r="F118">
        <v>2</v>
      </c>
      <c r="G118">
        <v>0</v>
      </c>
      <c r="H118">
        <v>2</v>
      </c>
      <c r="I118">
        <v>0</v>
      </c>
      <c r="J118">
        <v>2</v>
      </c>
      <c r="K118">
        <v>0</v>
      </c>
      <c r="L118">
        <v>1</v>
      </c>
    </row>
    <row r="119" spans="1:16" x14ac:dyDescent="0.15">
      <c r="A119" s="157"/>
      <c r="B119" s="98" t="s">
        <v>146</v>
      </c>
      <c r="C119">
        <v>1</v>
      </c>
      <c r="D119">
        <v>2</v>
      </c>
      <c r="E119">
        <v>1</v>
      </c>
      <c r="F119">
        <v>2</v>
      </c>
      <c r="G119">
        <v>1</v>
      </c>
      <c r="H119">
        <v>2</v>
      </c>
      <c r="I119">
        <v>1</v>
      </c>
      <c r="J119">
        <v>2</v>
      </c>
      <c r="K119">
        <v>1</v>
      </c>
      <c r="L119">
        <v>2</v>
      </c>
    </row>
    <row r="120" spans="1:16" x14ac:dyDescent="0.15">
      <c r="A120" s="157"/>
      <c r="B120" s="98" t="s">
        <v>149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1</v>
      </c>
    </row>
    <row r="121" spans="1:16" x14ac:dyDescent="0.15">
      <c r="A121" s="157"/>
      <c r="B121" s="98" t="s">
        <v>151</v>
      </c>
      <c r="C121">
        <v>1</v>
      </c>
      <c r="D121">
        <v>2</v>
      </c>
      <c r="E121">
        <v>1</v>
      </c>
      <c r="F121">
        <v>2</v>
      </c>
      <c r="G121">
        <v>1</v>
      </c>
      <c r="H121">
        <v>2</v>
      </c>
      <c r="I121">
        <v>1</v>
      </c>
      <c r="J121">
        <v>2</v>
      </c>
      <c r="K121">
        <v>1</v>
      </c>
      <c r="L121">
        <v>2</v>
      </c>
    </row>
    <row r="122" spans="1:16" ht="14" x14ac:dyDescent="0.15">
      <c r="A122" s="157"/>
      <c r="B122" s="98" t="s">
        <v>154</v>
      </c>
      <c r="C122">
        <v>0</v>
      </c>
      <c r="D122">
        <v>3</v>
      </c>
      <c r="E122">
        <v>1</v>
      </c>
      <c r="F122">
        <v>2</v>
      </c>
      <c r="G122" s="97">
        <v>0</v>
      </c>
      <c r="H122">
        <v>3</v>
      </c>
      <c r="I122">
        <v>1</v>
      </c>
      <c r="J122">
        <v>2</v>
      </c>
      <c r="K122">
        <v>1</v>
      </c>
      <c r="L122">
        <v>2</v>
      </c>
      <c r="M122" s="97" t="s">
        <v>387</v>
      </c>
      <c r="N122" s="97"/>
      <c r="O122" s="97"/>
      <c r="P122" s="97"/>
    </row>
    <row r="123" spans="1:16" x14ac:dyDescent="0.15">
      <c r="A123" s="157"/>
      <c r="B123" s="99" t="s">
        <v>206</v>
      </c>
      <c r="C123">
        <v>1</v>
      </c>
      <c r="D123">
        <v>3</v>
      </c>
      <c r="E123">
        <v>1</v>
      </c>
      <c r="F123">
        <v>3</v>
      </c>
      <c r="G123">
        <v>1</v>
      </c>
      <c r="H123">
        <v>3</v>
      </c>
      <c r="I123">
        <v>1</v>
      </c>
      <c r="J123">
        <v>3</v>
      </c>
      <c r="K123">
        <v>1</v>
      </c>
      <c r="L123">
        <v>3</v>
      </c>
    </row>
    <row r="124" spans="1:16" x14ac:dyDescent="0.15">
      <c r="A124" s="157"/>
      <c r="B124" s="98" t="s">
        <v>159</v>
      </c>
      <c r="C124">
        <v>1</v>
      </c>
      <c r="D124">
        <v>2</v>
      </c>
      <c r="E124">
        <v>1</v>
      </c>
      <c r="F124">
        <v>2</v>
      </c>
      <c r="G124">
        <v>1</v>
      </c>
      <c r="H124">
        <v>2</v>
      </c>
      <c r="I124">
        <v>1</v>
      </c>
      <c r="J124">
        <v>2</v>
      </c>
      <c r="K124">
        <v>1</v>
      </c>
      <c r="L124">
        <v>1</v>
      </c>
    </row>
  </sheetData>
  <mergeCells count="55">
    <mergeCell ref="K113:L113"/>
    <mergeCell ref="A102:A124"/>
    <mergeCell ref="C113:D113"/>
    <mergeCell ref="E113:F113"/>
    <mergeCell ref="G113:H113"/>
    <mergeCell ref="I113:J113"/>
    <mergeCell ref="K88:L88"/>
    <mergeCell ref="C101:D101"/>
    <mergeCell ref="E101:F101"/>
    <mergeCell ref="G101:H101"/>
    <mergeCell ref="I101:J101"/>
    <mergeCell ref="K101:L101"/>
    <mergeCell ref="A76:A100"/>
    <mergeCell ref="C88:D88"/>
    <mergeCell ref="E88:F88"/>
    <mergeCell ref="G88:H88"/>
    <mergeCell ref="I88:J88"/>
    <mergeCell ref="K62:L62"/>
    <mergeCell ref="C75:D75"/>
    <mergeCell ref="E75:F75"/>
    <mergeCell ref="G75:H75"/>
    <mergeCell ref="I75:J75"/>
    <mergeCell ref="K75:L75"/>
    <mergeCell ref="A51:A74"/>
    <mergeCell ref="C62:D62"/>
    <mergeCell ref="E62:F62"/>
    <mergeCell ref="G62:H62"/>
    <mergeCell ref="I62:J62"/>
    <mergeCell ref="K36:L36"/>
    <mergeCell ref="C50:D50"/>
    <mergeCell ref="E50:F50"/>
    <mergeCell ref="G50:H50"/>
    <mergeCell ref="I50:J50"/>
    <mergeCell ref="K50:L50"/>
    <mergeCell ref="A22:A49"/>
    <mergeCell ref="C36:D36"/>
    <mergeCell ref="E36:F36"/>
    <mergeCell ref="G36:H36"/>
    <mergeCell ref="I36:J36"/>
    <mergeCell ref="K12:L12"/>
    <mergeCell ref="C21:D21"/>
    <mergeCell ref="E21:F21"/>
    <mergeCell ref="G21:H21"/>
    <mergeCell ref="I21:J21"/>
    <mergeCell ref="K21:L21"/>
    <mergeCell ref="A3:A20"/>
    <mergeCell ref="C12:D12"/>
    <mergeCell ref="E12:F12"/>
    <mergeCell ref="G12:H12"/>
    <mergeCell ref="I12:J12"/>
    <mergeCell ref="C2:D2"/>
    <mergeCell ref="E2:F2"/>
    <mergeCell ref="G2:H2"/>
    <mergeCell ref="I2:J2"/>
    <mergeCell ref="M2:N2"/>
  </mergeCells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topLeftCell="A107" workbookViewId="0"/>
  </sheetViews>
  <sheetFormatPr baseColWidth="10" defaultColWidth="8.83203125" defaultRowHeight="13" x14ac:dyDescent="0.15"/>
  <cols>
    <col min="2" max="2" width="14.83203125" customWidth="1"/>
    <col min="5" max="5" width="10.1640625" customWidth="1"/>
    <col min="8" max="8" width="14.83203125" customWidth="1"/>
  </cols>
  <sheetData>
    <row r="1" spans="1:8" x14ac:dyDescent="0.15">
      <c r="C1" t="s">
        <v>123</v>
      </c>
      <c r="D1" t="s">
        <v>113</v>
      </c>
      <c r="E1" t="s">
        <v>232</v>
      </c>
      <c r="F1" t="s">
        <v>117</v>
      </c>
      <c r="G1" s="76" t="s">
        <v>95</v>
      </c>
      <c r="H1" t="s">
        <v>366</v>
      </c>
    </row>
    <row r="2" spans="1:8" x14ac:dyDescent="0.15">
      <c r="A2" s="153" t="s">
        <v>367</v>
      </c>
      <c r="B2" s="77" t="s">
        <v>334</v>
      </c>
      <c r="C2">
        <v>7</v>
      </c>
      <c r="D2">
        <v>7</v>
      </c>
      <c r="E2">
        <v>7</v>
      </c>
      <c r="F2">
        <v>7</v>
      </c>
    </row>
    <row r="3" spans="1:8" x14ac:dyDescent="0.15">
      <c r="A3" s="153"/>
      <c r="B3" s="77" t="s">
        <v>335</v>
      </c>
      <c r="C3">
        <v>4</v>
      </c>
      <c r="D3">
        <v>4</v>
      </c>
      <c r="E3">
        <v>2</v>
      </c>
      <c r="F3">
        <v>4</v>
      </c>
    </row>
    <row r="4" spans="1:8" x14ac:dyDescent="0.15">
      <c r="A4" s="153"/>
      <c r="B4" s="77" t="s">
        <v>336</v>
      </c>
      <c r="C4">
        <v>6</v>
      </c>
      <c r="D4">
        <v>6</v>
      </c>
      <c r="E4">
        <v>6</v>
      </c>
      <c r="F4">
        <v>6</v>
      </c>
    </row>
    <row r="5" spans="1:8" x14ac:dyDescent="0.15">
      <c r="A5" s="153"/>
      <c r="B5" s="77" t="s">
        <v>338</v>
      </c>
      <c r="C5">
        <v>6</v>
      </c>
      <c r="D5">
        <v>6</v>
      </c>
      <c r="E5">
        <v>6</v>
      </c>
      <c r="F5">
        <v>5</v>
      </c>
    </row>
    <row r="6" spans="1:8" x14ac:dyDescent="0.15">
      <c r="A6" s="153"/>
      <c r="B6" s="77" t="s">
        <v>341</v>
      </c>
      <c r="C6">
        <v>3</v>
      </c>
      <c r="D6">
        <v>3</v>
      </c>
      <c r="E6">
        <v>3</v>
      </c>
      <c r="F6">
        <v>3</v>
      </c>
    </row>
    <row r="7" spans="1:8" x14ac:dyDescent="0.15">
      <c r="A7" s="153"/>
      <c r="B7" s="77" t="s">
        <v>344</v>
      </c>
      <c r="C7">
        <v>2</v>
      </c>
      <c r="D7">
        <v>1</v>
      </c>
      <c r="E7">
        <v>2</v>
      </c>
      <c r="F7">
        <v>2</v>
      </c>
    </row>
    <row r="8" spans="1:8" x14ac:dyDescent="0.15">
      <c r="A8" s="153"/>
      <c r="B8" s="77" t="s">
        <v>345</v>
      </c>
      <c r="C8">
        <v>4</v>
      </c>
      <c r="D8">
        <v>3</v>
      </c>
      <c r="E8">
        <v>4</v>
      </c>
      <c r="F8">
        <v>3</v>
      </c>
    </row>
    <row r="9" spans="1:8" x14ac:dyDescent="0.15">
      <c r="A9" s="153"/>
      <c r="B9" s="77" t="s">
        <v>349</v>
      </c>
      <c r="C9">
        <v>4</v>
      </c>
      <c r="D9">
        <v>4</v>
      </c>
      <c r="E9">
        <v>4</v>
      </c>
      <c r="F9">
        <v>4</v>
      </c>
    </row>
    <row r="10" spans="1:8" x14ac:dyDescent="0.15">
      <c r="A10" s="153"/>
      <c r="B10" s="77" t="s">
        <v>350</v>
      </c>
      <c r="C10">
        <v>3</v>
      </c>
      <c r="D10">
        <v>3</v>
      </c>
      <c r="F10">
        <v>3</v>
      </c>
    </row>
    <row r="11" spans="1:8" x14ac:dyDescent="0.15">
      <c r="A11" s="153"/>
      <c r="C11" t="s">
        <v>368</v>
      </c>
      <c r="D11" t="s">
        <v>136</v>
      </c>
      <c r="E11" t="s">
        <v>102</v>
      </c>
      <c r="F11" t="s">
        <v>166</v>
      </c>
      <c r="G11" t="s">
        <v>109</v>
      </c>
    </row>
    <row r="12" spans="1:8" x14ac:dyDescent="0.15">
      <c r="A12" s="153"/>
      <c r="B12" s="77" t="s">
        <v>353</v>
      </c>
      <c r="C12">
        <v>5</v>
      </c>
      <c r="D12">
        <v>5</v>
      </c>
      <c r="E12">
        <v>4</v>
      </c>
      <c r="F12">
        <v>5</v>
      </c>
      <c r="G12">
        <v>5</v>
      </c>
    </row>
    <row r="13" spans="1:8" x14ac:dyDescent="0.15">
      <c r="A13" s="153"/>
      <c r="B13" s="77" t="s">
        <v>354</v>
      </c>
      <c r="C13">
        <v>6</v>
      </c>
      <c r="D13">
        <v>6</v>
      </c>
      <c r="E13">
        <v>4</v>
      </c>
      <c r="F13">
        <v>6</v>
      </c>
      <c r="G13">
        <v>5</v>
      </c>
    </row>
    <row r="14" spans="1:8" x14ac:dyDescent="0.15">
      <c r="A14" s="153"/>
      <c r="B14" s="77" t="s">
        <v>356</v>
      </c>
      <c r="C14">
        <v>3</v>
      </c>
      <c r="D14">
        <v>2</v>
      </c>
      <c r="E14">
        <v>1</v>
      </c>
      <c r="F14">
        <v>3</v>
      </c>
      <c r="G14">
        <v>2</v>
      </c>
    </row>
    <row r="15" spans="1:8" x14ac:dyDescent="0.15">
      <c r="A15" s="153"/>
      <c r="B15" s="77" t="s">
        <v>359</v>
      </c>
      <c r="C15">
        <v>2</v>
      </c>
      <c r="D15">
        <v>2</v>
      </c>
      <c r="E15">
        <v>4</v>
      </c>
      <c r="F15">
        <v>2</v>
      </c>
      <c r="G15">
        <v>2</v>
      </c>
    </row>
    <row r="16" spans="1:8" x14ac:dyDescent="0.15">
      <c r="A16" s="153"/>
      <c r="B16" s="77" t="s">
        <v>361</v>
      </c>
      <c r="C16">
        <v>4</v>
      </c>
      <c r="D16">
        <v>4</v>
      </c>
      <c r="E16">
        <v>3</v>
      </c>
      <c r="F16">
        <v>4</v>
      </c>
      <c r="G16">
        <v>4</v>
      </c>
    </row>
    <row r="17" spans="1:8" x14ac:dyDescent="0.15">
      <c r="A17" s="153"/>
      <c r="B17" s="77" t="s">
        <v>363</v>
      </c>
      <c r="C17">
        <v>4</v>
      </c>
      <c r="D17">
        <v>4</v>
      </c>
      <c r="E17">
        <v>3</v>
      </c>
      <c r="F17">
        <v>4</v>
      </c>
      <c r="G17">
        <v>4</v>
      </c>
    </row>
    <row r="18" spans="1:8" x14ac:dyDescent="0.15">
      <c r="A18" s="153"/>
      <c r="B18" s="77" t="s">
        <v>364</v>
      </c>
      <c r="C18">
        <v>4</v>
      </c>
      <c r="D18">
        <v>4</v>
      </c>
      <c r="E18">
        <v>3</v>
      </c>
      <c r="F18">
        <v>4</v>
      </c>
      <c r="G18">
        <v>4</v>
      </c>
    </row>
    <row r="19" spans="1:8" x14ac:dyDescent="0.15">
      <c r="A19" s="153"/>
      <c r="B19" s="77" t="s">
        <v>365</v>
      </c>
      <c r="C19">
        <v>4</v>
      </c>
      <c r="D19">
        <v>4</v>
      </c>
      <c r="E19">
        <v>5</v>
      </c>
      <c r="F19">
        <v>4</v>
      </c>
      <c r="G19">
        <v>4</v>
      </c>
    </row>
    <row r="20" spans="1:8" x14ac:dyDescent="0.15">
      <c r="A20" s="86"/>
      <c r="B20" s="87"/>
      <c r="C20" t="s">
        <v>123</v>
      </c>
      <c r="D20" t="s">
        <v>113</v>
      </c>
      <c r="E20" t="s">
        <v>232</v>
      </c>
      <c r="F20" t="s">
        <v>117</v>
      </c>
      <c r="G20" s="76" t="s">
        <v>95</v>
      </c>
      <c r="H20" t="s">
        <v>366</v>
      </c>
    </row>
    <row r="21" spans="1:8" x14ac:dyDescent="0.15">
      <c r="A21" s="154" t="s">
        <v>370</v>
      </c>
      <c r="B21" s="91" t="s">
        <v>285</v>
      </c>
      <c r="C21">
        <v>2</v>
      </c>
      <c r="D21">
        <v>2</v>
      </c>
      <c r="E21">
        <v>2</v>
      </c>
      <c r="F21">
        <v>3</v>
      </c>
    </row>
    <row r="22" spans="1:8" ht="14" x14ac:dyDescent="0.15">
      <c r="A22" s="154"/>
      <c r="B22" s="92" t="s">
        <v>287</v>
      </c>
      <c r="C22">
        <v>2</v>
      </c>
      <c r="D22">
        <v>2</v>
      </c>
      <c r="E22">
        <v>2</v>
      </c>
      <c r="F22">
        <v>2</v>
      </c>
    </row>
    <row r="23" spans="1:8" x14ac:dyDescent="0.15">
      <c r="A23" s="154"/>
      <c r="B23" s="91" t="s">
        <v>290</v>
      </c>
      <c r="C23">
        <v>3</v>
      </c>
      <c r="D23">
        <v>3</v>
      </c>
      <c r="E23">
        <v>3</v>
      </c>
      <c r="F23">
        <v>3</v>
      </c>
    </row>
    <row r="24" spans="1:8" x14ac:dyDescent="0.15">
      <c r="A24" s="154"/>
      <c r="B24" s="91" t="s">
        <v>272</v>
      </c>
      <c r="C24">
        <v>3</v>
      </c>
      <c r="D24">
        <v>3</v>
      </c>
      <c r="E24">
        <v>3</v>
      </c>
      <c r="F24">
        <v>2</v>
      </c>
    </row>
    <row r="25" spans="1:8" x14ac:dyDescent="0.15">
      <c r="A25" s="154"/>
      <c r="B25" s="91" t="s">
        <v>371</v>
      </c>
      <c r="C25">
        <v>2</v>
      </c>
      <c r="D25">
        <v>2</v>
      </c>
      <c r="E25">
        <v>2</v>
      </c>
      <c r="F25">
        <v>2</v>
      </c>
    </row>
    <row r="26" spans="1:8" x14ac:dyDescent="0.15">
      <c r="A26" s="154"/>
      <c r="B26" s="91" t="s">
        <v>279</v>
      </c>
      <c r="C26">
        <v>2</v>
      </c>
      <c r="D26">
        <v>2</v>
      </c>
      <c r="E26">
        <v>2</v>
      </c>
      <c r="F26">
        <v>2</v>
      </c>
    </row>
    <row r="27" spans="1:8" ht="14" x14ac:dyDescent="0.15">
      <c r="A27" s="154"/>
      <c r="B27" s="92" t="s">
        <v>292</v>
      </c>
      <c r="C27">
        <v>2</v>
      </c>
      <c r="D27">
        <v>1</v>
      </c>
      <c r="E27">
        <v>2</v>
      </c>
      <c r="F27">
        <v>2</v>
      </c>
    </row>
    <row r="28" spans="1:8" x14ac:dyDescent="0.15">
      <c r="A28" s="154"/>
      <c r="B28" s="91" t="s">
        <v>294</v>
      </c>
      <c r="C28">
        <v>2</v>
      </c>
      <c r="D28">
        <v>1</v>
      </c>
      <c r="E28">
        <v>2</v>
      </c>
      <c r="F28">
        <v>2</v>
      </c>
    </row>
    <row r="29" spans="1:8" x14ac:dyDescent="0.15">
      <c r="A29" s="154"/>
      <c r="B29" s="91" t="s">
        <v>295</v>
      </c>
      <c r="C29">
        <v>7</v>
      </c>
      <c r="D29">
        <v>7</v>
      </c>
      <c r="E29">
        <v>6</v>
      </c>
      <c r="F29">
        <v>7</v>
      </c>
    </row>
    <row r="30" spans="1:8" x14ac:dyDescent="0.15">
      <c r="A30" s="154"/>
      <c r="B30" s="91" t="s">
        <v>297</v>
      </c>
      <c r="C30" s="34"/>
      <c r="D30" s="34"/>
      <c r="E30" s="34"/>
      <c r="F30" s="34"/>
      <c r="G30" s="34"/>
    </row>
    <row r="31" spans="1:8" x14ac:dyDescent="0.15">
      <c r="A31" s="154"/>
      <c r="B31" s="91" t="s">
        <v>298</v>
      </c>
      <c r="D31">
        <v>1</v>
      </c>
      <c r="E31">
        <v>2</v>
      </c>
      <c r="F31">
        <v>2</v>
      </c>
    </row>
    <row r="32" spans="1:8" x14ac:dyDescent="0.15">
      <c r="A32" s="154"/>
      <c r="B32" s="91" t="s">
        <v>300</v>
      </c>
      <c r="D32">
        <v>2</v>
      </c>
      <c r="E32">
        <v>2</v>
      </c>
      <c r="F32">
        <v>2</v>
      </c>
    </row>
    <row r="33" spans="1:7" x14ac:dyDescent="0.15">
      <c r="A33" s="154"/>
      <c r="B33" s="91" t="s">
        <v>302</v>
      </c>
      <c r="D33">
        <v>6</v>
      </c>
      <c r="E33">
        <v>7</v>
      </c>
      <c r="F33">
        <v>5</v>
      </c>
    </row>
    <row r="34" spans="1:7" x14ac:dyDescent="0.15">
      <c r="A34" s="154"/>
      <c r="B34" s="91" t="s">
        <v>305</v>
      </c>
      <c r="D34">
        <v>4</v>
      </c>
      <c r="E34">
        <v>2</v>
      </c>
      <c r="F34">
        <v>3</v>
      </c>
    </row>
    <row r="35" spans="1:7" x14ac:dyDescent="0.15">
      <c r="A35" s="154"/>
      <c r="C35" t="s">
        <v>368</v>
      </c>
      <c r="D35" t="s">
        <v>136</v>
      </c>
      <c r="E35" t="s">
        <v>102</v>
      </c>
      <c r="F35" t="s">
        <v>166</v>
      </c>
      <c r="G35" t="s">
        <v>109</v>
      </c>
    </row>
    <row r="36" spans="1:7" x14ac:dyDescent="0.15">
      <c r="A36" s="154"/>
      <c r="B36" s="91" t="s">
        <v>372</v>
      </c>
      <c r="C36">
        <v>2</v>
      </c>
      <c r="D36">
        <v>2</v>
      </c>
      <c r="E36">
        <v>2</v>
      </c>
      <c r="F36">
        <v>2</v>
      </c>
      <c r="G36">
        <v>2</v>
      </c>
    </row>
    <row r="37" spans="1:7" x14ac:dyDescent="0.15">
      <c r="A37" s="154"/>
      <c r="B37" s="91" t="s">
        <v>269</v>
      </c>
      <c r="C37">
        <v>2</v>
      </c>
      <c r="D37">
        <v>2</v>
      </c>
      <c r="E37">
        <v>2</v>
      </c>
      <c r="F37">
        <v>2</v>
      </c>
      <c r="G37">
        <v>2</v>
      </c>
    </row>
    <row r="38" spans="1:7" x14ac:dyDescent="0.15">
      <c r="A38" s="154"/>
      <c r="B38" s="91" t="s">
        <v>373</v>
      </c>
      <c r="C38">
        <v>2</v>
      </c>
      <c r="D38">
        <v>3</v>
      </c>
      <c r="E38">
        <v>2</v>
      </c>
      <c r="F38">
        <v>2</v>
      </c>
      <c r="G38">
        <v>3</v>
      </c>
    </row>
    <row r="39" spans="1:7" ht="14" x14ac:dyDescent="0.15">
      <c r="A39" s="154"/>
      <c r="B39" s="92" t="s">
        <v>307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ht="14" x14ac:dyDescent="0.15">
      <c r="A40" s="154"/>
      <c r="B40" s="92" t="s">
        <v>310</v>
      </c>
      <c r="C40">
        <v>4</v>
      </c>
      <c r="D40">
        <v>6</v>
      </c>
      <c r="E40">
        <v>4</v>
      </c>
      <c r="F40">
        <v>6</v>
      </c>
      <c r="G40">
        <v>5</v>
      </c>
    </row>
    <row r="41" spans="1:7" x14ac:dyDescent="0.15">
      <c r="A41" s="154"/>
      <c r="B41" s="91" t="s">
        <v>315</v>
      </c>
      <c r="C41">
        <v>1</v>
      </c>
      <c r="D41">
        <v>3</v>
      </c>
      <c r="E41">
        <v>1</v>
      </c>
      <c r="F41">
        <v>3</v>
      </c>
      <c r="G41">
        <v>2</v>
      </c>
    </row>
    <row r="42" spans="1:7" ht="14" x14ac:dyDescent="0.15">
      <c r="A42" s="154"/>
      <c r="B42" s="92" t="s">
        <v>318</v>
      </c>
      <c r="C42">
        <v>1</v>
      </c>
      <c r="D42">
        <v>2</v>
      </c>
      <c r="E42">
        <v>1</v>
      </c>
      <c r="F42">
        <v>2</v>
      </c>
      <c r="G42">
        <v>2</v>
      </c>
    </row>
    <row r="43" spans="1:7" x14ac:dyDescent="0.15">
      <c r="A43" s="154"/>
      <c r="B43" s="91" t="s">
        <v>321</v>
      </c>
      <c r="C43">
        <v>6</v>
      </c>
      <c r="D43">
        <v>6</v>
      </c>
      <c r="E43">
        <v>6</v>
      </c>
      <c r="F43">
        <v>6</v>
      </c>
      <c r="G43">
        <v>5</v>
      </c>
    </row>
    <row r="44" spans="1:7" x14ac:dyDescent="0.15">
      <c r="A44" s="154"/>
      <c r="B44" s="91" t="s">
        <v>325</v>
      </c>
      <c r="C44">
        <v>3</v>
      </c>
      <c r="D44">
        <v>4</v>
      </c>
      <c r="E44">
        <v>3</v>
      </c>
      <c r="F44">
        <v>3</v>
      </c>
      <c r="G44">
        <v>4</v>
      </c>
    </row>
    <row r="45" spans="1:7" x14ac:dyDescent="0.15">
      <c r="A45" s="154"/>
      <c r="B45" s="91" t="s">
        <v>327</v>
      </c>
      <c r="C45">
        <v>3</v>
      </c>
      <c r="D45">
        <v>4</v>
      </c>
      <c r="E45">
        <v>3</v>
      </c>
      <c r="F45">
        <v>4</v>
      </c>
      <c r="G45">
        <v>4</v>
      </c>
    </row>
    <row r="46" spans="1:7" x14ac:dyDescent="0.15">
      <c r="A46" s="154"/>
      <c r="B46" s="91" t="s">
        <v>328</v>
      </c>
      <c r="C46">
        <v>1</v>
      </c>
      <c r="D46">
        <v>2</v>
      </c>
      <c r="E46">
        <v>1</v>
      </c>
      <c r="F46">
        <v>2</v>
      </c>
      <c r="G46">
        <v>2</v>
      </c>
    </row>
    <row r="47" spans="1:7" x14ac:dyDescent="0.15">
      <c r="A47" s="154"/>
      <c r="B47" s="91" t="s">
        <v>331</v>
      </c>
      <c r="C47">
        <v>4</v>
      </c>
      <c r="D47">
        <v>5</v>
      </c>
      <c r="E47">
        <v>4</v>
      </c>
      <c r="F47">
        <v>5</v>
      </c>
      <c r="G47">
        <v>4</v>
      </c>
    </row>
    <row r="48" spans="1:7" x14ac:dyDescent="0.15">
      <c r="A48" s="154"/>
      <c r="B48" s="91" t="s">
        <v>332</v>
      </c>
      <c r="C48">
        <v>5</v>
      </c>
      <c r="D48">
        <v>7</v>
      </c>
      <c r="E48">
        <v>5</v>
      </c>
      <c r="F48">
        <v>7</v>
      </c>
      <c r="G48">
        <v>7</v>
      </c>
    </row>
    <row r="49" spans="1:8" x14ac:dyDescent="0.15">
      <c r="C49" t="s">
        <v>123</v>
      </c>
      <c r="D49" t="s">
        <v>113</v>
      </c>
      <c r="E49" t="s">
        <v>232</v>
      </c>
      <c r="F49" t="s">
        <v>117</v>
      </c>
      <c r="G49" s="76" t="s">
        <v>95</v>
      </c>
      <c r="H49" t="s">
        <v>366</v>
      </c>
    </row>
    <row r="50" spans="1:8" x14ac:dyDescent="0.15">
      <c r="A50" s="155" t="s">
        <v>374</v>
      </c>
      <c r="B50" s="93" t="s">
        <v>208</v>
      </c>
      <c r="C50">
        <v>2</v>
      </c>
      <c r="D50">
        <v>2</v>
      </c>
      <c r="E50">
        <v>2</v>
      </c>
      <c r="F50">
        <v>2</v>
      </c>
    </row>
    <row r="51" spans="1:8" ht="14" x14ac:dyDescent="0.15">
      <c r="A51" s="155"/>
      <c r="B51" s="94" t="s">
        <v>211</v>
      </c>
      <c r="C51">
        <v>3</v>
      </c>
      <c r="D51">
        <v>3</v>
      </c>
      <c r="E51">
        <v>3</v>
      </c>
      <c r="F51">
        <v>3</v>
      </c>
    </row>
    <row r="52" spans="1:8" ht="14" x14ac:dyDescent="0.15">
      <c r="A52" s="155"/>
      <c r="B52" s="94" t="s">
        <v>214</v>
      </c>
    </row>
    <row r="53" spans="1:8" ht="14" x14ac:dyDescent="0.15">
      <c r="A53" s="155"/>
      <c r="B53" s="94" t="s">
        <v>216</v>
      </c>
      <c r="C53">
        <v>3</v>
      </c>
      <c r="D53">
        <v>3</v>
      </c>
      <c r="E53">
        <v>2</v>
      </c>
      <c r="F53">
        <v>2</v>
      </c>
    </row>
    <row r="54" spans="1:8" x14ac:dyDescent="0.15">
      <c r="A54" s="155"/>
      <c r="B54" s="93" t="s">
        <v>217</v>
      </c>
      <c r="C54">
        <v>6</v>
      </c>
      <c r="D54">
        <v>7</v>
      </c>
      <c r="E54">
        <v>6</v>
      </c>
      <c r="F54">
        <v>6</v>
      </c>
    </row>
    <row r="55" spans="1:8" x14ac:dyDescent="0.15">
      <c r="A55" s="155"/>
      <c r="B55" s="93" t="s">
        <v>222</v>
      </c>
      <c r="C55">
        <v>6</v>
      </c>
      <c r="D55">
        <v>6</v>
      </c>
      <c r="E55">
        <v>6</v>
      </c>
      <c r="F55">
        <v>6</v>
      </c>
    </row>
    <row r="56" spans="1:8" x14ac:dyDescent="0.15">
      <c r="A56" s="155"/>
      <c r="B56" s="93" t="s">
        <v>225</v>
      </c>
      <c r="C56">
        <v>1</v>
      </c>
      <c r="D56">
        <v>1</v>
      </c>
      <c r="E56">
        <v>1</v>
      </c>
      <c r="F56">
        <v>2</v>
      </c>
    </row>
    <row r="57" spans="1:8" x14ac:dyDescent="0.15">
      <c r="A57" s="155"/>
      <c r="B57" s="93" t="s">
        <v>226</v>
      </c>
      <c r="C57">
        <v>3</v>
      </c>
      <c r="D57">
        <v>1</v>
      </c>
      <c r="E57">
        <v>2</v>
      </c>
      <c r="F57">
        <v>3</v>
      </c>
    </row>
    <row r="58" spans="1:8" x14ac:dyDescent="0.15">
      <c r="A58" s="155"/>
      <c r="B58" s="93" t="s">
        <v>228</v>
      </c>
      <c r="C58">
        <v>2</v>
      </c>
      <c r="D58">
        <v>2</v>
      </c>
      <c r="E58">
        <v>2</v>
      </c>
      <c r="F58">
        <v>2</v>
      </c>
    </row>
    <row r="59" spans="1:8" x14ac:dyDescent="0.15">
      <c r="A59" s="155"/>
      <c r="B59" s="93" t="s">
        <v>229</v>
      </c>
      <c r="C59">
        <v>4</v>
      </c>
      <c r="D59">
        <v>4</v>
      </c>
      <c r="E59">
        <v>3</v>
      </c>
      <c r="F59">
        <v>3</v>
      </c>
    </row>
    <row r="60" spans="1:8" x14ac:dyDescent="0.15">
      <c r="A60" s="155"/>
      <c r="B60" s="93" t="s">
        <v>231</v>
      </c>
      <c r="C60">
        <v>3</v>
      </c>
      <c r="D60">
        <v>3</v>
      </c>
      <c r="E60">
        <v>3</v>
      </c>
      <c r="F60">
        <v>2</v>
      </c>
    </row>
    <row r="61" spans="1:8" x14ac:dyDescent="0.15">
      <c r="A61" s="155"/>
      <c r="C61" t="s">
        <v>368</v>
      </c>
      <c r="D61" t="s">
        <v>136</v>
      </c>
      <c r="E61" t="s">
        <v>102</v>
      </c>
      <c r="F61" t="s">
        <v>166</v>
      </c>
      <c r="G61" t="s">
        <v>109</v>
      </c>
    </row>
    <row r="62" spans="1:8" x14ac:dyDescent="0.15">
      <c r="A62" s="155"/>
      <c r="B62" s="93" t="s">
        <v>236</v>
      </c>
      <c r="C62">
        <v>5</v>
      </c>
      <c r="D62">
        <v>5</v>
      </c>
      <c r="E62">
        <v>6</v>
      </c>
      <c r="F62">
        <v>5</v>
      </c>
      <c r="G62">
        <v>5</v>
      </c>
    </row>
    <row r="63" spans="1:8" ht="14" x14ac:dyDescent="0.15">
      <c r="A63" s="155"/>
      <c r="B63" s="94" t="s">
        <v>239</v>
      </c>
      <c r="C63">
        <v>3</v>
      </c>
      <c r="D63">
        <v>3</v>
      </c>
      <c r="E63">
        <v>3</v>
      </c>
      <c r="F63">
        <v>3</v>
      </c>
      <c r="G63">
        <v>2</v>
      </c>
    </row>
    <row r="64" spans="1:8" x14ac:dyDescent="0.15">
      <c r="A64" s="155"/>
      <c r="B64" s="93" t="s">
        <v>241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8" ht="14" x14ac:dyDescent="0.15">
      <c r="A65" s="155"/>
      <c r="B65" s="94" t="s">
        <v>242</v>
      </c>
      <c r="C65">
        <v>3</v>
      </c>
      <c r="D65">
        <v>4</v>
      </c>
      <c r="E65">
        <v>3</v>
      </c>
      <c r="F65">
        <v>3</v>
      </c>
      <c r="G65">
        <v>4</v>
      </c>
    </row>
    <row r="66" spans="1:8" x14ac:dyDescent="0.15">
      <c r="A66" s="155"/>
      <c r="B66" s="93" t="s">
        <v>245</v>
      </c>
      <c r="C66">
        <v>5</v>
      </c>
      <c r="D66">
        <v>5</v>
      </c>
      <c r="E66">
        <v>5</v>
      </c>
      <c r="F66">
        <v>5</v>
      </c>
      <c r="G66">
        <v>5</v>
      </c>
    </row>
    <row r="67" spans="1:8" ht="14" x14ac:dyDescent="0.15">
      <c r="A67" s="155"/>
      <c r="B67" s="94" t="s">
        <v>246</v>
      </c>
      <c r="C67">
        <v>2</v>
      </c>
      <c r="D67">
        <v>2</v>
      </c>
      <c r="E67">
        <v>4</v>
      </c>
      <c r="F67">
        <v>2</v>
      </c>
      <c r="G67">
        <v>2</v>
      </c>
    </row>
    <row r="68" spans="1:8" x14ac:dyDescent="0.15">
      <c r="A68" s="155"/>
      <c r="B68" s="93" t="s">
        <v>247</v>
      </c>
      <c r="C68">
        <v>5</v>
      </c>
      <c r="D68">
        <v>5</v>
      </c>
      <c r="E68">
        <v>4</v>
      </c>
      <c r="F68">
        <v>5</v>
      </c>
      <c r="G68">
        <v>5</v>
      </c>
    </row>
    <row r="69" spans="1:8" x14ac:dyDescent="0.15">
      <c r="A69" s="155"/>
      <c r="B69" s="93" t="s">
        <v>249</v>
      </c>
      <c r="C69">
        <v>4</v>
      </c>
      <c r="D69">
        <v>4</v>
      </c>
      <c r="E69">
        <v>3</v>
      </c>
      <c r="F69">
        <v>4</v>
      </c>
      <c r="G69">
        <v>4</v>
      </c>
    </row>
    <row r="70" spans="1:8" x14ac:dyDescent="0.15">
      <c r="A70" s="155"/>
      <c r="B70" s="93" t="s">
        <v>251</v>
      </c>
      <c r="C70">
        <v>4</v>
      </c>
      <c r="D70">
        <v>4</v>
      </c>
      <c r="E70">
        <v>2</v>
      </c>
      <c r="F70">
        <v>4</v>
      </c>
      <c r="G70">
        <v>4</v>
      </c>
    </row>
    <row r="71" spans="1:8" x14ac:dyDescent="0.15">
      <c r="A71" s="155"/>
      <c r="B71" s="93" t="s">
        <v>253</v>
      </c>
      <c r="C71">
        <v>3</v>
      </c>
      <c r="D71">
        <v>3</v>
      </c>
      <c r="E71">
        <v>3</v>
      </c>
      <c r="F71">
        <v>4</v>
      </c>
      <c r="G71">
        <v>3</v>
      </c>
    </row>
    <row r="72" spans="1:8" x14ac:dyDescent="0.15">
      <c r="A72" s="155"/>
      <c r="B72" s="93" t="s">
        <v>255</v>
      </c>
      <c r="C72">
        <v>4</v>
      </c>
      <c r="D72">
        <v>4</v>
      </c>
      <c r="E72">
        <v>3</v>
      </c>
      <c r="F72">
        <v>4</v>
      </c>
      <c r="G72">
        <v>3</v>
      </c>
    </row>
    <row r="73" spans="1:8" x14ac:dyDescent="0.15">
      <c r="A73" s="155"/>
      <c r="B73" s="93" t="s">
        <v>257</v>
      </c>
      <c r="C73">
        <v>3</v>
      </c>
      <c r="D73">
        <v>3</v>
      </c>
      <c r="E73">
        <v>2</v>
      </c>
      <c r="F73">
        <v>3</v>
      </c>
      <c r="G73">
        <v>3</v>
      </c>
    </row>
    <row r="74" spans="1:8" x14ac:dyDescent="0.15">
      <c r="C74" t="s">
        <v>123</v>
      </c>
      <c r="D74" t="s">
        <v>113</v>
      </c>
      <c r="E74" t="s">
        <v>232</v>
      </c>
      <c r="F74" t="s">
        <v>117</v>
      </c>
      <c r="G74" s="76" t="s">
        <v>95</v>
      </c>
      <c r="H74" t="s">
        <v>366</v>
      </c>
    </row>
    <row r="75" spans="1:8" x14ac:dyDescent="0.15">
      <c r="A75" s="156" t="s">
        <v>375</v>
      </c>
      <c r="B75" s="95" t="s">
        <v>161</v>
      </c>
      <c r="C75">
        <v>2</v>
      </c>
      <c r="D75">
        <v>1</v>
      </c>
      <c r="E75">
        <v>2</v>
      </c>
      <c r="F75">
        <v>2</v>
      </c>
    </row>
    <row r="76" spans="1:8" x14ac:dyDescent="0.15">
      <c r="A76" s="156"/>
      <c r="B76" s="95" t="s">
        <v>163</v>
      </c>
      <c r="C76">
        <v>3</v>
      </c>
      <c r="D76">
        <v>2</v>
      </c>
      <c r="E76">
        <v>3</v>
      </c>
      <c r="F76">
        <v>3</v>
      </c>
    </row>
    <row r="77" spans="1:8" x14ac:dyDescent="0.15">
      <c r="A77" s="156"/>
      <c r="B77" s="95" t="s">
        <v>165</v>
      </c>
      <c r="C77">
        <v>3</v>
      </c>
      <c r="D77">
        <v>3</v>
      </c>
      <c r="E77">
        <v>3</v>
      </c>
      <c r="F77">
        <v>2</v>
      </c>
    </row>
    <row r="78" spans="1:8" x14ac:dyDescent="0.15">
      <c r="A78" s="156"/>
      <c r="B78" s="95" t="s">
        <v>167</v>
      </c>
      <c r="E78">
        <v>2</v>
      </c>
      <c r="F78">
        <v>2</v>
      </c>
    </row>
    <row r="79" spans="1:8" x14ac:dyDescent="0.15">
      <c r="A79" s="156"/>
      <c r="B79" s="95" t="s">
        <v>376</v>
      </c>
      <c r="C79">
        <v>2</v>
      </c>
      <c r="D79">
        <v>2</v>
      </c>
      <c r="E79">
        <v>2</v>
      </c>
      <c r="F79">
        <v>2</v>
      </c>
    </row>
    <row r="80" spans="1:8" x14ac:dyDescent="0.15">
      <c r="A80" s="156"/>
      <c r="B80" s="95" t="s">
        <v>377</v>
      </c>
    </row>
    <row r="81" spans="1:7" x14ac:dyDescent="0.15">
      <c r="A81" s="156"/>
      <c r="B81" s="95" t="s">
        <v>175</v>
      </c>
      <c r="C81">
        <v>3</v>
      </c>
      <c r="D81">
        <v>4</v>
      </c>
      <c r="E81">
        <v>3</v>
      </c>
      <c r="F81">
        <v>3</v>
      </c>
    </row>
    <row r="82" spans="1:7" x14ac:dyDescent="0.15">
      <c r="A82" s="156"/>
      <c r="B82" s="95" t="s">
        <v>178</v>
      </c>
      <c r="C82">
        <v>3</v>
      </c>
      <c r="D82">
        <v>3</v>
      </c>
      <c r="E82">
        <v>3</v>
      </c>
      <c r="F82">
        <v>3</v>
      </c>
    </row>
    <row r="83" spans="1:7" x14ac:dyDescent="0.15">
      <c r="A83" s="156"/>
      <c r="B83" s="95" t="s">
        <v>179</v>
      </c>
      <c r="C83" s="87" t="s">
        <v>388</v>
      </c>
      <c r="D83" s="87"/>
      <c r="E83" s="87"/>
      <c r="F83" s="87"/>
      <c r="G83" s="87"/>
    </row>
    <row r="84" spans="1:7" x14ac:dyDescent="0.15">
      <c r="A84" s="156"/>
      <c r="B84" s="95" t="s">
        <v>180</v>
      </c>
      <c r="C84">
        <v>2</v>
      </c>
      <c r="D84">
        <v>2</v>
      </c>
      <c r="E84">
        <v>2</v>
      </c>
      <c r="F84">
        <v>2</v>
      </c>
    </row>
    <row r="85" spans="1:7" x14ac:dyDescent="0.15">
      <c r="A85" s="156"/>
      <c r="B85" s="95" t="s">
        <v>182</v>
      </c>
      <c r="C85">
        <v>2</v>
      </c>
      <c r="D85">
        <v>2</v>
      </c>
      <c r="E85">
        <v>2</v>
      </c>
      <c r="F85">
        <v>2</v>
      </c>
    </row>
    <row r="86" spans="1:7" x14ac:dyDescent="0.15">
      <c r="A86" s="156"/>
      <c r="B86" s="95" t="s">
        <v>185</v>
      </c>
      <c r="C86" s="34"/>
      <c r="D86" s="34"/>
      <c r="E86" s="34"/>
      <c r="F86" s="34"/>
      <c r="G86" s="34"/>
    </row>
    <row r="87" spans="1:7" x14ac:dyDescent="0.15">
      <c r="A87" s="156"/>
      <c r="B87" s="68"/>
      <c r="C87" t="s">
        <v>368</v>
      </c>
      <c r="D87" t="s">
        <v>136</v>
      </c>
      <c r="E87" t="s">
        <v>102</v>
      </c>
      <c r="F87" t="s">
        <v>166</v>
      </c>
      <c r="G87" t="s">
        <v>109</v>
      </c>
    </row>
    <row r="88" spans="1:7" x14ac:dyDescent="0.15">
      <c r="A88" s="156"/>
      <c r="B88" s="95" t="s">
        <v>187</v>
      </c>
      <c r="C88">
        <v>3</v>
      </c>
      <c r="D88">
        <v>2</v>
      </c>
      <c r="E88">
        <v>3</v>
      </c>
    </row>
    <row r="89" spans="1:7" x14ac:dyDescent="0.15">
      <c r="A89" s="156"/>
      <c r="B89" s="95" t="s">
        <v>188</v>
      </c>
      <c r="C89">
        <v>3</v>
      </c>
      <c r="D89">
        <v>2</v>
      </c>
      <c r="E89">
        <v>3</v>
      </c>
    </row>
    <row r="90" spans="1:7" x14ac:dyDescent="0.15">
      <c r="A90" s="156"/>
      <c r="B90" s="96" t="s">
        <v>189</v>
      </c>
      <c r="C90" s="34"/>
      <c r="D90" s="34"/>
      <c r="E90" s="34"/>
      <c r="F90" s="34"/>
      <c r="G90" s="34"/>
    </row>
    <row r="91" spans="1:7" x14ac:dyDescent="0.15">
      <c r="A91" s="156"/>
      <c r="B91" s="95" t="s">
        <v>191</v>
      </c>
      <c r="C91">
        <v>4</v>
      </c>
      <c r="D91">
        <v>3</v>
      </c>
      <c r="E91">
        <v>4</v>
      </c>
    </row>
    <row r="92" spans="1:7" x14ac:dyDescent="0.15">
      <c r="A92" s="156"/>
      <c r="B92" s="95" t="s">
        <v>193</v>
      </c>
    </row>
    <row r="93" spans="1:7" x14ac:dyDescent="0.15">
      <c r="A93" s="156"/>
      <c r="B93" s="95" t="s">
        <v>194</v>
      </c>
      <c r="C93">
        <v>5</v>
      </c>
      <c r="D93">
        <v>5</v>
      </c>
      <c r="E93">
        <v>5</v>
      </c>
    </row>
    <row r="94" spans="1:7" x14ac:dyDescent="0.15">
      <c r="A94" s="156"/>
      <c r="B94" s="95" t="s">
        <v>198</v>
      </c>
      <c r="C94">
        <v>3</v>
      </c>
      <c r="D94">
        <v>4</v>
      </c>
      <c r="E94">
        <v>3</v>
      </c>
    </row>
    <row r="95" spans="1:7" x14ac:dyDescent="0.15">
      <c r="A95" s="156"/>
      <c r="B95" s="95" t="s">
        <v>378</v>
      </c>
    </row>
    <row r="96" spans="1:7" x14ac:dyDescent="0.15">
      <c r="A96" s="156"/>
      <c r="B96" s="95" t="s">
        <v>200</v>
      </c>
      <c r="C96">
        <v>4</v>
      </c>
      <c r="D96">
        <v>4</v>
      </c>
      <c r="E96">
        <v>4</v>
      </c>
    </row>
    <row r="97" spans="1:8" x14ac:dyDescent="0.15">
      <c r="A97" s="156"/>
      <c r="B97" s="95" t="s">
        <v>201</v>
      </c>
      <c r="C97">
        <v>2</v>
      </c>
      <c r="D97">
        <v>3</v>
      </c>
      <c r="E97">
        <v>2</v>
      </c>
    </row>
    <row r="98" spans="1:8" x14ac:dyDescent="0.15">
      <c r="A98" s="156"/>
      <c r="B98" s="95" t="s">
        <v>203</v>
      </c>
      <c r="C98">
        <v>1</v>
      </c>
      <c r="D98">
        <v>1</v>
      </c>
      <c r="E98">
        <v>1</v>
      </c>
    </row>
    <row r="99" spans="1:8" x14ac:dyDescent="0.15">
      <c r="A99" s="156"/>
      <c r="B99" s="95" t="s">
        <v>204</v>
      </c>
      <c r="C99">
        <v>5</v>
      </c>
      <c r="D99">
        <v>5</v>
      </c>
      <c r="E99">
        <v>5</v>
      </c>
    </row>
    <row r="100" spans="1:8" x14ac:dyDescent="0.15">
      <c r="C100" t="s">
        <v>123</v>
      </c>
      <c r="D100" t="s">
        <v>113</v>
      </c>
      <c r="E100" t="s">
        <v>232</v>
      </c>
      <c r="F100" t="s">
        <v>117</v>
      </c>
      <c r="G100" s="76" t="s">
        <v>95</v>
      </c>
      <c r="H100" t="s">
        <v>366</v>
      </c>
    </row>
    <row r="101" spans="1:8" x14ac:dyDescent="0.15">
      <c r="A101" s="157" t="s">
        <v>380</v>
      </c>
      <c r="B101" s="98" t="s">
        <v>92</v>
      </c>
      <c r="C101" s="34"/>
      <c r="D101" s="34"/>
      <c r="E101" s="34"/>
      <c r="F101" s="34"/>
      <c r="G101" s="34"/>
    </row>
    <row r="102" spans="1:8" x14ac:dyDescent="0.15">
      <c r="A102" s="157"/>
      <c r="B102" s="98" t="s">
        <v>97</v>
      </c>
      <c r="C102">
        <v>6</v>
      </c>
      <c r="D102">
        <v>5</v>
      </c>
      <c r="E102">
        <v>5</v>
      </c>
      <c r="F102">
        <v>6</v>
      </c>
    </row>
    <row r="103" spans="1:8" x14ac:dyDescent="0.15">
      <c r="A103" s="157"/>
      <c r="B103" s="98" t="s">
        <v>101</v>
      </c>
      <c r="C103">
        <v>3</v>
      </c>
      <c r="D103">
        <v>3</v>
      </c>
      <c r="E103">
        <v>3</v>
      </c>
      <c r="F103">
        <v>2</v>
      </c>
    </row>
    <row r="104" spans="1:8" x14ac:dyDescent="0.15">
      <c r="A104" s="157"/>
      <c r="B104" s="98" t="s">
        <v>108</v>
      </c>
      <c r="C104">
        <v>2</v>
      </c>
      <c r="D104">
        <v>2</v>
      </c>
      <c r="E104">
        <v>1</v>
      </c>
      <c r="F104">
        <v>1</v>
      </c>
    </row>
    <row r="105" spans="1:8" x14ac:dyDescent="0.15">
      <c r="A105" s="157"/>
      <c r="B105" s="98" t="s">
        <v>112</v>
      </c>
      <c r="C105">
        <v>3</v>
      </c>
      <c r="D105">
        <v>2</v>
      </c>
      <c r="E105">
        <v>3</v>
      </c>
      <c r="F105">
        <v>3</v>
      </c>
    </row>
    <row r="106" spans="1:8" x14ac:dyDescent="0.15">
      <c r="A106" s="157"/>
      <c r="B106" s="98" t="s">
        <v>116</v>
      </c>
      <c r="C106">
        <v>2</v>
      </c>
      <c r="D106">
        <v>1</v>
      </c>
      <c r="E106">
        <v>2</v>
      </c>
      <c r="F106">
        <v>2</v>
      </c>
    </row>
    <row r="107" spans="1:8" x14ac:dyDescent="0.15">
      <c r="A107" s="157"/>
      <c r="B107" s="98" t="s">
        <v>119</v>
      </c>
      <c r="C107">
        <v>1</v>
      </c>
      <c r="D107">
        <v>1</v>
      </c>
      <c r="E107">
        <v>1</v>
      </c>
      <c r="F107">
        <v>1</v>
      </c>
    </row>
    <row r="108" spans="1:8" x14ac:dyDescent="0.15">
      <c r="A108" s="157"/>
      <c r="B108" s="98" t="s">
        <v>122</v>
      </c>
      <c r="C108">
        <v>4</v>
      </c>
      <c r="D108">
        <v>4</v>
      </c>
      <c r="E108">
        <v>3</v>
      </c>
      <c r="F108">
        <v>3</v>
      </c>
    </row>
    <row r="109" spans="1:8" x14ac:dyDescent="0.15">
      <c r="A109" s="157"/>
      <c r="B109" s="98" t="s">
        <v>125</v>
      </c>
      <c r="C109">
        <v>1</v>
      </c>
      <c r="D109">
        <v>1</v>
      </c>
      <c r="E109">
        <v>1</v>
      </c>
      <c r="F109">
        <v>1</v>
      </c>
    </row>
    <row r="110" spans="1:8" x14ac:dyDescent="0.15">
      <c r="A110" s="157"/>
      <c r="B110" s="98" t="s">
        <v>128</v>
      </c>
      <c r="C110">
        <v>2</v>
      </c>
      <c r="D110">
        <v>3</v>
      </c>
      <c r="E110">
        <v>2</v>
      </c>
      <c r="F110">
        <v>2</v>
      </c>
    </row>
    <row r="111" spans="1:8" x14ac:dyDescent="0.15">
      <c r="A111" s="157"/>
      <c r="B111" s="98" t="s">
        <v>133</v>
      </c>
      <c r="C111">
        <v>2</v>
      </c>
      <c r="D111">
        <v>3</v>
      </c>
      <c r="E111">
        <v>2</v>
      </c>
      <c r="F111">
        <v>2</v>
      </c>
    </row>
    <row r="112" spans="1:8" x14ac:dyDescent="0.15">
      <c r="A112" s="157"/>
      <c r="C112" t="s">
        <v>368</v>
      </c>
      <c r="D112" t="s">
        <v>136</v>
      </c>
      <c r="E112" t="s">
        <v>102</v>
      </c>
      <c r="F112" t="s">
        <v>166</v>
      </c>
      <c r="G112" t="s">
        <v>109</v>
      </c>
    </row>
    <row r="113" spans="1:5" x14ac:dyDescent="0.15">
      <c r="A113" s="157"/>
      <c r="B113" s="98" t="s">
        <v>135</v>
      </c>
      <c r="C113">
        <v>7</v>
      </c>
      <c r="D113">
        <v>7</v>
      </c>
      <c r="E113">
        <v>7</v>
      </c>
    </row>
    <row r="114" spans="1:5" x14ac:dyDescent="0.15">
      <c r="A114" s="157"/>
      <c r="B114" s="98" t="s">
        <v>139</v>
      </c>
      <c r="C114">
        <v>4</v>
      </c>
      <c r="D114">
        <v>3</v>
      </c>
      <c r="E114">
        <v>4</v>
      </c>
    </row>
    <row r="115" spans="1:5" x14ac:dyDescent="0.15">
      <c r="A115" s="157"/>
      <c r="B115" s="98" t="s">
        <v>381</v>
      </c>
      <c r="C115">
        <v>7</v>
      </c>
      <c r="D115">
        <v>7</v>
      </c>
      <c r="E115">
        <v>7</v>
      </c>
    </row>
    <row r="116" spans="1:5" x14ac:dyDescent="0.15">
      <c r="A116" s="157"/>
      <c r="B116" s="98" t="s">
        <v>143</v>
      </c>
      <c r="C116">
        <v>3</v>
      </c>
      <c r="D116">
        <v>5</v>
      </c>
      <c r="E116">
        <v>3</v>
      </c>
    </row>
    <row r="117" spans="1:5" x14ac:dyDescent="0.15">
      <c r="A117" s="157"/>
      <c r="B117" s="98" t="s">
        <v>145</v>
      </c>
      <c r="C117">
        <v>6</v>
      </c>
      <c r="D117">
        <v>4</v>
      </c>
      <c r="E117">
        <v>6</v>
      </c>
    </row>
    <row r="118" spans="1:5" x14ac:dyDescent="0.15">
      <c r="A118" s="157"/>
      <c r="B118" s="98" t="s">
        <v>146</v>
      </c>
      <c r="C118">
        <v>4</v>
      </c>
      <c r="D118">
        <v>5</v>
      </c>
      <c r="E118">
        <v>4</v>
      </c>
    </row>
    <row r="119" spans="1:5" x14ac:dyDescent="0.15">
      <c r="A119" s="157"/>
      <c r="B119" s="98" t="s">
        <v>149</v>
      </c>
      <c r="C119">
        <v>5</v>
      </c>
      <c r="D119">
        <v>3</v>
      </c>
      <c r="E119">
        <v>5</v>
      </c>
    </row>
    <row r="120" spans="1:5" x14ac:dyDescent="0.15">
      <c r="A120" s="157"/>
      <c r="B120" s="98" t="s">
        <v>151</v>
      </c>
      <c r="C120">
        <v>4</v>
      </c>
      <c r="D120">
        <v>5</v>
      </c>
      <c r="E120">
        <v>4</v>
      </c>
    </row>
    <row r="121" spans="1:5" x14ac:dyDescent="0.15">
      <c r="A121" s="157"/>
      <c r="B121" s="98" t="s">
        <v>154</v>
      </c>
      <c r="C121">
        <v>3</v>
      </c>
      <c r="D121">
        <v>3</v>
      </c>
      <c r="E121">
        <v>4</v>
      </c>
    </row>
    <row r="122" spans="1:5" x14ac:dyDescent="0.15">
      <c r="A122" s="157"/>
      <c r="B122" s="99" t="s">
        <v>206</v>
      </c>
      <c r="C122">
        <v>3</v>
      </c>
      <c r="D122">
        <v>3</v>
      </c>
      <c r="E122">
        <v>3</v>
      </c>
    </row>
    <row r="123" spans="1:5" x14ac:dyDescent="0.15">
      <c r="A123" s="157"/>
      <c r="B123" s="98" t="s">
        <v>159</v>
      </c>
      <c r="C123">
        <v>1</v>
      </c>
      <c r="D123">
        <v>1</v>
      </c>
      <c r="E123">
        <v>1</v>
      </c>
    </row>
  </sheetData>
  <mergeCells count="5">
    <mergeCell ref="A2:A19"/>
    <mergeCell ref="A21:A48"/>
    <mergeCell ref="A50:A73"/>
    <mergeCell ref="A75:A99"/>
    <mergeCell ref="A101:A123"/>
  </mergeCells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24"/>
  <sheetViews>
    <sheetView topLeftCell="A97" workbookViewId="0"/>
  </sheetViews>
  <sheetFormatPr baseColWidth="10" defaultColWidth="8.83203125" defaultRowHeight="13" x14ac:dyDescent="0.15"/>
  <cols>
    <col min="2" max="2" width="15.6640625" customWidth="1"/>
    <col min="13" max="14" width="10.6640625" bestFit="1"/>
  </cols>
  <sheetData>
    <row r="1" spans="1:14" x14ac:dyDescent="0.15">
      <c r="C1" s="158" t="s">
        <v>123</v>
      </c>
      <c r="D1" s="158"/>
      <c r="E1" s="158" t="s">
        <v>113</v>
      </c>
      <c r="F1" s="158"/>
      <c r="G1" s="158" t="s">
        <v>232</v>
      </c>
      <c r="H1" s="158"/>
      <c r="I1" s="158" t="s">
        <v>117</v>
      </c>
      <c r="J1" s="158"/>
      <c r="K1" s="158" t="s">
        <v>95</v>
      </c>
      <c r="L1" s="158"/>
      <c r="M1" s="158" t="s">
        <v>385</v>
      </c>
      <c r="N1" s="158"/>
    </row>
    <row r="2" spans="1:14" x14ac:dyDescent="0.15">
      <c r="C2" s="100" t="s">
        <v>382</v>
      </c>
      <c r="D2" s="100" t="s">
        <v>383</v>
      </c>
      <c r="E2" s="100" t="s">
        <v>382</v>
      </c>
      <c r="F2" s="100" t="s">
        <v>383</v>
      </c>
      <c r="G2" s="100" t="s">
        <v>382</v>
      </c>
      <c r="H2" s="100" t="s">
        <v>383</v>
      </c>
      <c r="I2" s="100" t="s">
        <v>382</v>
      </c>
      <c r="J2" s="100" t="s">
        <v>383</v>
      </c>
      <c r="K2" s="76"/>
      <c r="L2" s="76"/>
      <c r="M2" s="100" t="s">
        <v>382</v>
      </c>
      <c r="N2" s="100" t="s">
        <v>383</v>
      </c>
    </row>
    <row r="3" spans="1:14" x14ac:dyDescent="0.15">
      <c r="A3" s="153" t="s">
        <v>367</v>
      </c>
      <c r="B3" s="77" t="s">
        <v>334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M3">
        <v>2</v>
      </c>
    </row>
    <row r="4" spans="1:14" x14ac:dyDescent="0.15">
      <c r="A4" s="153"/>
      <c r="B4" s="77" t="s">
        <v>335</v>
      </c>
      <c r="C4">
        <v>2</v>
      </c>
      <c r="D4">
        <v>3</v>
      </c>
      <c r="E4">
        <v>2</v>
      </c>
      <c r="F4">
        <v>3</v>
      </c>
      <c r="G4">
        <v>2</v>
      </c>
      <c r="H4">
        <v>3</v>
      </c>
      <c r="I4">
        <v>2</v>
      </c>
      <c r="J4">
        <v>3</v>
      </c>
      <c r="M4">
        <v>2</v>
      </c>
    </row>
    <row r="5" spans="1:14" x14ac:dyDescent="0.15">
      <c r="A5" s="153"/>
      <c r="B5" s="77" t="s">
        <v>336</v>
      </c>
      <c r="C5">
        <v>1</v>
      </c>
      <c r="D5">
        <v>1</v>
      </c>
      <c r="E5">
        <v>1</v>
      </c>
      <c r="F5">
        <v>0</v>
      </c>
      <c r="G5">
        <v>1</v>
      </c>
      <c r="I5">
        <v>1</v>
      </c>
      <c r="J5">
        <v>0</v>
      </c>
      <c r="M5">
        <v>1</v>
      </c>
    </row>
    <row r="6" spans="1:14" x14ac:dyDescent="0.15">
      <c r="A6" s="153"/>
      <c r="B6" s="77" t="s">
        <v>338</v>
      </c>
      <c r="C6">
        <v>2</v>
      </c>
      <c r="D6">
        <v>3</v>
      </c>
      <c r="E6">
        <v>2</v>
      </c>
      <c r="F6">
        <v>3</v>
      </c>
      <c r="G6">
        <v>2</v>
      </c>
      <c r="H6">
        <v>3</v>
      </c>
      <c r="I6">
        <v>2</v>
      </c>
      <c r="J6">
        <v>3</v>
      </c>
      <c r="M6">
        <v>2</v>
      </c>
      <c r="N6">
        <v>3</v>
      </c>
    </row>
    <row r="7" spans="1:14" x14ac:dyDescent="0.15">
      <c r="A7" s="153"/>
      <c r="B7" s="77" t="s">
        <v>341</v>
      </c>
      <c r="C7">
        <v>1</v>
      </c>
      <c r="D7">
        <v>2</v>
      </c>
      <c r="E7">
        <v>1</v>
      </c>
      <c r="F7">
        <v>2</v>
      </c>
      <c r="I7">
        <v>1</v>
      </c>
      <c r="J7">
        <v>2</v>
      </c>
      <c r="M7">
        <v>1</v>
      </c>
    </row>
    <row r="8" spans="1:14" x14ac:dyDescent="0.15">
      <c r="A8" s="153"/>
      <c r="B8" s="77" t="s">
        <v>344</v>
      </c>
      <c r="C8">
        <v>3</v>
      </c>
      <c r="D8">
        <v>3</v>
      </c>
      <c r="E8">
        <v>3</v>
      </c>
      <c r="F8">
        <v>1</v>
      </c>
      <c r="G8">
        <v>3</v>
      </c>
      <c r="H8">
        <v>3</v>
      </c>
      <c r="I8">
        <v>3</v>
      </c>
      <c r="J8">
        <v>2</v>
      </c>
      <c r="M8">
        <v>3</v>
      </c>
      <c r="N8">
        <v>2.25</v>
      </c>
    </row>
    <row r="9" spans="1:14" x14ac:dyDescent="0.15">
      <c r="A9" s="153"/>
      <c r="B9" s="77" t="s">
        <v>345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M9">
        <v>2</v>
      </c>
      <c r="N9">
        <v>1</v>
      </c>
    </row>
    <row r="10" spans="1:14" x14ac:dyDescent="0.15">
      <c r="A10" s="153"/>
      <c r="B10" s="77" t="s">
        <v>349</v>
      </c>
      <c r="C10">
        <v>1</v>
      </c>
      <c r="D10">
        <v>2</v>
      </c>
      <c r="E10">
        <v>1</v>
      </c>
      <c r="F10">
        <v>2</v>
      </c>
      <c r="I10">
        <v>1</v>
      </c>
      <c r="J10">
        <v>2</v>
      </c>
      <c r="M10">
        <v>3</v>
      </c>
    </row>
    <row r="11" spans="1:14" x14ac:dyDescent="0.15">
      <c r="A11" s="153"/>
      <c r="B11" s="77" t="s">
        <v>350</v>
      </c>
      <c r="C11">
        <v>3</v>
      </c>
      <c r="D11">
        <v>1</v>
      </c>
      <c r="E11">
        <v>3</v>
      </c>
      <c r="F11">
        <v>1</v>
      </c>
      <c r="I11">
        <v>3</v>
      </c>
      <c r="J11">
        <v>1</v>
      </c>
      <c r="M11" s="158" t="s">
        <v>385</v>
      </c>
      <c r="N11" s="158"/>
    </row>
    <row r="12" spans="1:14" x14ac:dyDescent="0.15">
      <c r="A12" s="153"/>
      <c r="C12" s="158" t="s">
        <v>368</v>
      </c>
      <c r="D12" s="158"/>
      <c r="E12" s="158" t="s">
        <v>136</v>
      </c>
      <c r="F12" s="158"/>
      <c r="G12" s="158" t="s">
        <v>102</v>
      </c>
      <c r="H12" s="158"/>
      <c r="I12" s="158" t="s">
        <v>166</v>
      </c>
      <c r="J12" s="158"/>
      <c r="K12" s="158" t="s">
        <v>109</v>
      </c>
      <c r="L12" s="158"/>
      <c r="M12" s="100" t="s">
        <v>382</v>
      </c>
      <c r="N12" s="100" t="s">
        <v>383</v>
      </c>
    </row>
    <row r="13" spans="1:14" x14ac:dyDescent="0.15">
      <c r="A13" s="153"/>
      <c r="B13" s="77" t="s">
        <v>353</v>
      </c>
      <c r="C13">
        <v>3</v>
      </c>
      <c r="D13">
        <v>4</v>
      </c>
      <c r="E13">
        <v>3</v>
      </c>
      <c r="F13">
        <v>4</v>
      </c>
      <c r="G13">
        <v>3</v>
      </c>
      <c r="H13">
        <v>3</v>
      </c>
      <c r="I13">
        <v>3</v>
      </c>
      <c r="J13">
        <v>4</v>
      </c>
      <c r="K13">
        <v>3</v>
      </c>
      <c r="L13">
        <v>4</v>
      </c>
    </row>
    <row r="14" spans="1:14" x14ac:dyDescent="0.15">
      <c r="A14" s="153"/>
      <c r="B14" s="77" t="s">
        <v>354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4" x14ac:dyDescent="0.15">
      <c r="A15" s="153"/>
      <c r="B15" s="77" t="s">
        <v>356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4" x14ac:dyDescent="0.15">
      <c r="A16" s="153"/>
      <c r="B16" s="77" t="s">
        <v>359</v>
      </c>
      <c r="C16">
        <v>1</v>
      </c>
      <c r="D16">
        <v>2</v>
      </c>
      <c r="E16">
        <v>1</v>
      </c>
      <c r="F16">
        <v>2</v>
      </c>
      <c r="G16">
        <v>1</v>
      </c>
      <c r="H16">
        <v>2</v>
      </c>
      <c r="I16">
        <v>1</v>
      </c>
      <c r="J16">
        <v>2</v>
      </c>
      <c r="K16">
        <v>1</v>
      </c>
      <c r="L16">
        <v>2</v>
      </c>
    </row>
    <row r="17" spans="1:14" x14ac:dyDescent="0.15">
      <c r="A17" s="153"/>
      <c r="B17" s="77" t="s">
        <v>361</v>
      </c>
      <c r="C17">
        <v>3</v>
      </c>
      <c r="D17">
        <v>4</v>
      </c>
      <c r="E17">
        <v>3</v>
      </c>
      <c r="F17">
        <v>4</v>
      </c>
      <c r="G17">
        <v>3</v>
      </c>
      <c r="H17">
        <v>3</v>
      </c>
      <c r="I17">
        <v>3</v>
      </c>
      <c r="J17">
        <v>4</v>
      </c>
      <c r="K17">
        <v>3</v>
      </c>
      <c r="L17">
        <v>4</v>
      </c>
    </row>
    <row r="18" spans="1:14" x14ac:dyDescent="0.15">
      <c r="A18" s="153"/>
      <c r="B18" s="77" t="s">
        <v>363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4" x14ac:dyDescent="0.15">
      <c r="A19" s="153"/>
      <c r="B19" s="77" t="s">
        <v>364</v>
      </c>
      <c r="C19">
        <v>1</v>
      </c>
      <c r="D19">
        <v>1</v>
      </c>
      <c r="E19">
        <v>2</v>
      </c>
      <c r="F19">
        <v>2</v>
      </c>
      <c r="G19">
        <v>1</v>
      </c>
      <c r="H19">
        <v>1</v>
      </c>
      <c r="I19">
        <v>2</v>
      </c>
      <c r="J19">
        <v>1</v>
      </c>
      <c r="K19">
        <v>1</v>
      </c>
      <c r="L19">
        <v>1</v>
      </c>
    </row>
    <row r="20" spans="1:14" x14ac:dyDescent="0.15">
      <c r="A20" s="153"/>
      <c r="B20" s="77" t="s">
        <v>365</v>
      </c>
      <c r="C20">
        <v>1</v>
      </c>
      <c r="D20">
        <v>3</v>
      </c>
      <c r="E20">
        <v>1</v>
      </c>
      <c r="F20">
        <v>3</v>
      </c>
      <c r="G20">
        <v>1</v>
      </c>
      <c r="H20">
        <v>3</v>
      </c>
      <c r="I20">
        <v>1</v>
      </c>
      <c r="J20">
        <v>3</v>
      </c>
      <c r="K20">
        <v>1</v>
      </c>
      <c r="L20">
        <v>3</v>
      </c>
      <c r="M20" s="158" t="s">
        <v>385</v>
      </c>
      <c r="N20" s="158"/>
    </row>
    <row r="21" spans="1:14" x14ac:dyDescent="0.15">
      <c r="A21" s="86"/>
      <c r="B21" s="87"/>
      <c r="C21" s="158" t="s">
        <v>123</v>
      </c>
      <c r="D21" s="158"/>
      <c r="E21" s="158" t="s">
        <v>113</v>
      </c>
      <c r="F21" s="158"/>
      <c r="G21" s="158" t="s">
        <v>232</v>
      </c>
      <c r="H21" s="158"/>
      <c r="I21" s="158" t="s">
        <v>117</v>
      </c>
      <c r="J21" s="158"/>
      <c r="K21" s="158" t="s">
        <v>95</v>
      </c>
      <c r="L21" s="158"/>
      <c r="M21" s="100" t="s">
        <v>382</v>
      </c>
      <c r="N21" s="100" t="s">
        <v>383</v>
      </c>
    </row>
    <row r="22" spans="1:14" x14ac:dyDescent="0.15">
      <c r="A22" s="154" t="s">
        <v>370</v>
      </c>
      <c r="B22" s="91" t="s">
        <v>285</v>
      </c>
      <c r="C22">
        <v>1</v>
      </c>
      <c r="D22">
        <v>1</v>
      </c>
      <c r="E22">
        <v>1</v>
      </c>
      <c r="F22">
        <v>1</v>
      </c>
      <c r="I22">
        <v>1</v>
      </c>
      <c r="J22">
        <v>0</v>
      </c>
      <c r="M22">
        <v>1</v>
      </c>
    </row>
    <row r="23" spans="1:14" ht="14" x14ac:dyDescent="0.15">
      <c r="A23" s="154"/>
      <c r="B23" s="92" t="s">
        <v>287</v>
      </c>
      <c r="C23">
        <v>2</v>
      </c>
      <c r="D23">
        <v>2</v>
      </c>
      <c r="E23">
        <v>2</v>
      </c>
      <c r="F23">
        <v>2</v>
      </c>
      <c r="I23">
        <v>2</v>
      </c>
      <c r="J23">
        <v>2</v>
      </c>
      <c r="M23">
        <v>2</v>
      </c>
    </row>
    <row r="24" spans="1:14" x14ac:dyDescent="0.15">
      <c r="A24" s="154"/>
      <c r="B24" s="91" t="s">
        <v>290</v>
      </c>
      <c r="C24">
        <v>2</v>
      </c>
      <c r="D24">
        <v>1</v>
      </c>
      <c r="E24">
        <v>2</v>
      </c>
      <c r="F24">
        <v>3</v>
      </c>
      <c r="G24">
        <v>2</v>
      </c>
      <c r="H24">
        <v>1</v>
      </c>
      <c r="I24">
        <v>2</v>
      </c>
      <c r="J24">
        <v>1</v>
      </c>
      <c r="M24">
        <v>2</v>
      </c>
      <c r="N24">
        <v>1.5</v>
      </c>
    </row>
    <row r="25" spans="1:14" x14ac:dyDescent="0.15">
      <c r="A25" s="154"/>
      <c r="B25" s="91" t="s">
        <v>272</v>
      </c>
      <c r="C25">
        <v>1</v>
      </c>
      <c r="D25">
        <v>3</v>
      </c>
      <c r="E25">
        <v>1</v>
      </c>
      <c r="F25">
        <v>2</v>
      </c>
      <c r="I25">
        <v>1</v>
      </c>
      <c r="J25">
        <v>3</v>
      </c>
      <c r="M25">
        <v>1</v>
      </c>
    </row>
    <row r="26" spans="1:14" x14ac:dyDescent="0.15">
      <c r="A26" s="154"/>
      <c r="B26" s="91" t="s">
        <v>371</v>
      </c>
      <c r="C26">
        <v>1</v>
      </c>
      <c r="D26">
        <v>3</v>
      </c>
      <c r="E26">
        <v>1</v>
      </c>
      <c r="F26">
        <v>3</v>
      </c>
      <c r="G26">
        <v>1</v>
      </c>
      <c r="H26">
        <v>3</v>
      </c>
      <c r="I26">
        <v>1</v>
      </c>
      <c r="J26">
        <v>3</v>
      </c>
      <c r="M26">
        <v>1</v>
      </c>
      <c r="N26">
        <v>3</v>
      </c>
    </row>
    <row r="27" spans="1:14" x14ac:dyDescent="0.15">
      <c r="A27" s="154"/>
      <c r="B27" s="91" t="s">
        <v>279</v>
      </c>
      <c r="C27">
        <v>2</v>
      </c>
      <c r="D27">
        <v>2</v>
      </c>
      <c r="E27">
        <v>2</v>
      </c>
      <c r="F27">
        <v>1</v>
      </c>
      <c r="G27">
        <v>2</v>
      </c>
      <c r="H27">
        <v>1</v>
      </c>
      <c r="I27">
        <v>2</v>
      </c>
      <c r="J27">
        <v>2</v>
      </c>
      <c r="M27">
        <v>2</v>
      </c>
      <c r="N27">
        <v>1.5</v>
      </c>
    </row>
    <row r="28" spans="1:14" ht="14" x14ac:dyDescent="0.15">
      <c r="A28" s="154"/>
      <c r="B28" s="92" t="s">
        <v>292</v>
      </c>
      <c r="C28">
        <v>3</v>
      </c>
      <c r="D28">
        <v>2</v>
      </c>
      <c r="E28">
        <v>3</v>
      </c>
      <c r="F28">
        <v>3</v>
      </c>
      <c r="H28">
        <v>2</v>
      </c>
      <c r="I28">
        <v>3</v>
      </c>
      <c r="J28">
        <v>2</v>
      </c>
      <c r="M28">
        <v>3</v>
      </c>
    </row>
    <row r="29" spans="1:14" x14ac:dyDescent="0.15">
      <c r="A29" s="154"/>
      <c r="B29" s="91" t="s">
        <v>294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M29">
        <v>1</v>
      </c>
      <c r="N29">
        <v>1</v>
      </c>
    </row>
    <row r="30" spans="1:14" x14ac:dyDescent="0.15">
      <c r="A30" s="154"/>
      <c r="B30" s="91" t="s">
        <v>295</v>
      </c>
      <c r="C30">
        <v>1</v>
      </c>
      <c r="D30">
        <v>3</v>
      </c>
      <c r="E30">
        <v>1</v>
      </c>
      <c r="F30">
        <v>3</v>
      </c>
      <c r="G30">
        <v>1</v>
      </c>
      <c r="H30">
        <v>3</v>
      </c>
      <c r="I30">
        <v>1</v>
      </c>
      <c r="J30">
        <v>3</v>
      </c>
      <c r="M30">
        <v>1</v>
      </c>
      <c r="N30">
        <v>3</v>
      </c>
    </row>
    <row r="31" spans="1:14" x14ac:dyDescent="0.15">
      <c r="A31" s="154"/>
      <c r="B31" s="91" t="s">
        <v>297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4" x14ac:dyDescent="0.15">
      <c r="A32" s="154"/>
      <c r="B32" s="91" t="s">
        <v>298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M32">
        <v>0</v>
      </c>
      <c r="N32">
        <v>0</v>
      </c>
    </row>
    <row r="33" spans="1:14" x14ac:dyDescent="0.15">
      <c r="A33" s="154"/>
      <c r="B33" s="91" t="s">
        <v>300</v>
      </c>
      <c r="C33">
        <v>1</v>
      </c>
      <c r="D33">
        <v>1</v>
      </c>
      <c r="E33">
        <v>1</v>
      </c>
      <c r="F33">
        <v>1</v>
      </c>
      <c r="I33">
        <v>1</v>
      </c>
      <c r="J33">
        <v>1</v>
      </c>
    </row>
    <row r="34" spans="1:14" x14ac:dyDescent="0.15">
      <c r="A34" s="154"/>
      <c r="B34" s="91" t="s">
        <v>302</v>
      </c>
      <c r="C34">
        <v>1</v>
      </c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M34">
        <v>1</v>
      </c>
      <c r="N34">
        <v>1.25</v>
      </c>
    </row>
    <row r="35" spans="1:14" x14ac:dyDescent="0.15">
      <c r="A35" s="154"/>
      <c r="B35" s="91" t="s">
        <v>305</v>
      </c>
      <c r="C35">
        <v>1</v>
      </c>
      <c r="D35">
        <v>2</v>
      </c>
      <c r="E35">
        <v>1</v>
      </c>
      <c r="F35">
        <v>2</v>
      </c>
      <c r="G35">
        <v>1</v>
      </c>
      <c r="H35">
        <v>2</v>
      </c>
      <c r="I35">
        <v>1</v>
      </c>
      <c r="J35">
        <v>2</v>
      </c>
      <c r="M35">
        <v>1</v>
      </c>
      <c r="N35">
        <v>2</v>
      </c>
    </row>
    <row r="36" spans="1:14" x14ac:dyDescent="0.15">
      <c r="A36" s="154"/>
      <c r="C36" s="158" t="s">
        <v>368</v>
      </c>
      <c r="D36" s="158"/>
      <c r="E36" s="158" t="s">
        <v>136</v>
      </c>
      <c r="F36" s="158"/>
      <c r="G36" s="158" t="s">
        <v>102</v>
      </c>
      <c r="H36" s="158"/>
      <c r="I36" s="158" t="s">
        <v>166</v>
      </c>
      <c r="J36" s="158"/>
      <c r="K36" s="158" t="s">
        <v>109</v>
      </c>
      <c r="L36" s="158"/>
      <c r="M36" s="158" t="s">
        <v>385</v>
      </c>
      <c r="N36" s="158"/>
    </row>
    <row r="37" spans="1:14" ht="14" x14ac:dyDescent="0.15">
      <c r="A37" s="154"/>
      <c r="B37" s="92" t="s">
        <v>307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  <c r="M37" s="76">
        <f t="shared" ref="M37:M49" si="0">AVERAGE(C37,E37,G37,I37,K37)</f>
        <v>0.6</v>
      </c>
      <c r="N37" s="76">
        <f t="shared" ref="N37:N99" si="1">AVERAGE(D37,F37,H37,J37,L37)</f>
        <v>0.4</v>
      </c>
    </row>
    <row r="38" spans="1:14" ht="14" x14ac:dyDescent="0.15">
      <c r="A38" s="154"/>
      <c r="B38" s="92" t="s">
        <v>269</v>
      </c>
      <c r="C38">
        <v>1</v>
      </c>
      <c r="D38">
        <v>2</v>
      </c>
      <c r="E38">
        <v>1</v>
      </c>
      <c r="F38">
        <v>2</v>
      </c>
      <c r="G38">
        <v>1</v>
      </c>
      <c r="H38">
        <v>2</v>
      </c>
      <c r="I38">
        <v>1</v>
      </c>
      <c r="J38">
        <v>2</v>
      </c>
      <c r="K38">
        <v>1</v>
      </c>
      <c r="L38">
        <v>2</v>
      </c>
      <c r="M38" s="76">
        <f t="shared" si="0"/>
        <v>1</v>
      </c>
      <c r="N38" s="76">
        <f t="shared" si="1"/>
        <v>2</v>
      </c>
    </row>
    <row r="39" spans="1:14" ht="14" x14ac:dyDescent="0.15">
      <c r="A39" s="154"/>
      <c r="B39" s="92" t="s">
        <v>373</v>
      </c>
      <c r="C39">
        <v>2</v>
      </c>
      <c r="D39">
        <v>4</v>
      </c>
      <c r="E39">
        <v>2</v>
      </c>
      <c r="F39">
        <v>4</v>
      </c>
      <c r="G39">
        <v>2</v>
      </c>
      <c r="H39">
        <v>4</v>
      </c>
      <c r="I39">
        <v>2</v>
      </c>
      <c r="J39">
        <v>4</v>
      </c>
      <c r="K39">
        <v>2</v>
      </c>
      <c r="L39">
        <v>4</v>
      </c>
      <c r="M39" s="76">
        <f t="shared" si="0"/>
        <v>2</v>
      </c>
      <c r="N39" s="76">
        <f t="shared" si="1"/>
        <v>4</v>
      </c>
    </row>
    <row r="40" spans="1:14" ht="14" x14ac:dyDescent="0.15">
      <c r="A40" s="154"/>
      <c r="B40" s="92" t="s">
        <v>372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 s="76">
        <f t="shared" si="0"/>
        <v>0.6</v>
      </c>
      <c r="N40" s="76">
        <f t="shared" si="1"/>
        <v>0.2</v>
      </c>
    </row>
    <row r="41" spans="1:14" ht="14" x14ac:dyDescent="0.15">
      <c r="A41" s="154"/>
      <c r="B41" s="92" t="s">
        <v>310</v>
      </c>
      <c r="C41">
        <v>2</v>
      </c>
      <c r="D41">
        <v>1</v>
      </c>
      <c r="E41">
        <v>2</v>
      </c>
      <c r="F41">
        <v>3</v>
      </c>
      <c r="G41">
        <v>2</v>
      </c>
      <c r="H41">
        <v>2</v>
      </c>
      <c r="I41">
        <v>2</v>
      </c>
      <c r="J41">
        <v>1</v>
      </c>
      <c r="K41">
        <v>2</v>
      </c>
      <c r="L41">
        <v>3</v>
      </c>
      <c r="M41" s="76">
        <f t="shared" si="0"/>
        <v>2</v>
      </c>
      <c r="N41" s="76">
        <f t="shared" si="1"/>
        <v>2</v>
      </c>
    </row>
    <row r="42" spans="1:14" x14ac:dyDescent="0.15">
      <c r="A42" s="154"/>
      <c r="B42" s="91" t="s">
        <v>315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 s="76">
        <f t="shared" si="0"/>
        <v>0.8</v>
      </c>
      <c r="N42" s="76">
        <f t="shared" si="1"/>
        <v>1</v>
      </c>
    </row>
    <row r="43" spans="1:14" ht="14" x14ac:dyDescent="0.15">
      <c r="A43" s="154"/>
      <c r="B43" s="92" t="s">
        <v>318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 s="76">
        <f t="shared" si="0"/>
        <v>1</v>
      </c>
      <c r="N43" s="76">
        <f t="shared" si="1"/>
        <v>1</v>
      </c>
    </row>
    <row r="44" spans="1:14" x14ac:dyDescent="0.15">
      <c r="A44" s="154"/>
      <c r="B44" s="91" t="s">
        <v>321</v>
      </c>
      <c r="C44">
        <v>1</v>
      </c>
      <c r="D44">
        <v>4</v>
      </c>
      <c r="E44">
        <v>1</v>
      </c>
      <c r="F44">
        <v>2</v>
      </c>
      <c r="G44">
        <v>1</v>
      </c>
      <c r="H44">
        <v>3</v>
      </c>
      <c r="I44">
        <v>1</v>
      </c>
      <c r="J44">
        <v>4</v>
      </c>
      <c r="K44">
        <v>1</v>
      </c>
      <c r="L44">
        <v>3</v>
      </c>
      <c r="M44" s="76">
        <f t="shared" si="0"/>
        <v>1</v>
      </c>
      <c r="N44" s="76">
        <f t="shared" si="1"/>
        <v>3.2</v>
      </c>
    </row>
    <row r="45" spans="1:14" x14ac:dyDescent="0.15">
      <c r="A45" s="154"/>
      <c r="B45" s="91" t="s">
        <v>325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 s="76">
        <f t="shared" si="0"/>
        <v>1</v>
      </c>
      <c r="N45" s="76">
        <f t="shared" si="1"/>
        <v>1</v>
      </c>
    </row>
    <row r="46" spans="1:14" x14ac:dyDescent="0.15">
      <c r="A46" s="154"/>
      <c r="B46" s="91" t="s">
        <v>327</v>
      </c>
      <c r="C46">
        <v>1</v>
      </c>
      <c r="D46">
        <v>1</v>
      </c>
      <c r="E46">
        <v>1</v>
      </c>
      <c r="F46">
        <v>2</v>
      </c>
      <c r="G46">
        <v>1</v>
      </c>
      <c r="H46">
        <v>1</v>
      </c>
      <c r="I46">
        <v>1</v>
      </c>
      <c r="J46">
        <v>2</v>
      </c>
      <c r="K46">
        <v>1</v>
      </c>
      <c r="L46">
        <v>1</v>
      </c>
      <c r="M46" s="76">
        <f t="shared" si="0"/>
        <v>1</v>
      </c>
      <c r="N46" s="76">
        <f t="shared" si="1"/>
        <v>1.4</v>
      </c>
    </row>
    <row r="47" spans="1:14" x14ac:dyDescent="0.15">
      <c r="A47" s="154"/>
      <c r="B47" s="91" t="s">
        <v>328</v>
      </c>
      <c r="C47">
        <v>1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J47">
        <v>1</v>
      </c>
      <c r="K47">
        <v>1</v>
      </c>
      <c r="L47">
        <v>2</v>
      </c>
      <c r="M47" s="76">
        <f t="shared" si="0"/>
        <v>1</v>
      </c>
      <c r="N47" s="76">
        <f t="shared" si="1"/>
        <v>1.4</v>
      </c>
    </row>
    <row r="48" spans="1:14" x14ac:dyDescent="0.15">
      <c r="A48" s="154"/>
      <c r="B48" s="91" t="s">
        <v>331</v>
      </c>
      <c r="C48">
        <v>2</v>
      </c>
      <c r="D48">
        <v>3</v>
      </c>
      <c r="E48">
        <v>2</v>
      </c>
      <c r="F48">
        <v>3</v>
      </c>
      <c r="G48">
        <v>2</v>
      </c>
      <c r="H48">
        <v>3</v>
      </c>
      <c r="I48">
        <v>2</v>
      </c>
      <c r="J48">
        <v>3</v>
      </c>
      <c r="K48">
        <v>2</v>
      </c>
      <c r="L48">
        <v>3</v>
      </c>
      <c r="M48" s="76">
        <f t="shared" si="0"/>
        <v>2</v>
      </c>
      <c r="N48" s="76">
        <f t="shared" si="1"/>
        <v>3</v>
      </c>
    </row>
    <row r="49" spans="1:14" x14ac:dyDescent="0.15">
      <c r="A49" s="154"/>
      <c r="B49" s="91" t="s">
        <v>332</v>
      </c>
      <c r="C49">
        <v>3</v>
      </c>
      <c r="D49">
        <v>2</v>
      </c>
      <c r="E49">
        <v>3</v>
      </c>
      <c r="F49">
        <v>2</v>
      </c>
      <c r="G49">
        <v>3</v>
      </c>
      <c r="H49">
        <v>2</v>
      </c>
      <c r="I49">
        <v>3</v>
      </c>
      <c r="J49">
        <v>2</v>
      </c>
      <c r="K49">
        <v>3</v>
      </c>
      <c r="L49">
        <v>2</v>
      </c>
      <c r="M49" s="76">
        <f t="shared" si="0"/>
        <v>3</v>
      </c>
      <c r="N49" s="76">
        <f t="shared" si="1"/>
        <v>2</v>
      </c>
    </row>
    <row r="50" spans="1:14" x14ac:dyDescent="0.15">
      <c r="C50" s="158" t="s">
        <v>123</v>
      </c>
      <c r="D50" s="158"/>
      <c r="E50" s="158" t="s">
        <v>113</v>
      </c>
      <c r="F50" s="158"/>
      <c r="G50" s="158" t="s">
        <v>232</v>
      </c>
      <c r="H50" s="158"/>
      <c r="I50" s="158" t="s">
        <v>117</v>
      </c>
      <c r="J50" s="158"/>
      <c r="K50" s="158" t="s">
        <v>95</v>
      </c>
      <c r="L50" s="158"/>
      <c r="M50" s="158" t="s">
        <v>385</v>
      </c>
      <c r="N50" s="158"/>
    </row>
    <row r="51" spans="1:14" x14ac:dyDescent="0.15">
      <c r="A51" s="155" t="s">
        <v>374</v>
      </c>
      <c r="B51" s="93" t="s">
        <v>208</v>
      </c>
      <c r="C51">
        <v>1</v>
      </c>
      <c r="D51">
        <v>1</v>
      </c>
      <c r="E51">
        <v>1</v>
      </c>
      <c r="F51">
        <v>2</v>
      </c>
      <c r="G51">
        <v>1</v>
      </c>
      <c r="H51">
        <v>1</v>
      </c>
      <c r="I51">
        <v>1</v>
      </c>
      <c r="J51">
        <v>1</v>
      </c>
      <c r="M51" s="103">
        <v>1</v>
      </c>
      <c r="N51" s="103"/>
    </row>
    <row r="52" spans="1:14" ht="14" x14ac:dyDescent="0.15">
      <c r="A52" s="155"/>
      <c r="B52" s="94" t="s">
        <v>211</v>
      </c>
      <c r="C52">
        <v>1</v>
      </c>
      <c r="D52">
        <v>2</v>
      </c>
      <c r="E52">
        <v>1</v>
      </c>
      <c r="F52">
        <v>1</v>
      </c>
      <c r="G52">
        <v>1</v>
      </c>
      <c r="H52">
        <v>2</v>
      </c>
      <c r="I52">
        <v>1</v>
      </c>
      <c r="J52">
        <v>2</v>
      </c>
      <c r="M52">
        <v>1</v>
      </c>
    </row>
    <row r="53" spans="1:14" ht="14" x14ac:dyDescent="0.15">
      <c r="A53" s="155"/>
      <c r="B53" s="94" t="s">
        <v>214</v>
      </c>
      <c r="G53">
        <v>1</v>
      </c>
      <c r="H53">
        <v>1</v>
      </c>
      <c r="I53">
        <v>1</v>
      </c>
      <c r="J53">
        <v>1</v>
      </c>
    </row>
    <row r="54" spans="1:14" ht="14" x14ac:dyDescent="0.15">
      <c r="A54" s="155"/>
      <c r="B54" s="94" t="s">
        <v>216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M54">
        <v>1</v>
      </c>
    </row>
    <row r="55" spans="1:14" x14ac:dyDescent="0.15">
      <c r="A55" s="155"/>
      <c r="B55" s="93" t="s">
        <v>217</v>
      </c>
      <c r="C55">
        <v>1</v>
      </c>
      <c r="D55">
        <v>3</v>
      </c>
      <c r="E55">
        <v>1</v>
      </c>
      <c r="F55">
        <v>2</v>
      </c>
      <c r="G55">
        <v>1</v>
      </c>
      <c r="H55">
        <v>2</v>
      </c>
      <c r="I55">
        <v>1</v>
      </c>
      <c r="J55">
        <v>3</v>
      </c>
      <c r="M55">
        <v>1</v>
      </c>
    </row>
    <row r="56" spans="1:14" x14ac:dyDescent="0.15">
      <c r="A56" s="155"/>
      <c r="B56" s="93" t="s">
        <v>222</v>
      </c>
      <c r="C56">
        <v>1</v>
      </c>
      <c r="D56">
        <v>3</v>
      </c>
      <c r="E56">
        <v>1</v>
      </c>
      <c r="F56">
        <v>2</v>
      </c>
      <c r="G56">
        <v>1</v>
      </c>
      <c r="H56">
        <v>3</v>
      </c>
      <c r="I56">
        <v>1</v>
      </c>
      <c r="J56">
        <v>3</v>
      </c>
      <c r="M56">
        <v>1</v>
      </c>
    </row>
    <row r="57" spans="1:14" x14ac:dyDescent="0.15">
      <c r="A57" s="155"/>
      <c r="B57" s="93" t="s">
        <v>225</v>
      </c>
      <c r="C57">
        <v>1</v>
      </c>
      <c r="D57">
        <v>1</v>
      </c>
      <c r="E57">
        <v>1</v>
      </c>
      <c r="F57">
        <v>2</v>
      </c>
      <c r="G57">
        <v>1</v>
      </c>
      <c r="H57">
        <v>2</v>
      </c>
      <c r="I57">
        <v>1</v>
      </c>
      <c r="J57">
        <v>1</v>
      </c>
      <c r="M57">
        <v>1</v>
      </c>
    </row>
    <row r="58" spans="1:14" x14ac:dyDescent="0.15">
      <c r="A58" s="155"/>
      <c r="B58" s="93" t="s">
        <v>226</v>
      </c>
      <c r="C58">
        <v>3</v>
      </c>
      <c r="D58">
        <v>2</v>
      </c>
      <c r="E58">
        <v>3</v>
      </c>
      <c r="F58">
        <v>2</v>
      </c>
      <c r="G58">
        <v>3</v>
      </c>
      <c r="H58">
        <v>2</v>
      </c>
      <c r="I58">
        <v>3</v>
      </c>
      <c r="J58">
        <v>2</v>
      </c>
      <c r="M58">
        <v>3</v>
      </c>
    </row>
    <row r="59" spans="1:14" x14ac:dyDescent="0.15">
      <c r="A59" s="155"/>
      <c r="B59" s="93" t="s">
        <v>228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M59">
        <v>2</v>
      </c>
    </row>
    <row r="60" spans="1:14" x14ac:dyDescent="0.15">
      <c r="A60" s="155"/>
      <c r="B60" s="93" t="s">
        <v>229</v>
      </c>
      <c r="C60">
        <v>3</v>
      </c>
      <c r="D60">
        <v>4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M60">
        <v>3</v>
      </c>
    </row>
    <row r="61" spans="1:14" x14ac:dyDescent="0.15">
      <c r="A61" s="155"/>
      <c r="B61" s="93" t="s">
        <v>231</v>
      </c>
      <c r="C61">
        <v>1</v>
      </c>
      <c r="D61">
        <v>2</v>
      </c>
      <c r="E61">
        <v>1</v>
      </c>
      <c r="F61">
        <v>2</v>
      </c>
      <c r="G61">
        <v>1</v>
      </c>
      <c r="H61">
        <v>2</v>
      </c>
      <c r="I61">
        <v>1</v>
      </c>
      <c r="J61">
        <v>2</v>
      </c>
      <c r="M61" s="101">
        <v>1</v>
      </c>
      <c r="N61" s="101"/>
    </row>
    <row r="62" spans="1:14" x14ac:dyDescent="0.15">
      <c r="A62" s="155"/>
      <c r="C62" s="158" t="s">
        <v>368</v>
      </c>
      <c r="D62" s="158"/>
      <c r="E62" s="158" t="s">
        <v>136</v>
      </c>
      <c r="F62" s="158"/>
      <c r="G62" s="158" t="s">
        <v>102</v>
      </c>
      <c r="H62" s="158"/>
      <c r="I62" s="158" t="s">
        <v>166</v>
      </c>
      <c r="J62" s="158"/>
      <c r="K62" s="158" t="s">
        <v>109</v>
      </c>
      <c r="L62" s="158"/>
      <c r="M62" s="100" t="s">
        <v>382</v>
      </c>
      <c r="N62" s="100" t="s">
        <v>383</v>
      </c>
    </row>
    <row r="63" spans="1:14" x14ac:dyDescent="0.15">
      <c r="A63" s="155"/>
      <c r="B63" s="93" t="s">
        <v>236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f t="shared" ref="M63:M71" si="2">AVERAGE(C63,A1,E63,G63,I63,K63)</f>
        <v>2</v>
      </c>
      <c r="N63">
        <f t="shared" si="1"/>
        <v>2</v>
      </c>
    </row>
    <row r="64" spans="1:14" ht="14" x14ac:dyDescent="0.15">
      <c r="A64" s="155"/>
      <c r="B64" s="94" t="s">
        <v>239</v>
      </c>
      <c r="C64">
        <v>2</v>
      </c>
      <c r="D64">
        <v>2</v>
      </c>
      <c r="E64">
        <v>2</v>
      </c>
      <c r="F64">
        <v>3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f t="shared" si="2"/>
        <v>2</v>
      </c>
      <c r="N64">
        <f t="shared" si="1"/>
        <v>2.2000000000000002</v>
      </c>
    </row>
    <row r="65" spans="1:14" x14ac:dyDescent="0.15">
      <c r="A65" s="155"/>
      <c r="B65" s="93" t="s">
        <v>241</v>
      </c>
      <c r="C65">
        <v>1</v>
      </c>
      <c r="D65">
        <v>2</v>
      </c>
      <c r="E65">
        <v>1</v>
      </c>
      <c r="F65">
        <v>2</v>
      </c>
      <c r="G65">
        <v>1</v>
      </c>
      <c r="H65">
        <v>2</v>
      </c>
      <c r="I65">
        <v>1</v>
      </c>
      <c r="J65">
        <v>2</v>
      </c>
      <c r="K65">
        <v>1</v>
      </c>
      <c r="L65">
        <v>2</v>
      </c>
      <c r="M65">
        <f t="shared" si="2"/>
        <v>1</v>
      </c>
      <c r="N65">
        <f t="shared" si="1"/>
        <v>2</v>
      </c>
    </row>
    <row r="66" spans="1:14" ht="14" x14ac:dyDescent="0.15">
      <c r="A66" s="155"/>
      <c r="B66" s="94" t="s">
        <v>242</v>
      </c>
      <c r="C66">
        <v>1</v>
      </c>
      <c r="D66">
        <v>2</v>
      </c>
      <c r="E66">
        <v>1</v>
      </c>
      <c r="F66">
        <v>2</v>
      </c>
      <c r="G66">
        <v>1</v>
      </c>
      <c r="H66">
        <v>2</v>
      </c>
      <c r="I66">
        <v>1</v>
      </c>
      <c r="J66">
        <v>2</v>
      </c>
      <c r="K66">
        <v>1</v>
      </c>
      <c r="L66">
        <v>2</v>
      </c>
      <c r="M66">
        <f t="shared" si="2"/>
        <v>1</v>
      </c>
      <c r="N66">
        <f t="shared" si="1"/>
        <v>2</v>
      </c>
    </row>
    <row r="67" spans="1:14" x14ac:dyDescent="0.15">
      <c r="A67" s="155"/>
      <c r="B67" s="93" t="s">
        <v>245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f t="shared" si="2"/>
        <v>1</v>
      </c>
      <c r="N67">
        <f t="shared" si="1"/>
        <v>1</v>
      </c>
    </row>
    <row r="68" spans="1:14" ht="14" x14ac:dyDescent="0.15">
      <c r="A68" s="155"/>
      <c r="B68" s="94" t="s">
        <v>246</v>
      </c>
      <c r="C68">
        <v>1</v>
      </c>
      <c r="D68">
        <v>2</v>
      </c>
      <c r="E68">
        <v>1</v>
      </c>
      <c r="F68">
        <v>1</v>
      </c>
      <c r="G68">
        <v>1</v>
      </c>
      <c r="H68">
        <v>1</v>
      </c>
      <c r="I68">
        <v>1</v>
      </c>
      <c r="J68">
        <v>2</v>
      </c>
      <c r="K68">
        <v>1</v>
      </c>
      <c r="L68">
        <v>2</v>
      </c>
      <c r="M68">
        <f t="shared" si="2"/>
        <v>1</v>
      </c>
      <c r="N68">
        <f t="shared" si="1"/>
        <v>1.6</v>
      </c>
    </row>
    <row r="69" spans="1:14" x14ac:dyDescent="0.15">
      <c r="A69" s="155"/>
      <c r="B69" s="93" t="s">
        <v>247</v>
      </c>
      <c r="C69">
        <v>3</v>
      </c>
      <c r="D69">
        <v>1</v>
      </c>
      <c r="E69">
        <v>3</v>
      </c>
      <c r="F69">
        <v>2</v>
      </c>
      <c r="G69">
        <v>3</v>
      </c>
      <c r="H69">
        <v>1</v>
      </c>
      <c r="I69">
        <v>3</v>
      </c>
      <c r="J69">
        <v>2</v>
      </c>
      <c r="K69">
        <v>3</v>
      </c>
      <c r="L69">
        <v>2</v>
      </c>
      <c r="M69">
        <f t="shared" si="2"/>
        <v>3</v>
      </c>
      <c r="N69">
        <f t="shared" si="1"/>
        <v>1.6</v>
      </c>
    </row>
    <row r="70" spans="1:14" x14ac:dyDescent="0.15">
      <c r="A70" s="155"/>
      <c r="B70" s="93" t="s">
        <v>249</v>
      </c>
      <c r="C70">
        <v>3</v>
      </c>
      <c r="D70">
        <v>1</v>
      </c>
      <c r="E70">
        <v>3</v>
      </c>
      <c r="F70">
        <v>3</v>
      </c>
      <c r="G70">
        <v>3</v>
      </c>
      <c r="H70">
        <v>1</v>
      </c>
      <c r="I70">
        <v>3</v>
      </c>
      <c r="J70">
        <v>1</v>
      </c>
      <c r="K70">
        <v>3</v>
      </c>
      <c r="L70">
        <v>1</v>
      </c>
      <c r="M70">
        <f t="shared" si="2"/>
        <v>3</v>
      </c>
      <c r="N70">
        <f t="shared" si="1"/>
        <v>1.4</v>
      </c>
    </row>
    <row r="71" spans="1:14" x14ac:dyDescent="0.15">
      <c r="A71" s="155"/>
      <c r="B71" s="93" t="s">
        <v>251</v>
      </c>
      <c r="C71">
        <v>1</v>
      </c>
      <c r="D71">
        <v>1</v>
      </c>
      <c r="E71">
        <v>1</v>
      </c>
      <c r="F71">
        <v>2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f t="shared" si="2"/>
        <v>1</v>
      </c>
      <c r="N71">
        <f t="shared" si="1"/>
        <v>1.2</v>
      </c>
    </row>
    <row r="72" spans="1:14" x14ac:dyDescent="0.15">
      <c r="A72" s="155"/>
      <c r="B72" s="93" t="s">
        <v>253</v>
      </c>
      <c r="C72">
        <v>2</v>
      </c>
      <c r="D72">
        <v>4</v>
      </c>
      <c r="E72">
        <v>2</v>
      </c>
      <c r="F72">
        <v>3</v>
      </c>
      <c r="G72">
        <v>2</v>
      </c>
      <c r="H72">
        <v>4</v>
      </c>
      <c r="I72">
        <v>2</v>
      </c>
      <c r="J72">
        <v>4</v>
      </c>
      <c r="K72">
        <v>2</v>
      </c>
      <c r="L72">
        <v>4</v>
      </c>
      <c r="M72">
        <f t="shared" ref="M72:M74" si="3">AVERAGE(C72,A10,E72,G72,I72,K72)</f>
        <v>2</v>
      </c>
      <c r="N72">
        <f t="shared" si="1"/>
        <v>3.8</v>
      </c>
    </row>
    <row r="73" spans="1:14" x14ac:dyDescent="0.15">
      <c r="A73" s="155"/>
      <c r="B73" s="93" t="s">
        <v>255</v>
      </c>
      <c r="C73">
        <v>3</v>
      </c>
      <c r="D73">
        <v>4</v>
      </c>
      <c r="E73">
        <v>3</v>
      </c>
      <c r="F73">
        <v>4</v>
      </c>
      <c r="G73">
        <v>3</v>
      </c>
      <c r="H73">
        <v>4</v>
      </c>
      <c r="I73">
        <v>3</v>
      </c>
      <c r="J73">
        <v>4</v>
      </c>
      <c r="K73">
        <v>3</v>
      </c>
      <c r="L73">
        <v>4</v>
      </c>
      <c r="M73">
        <f t="shared" si="3"/>
        <v>3</v>
      </c>
      <c r="N73">
        <f t="shared" si="1"/>
        <v>4</v>
      </c>
    </row>
    <row r="74" spans="1:14" x14ac:dyDescent="0.15">
      <c r="A74" s="155"/>
      <c r="B74" s="93" t="s">
        <v>257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f t="shared" si="3"/>
        <v>2</v>
      </c>
      <c r="N74">
        <f t="shared" si="1"/>
        <v>2</v>
      </c>
    </row>
    <row r="75" spans="1:14" x14ac:dyDescent="0.15">
      <c r="C75" s="158" t="s">
        <v>123</v>
      </c>
      <c r="D75" s="158"/>
      <c r="E75" s="158" t="s">
        <v>113</v>
      </c>
      <c r="F75" s="158"/>
      <c r="G75" s="158" t="s">
        <v>232</v>
      </c>
      <c r="H75" s="158"/>
      <c r="I75" s="158" t="s">
        <v>117</v>
      </c>
      <c r="J75" s="158"/>
      <c r="K75" s="158" t="s">
        <v>95</v>
      </c>
      <c r="L75" s="158"/>
      <c r="M75" s="158" t="s">
        <v>385</v>
      </c>
      <c r="N75" s="158"/>
    </row>
    <row r="76" spans="1:14" x14ac:dyDescent="0.15">
      <c r="A76" s="156" t="s">
        <v>375</v>
      </c>
      <c r="B76" s="95" t="s">
        <v>161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M76" s="103">
        <v>1</v>
      </c>
      <c r="N76" s="103"/>
    </row>
    <row r="77" spans="1:14" x14ac:dyDescent="0.15">
      <c r="A77" s="156"/>
      <c r="B77" s="95" t="s">
        <v>163</v>
      </c>
      <c r="C77">
        <v>1</v>
      </c>
      <c r="D77">
        <v>2</v>
      </c>
      <c r="E77">
        <v>1</v>
      </c>
      <c r="F77">
        <v>2</v>
      </c>
      <c r="G77">
        <v>1</v>
      </c>
      <c r="H77">
        <v>2</v>
      </c>
      <c r="I77">
        <v>1</v>
      </c>
      <c r="J77">
        <v>2</v>
      </c>
      <c r="M77">
        <v>1</v>
      </c>
    </row>
    <row r="78" spans="1:14" x14ac:dyDescent="0.15">
      <c r="A78" s="156"/>
      <c r="B78" s="95" t="s">
        <v>165</v>
      </c>
      <c r="C78">
        <v>1</v>
      </c>
      <c r="D78">
        <v>2</v>
      </c>
      <c r="E78">
        <v>1</v>
      </c>
      <c r="F78">
        <v>2</v>
      </c>
      <c r="G78">
        <v>1</v>
      </c>
      <c r="H78">
        <v>2</v>
      </c>
      <c r="I78">
        <v>1</v>
      </c>
      <c r="J78">
        <v>2</v>
      </c>
      <c r="M78">
        <v>1</v>
      </c>
    </row>
    <row r="79" spans="1:14" x14ac:dyDescent="0.15">
      <c r="A79" s="156"/>
      <c r="B79" s="95" t="s">
        <v>167</v>
      </c>
      <c r="G79">
        <v>1</v>
      </c>
      <c r="I79">
        <v>1</v>
      </c>
      <c r="J79">
        <v>2</v>
      </c>
    </row>
    <row r="80" spans="1:14" x14ac:dyDescent="0.15">
      <c r="A80" s="156"/>
      <c r="B80" s="95" t="s">
        <v>376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M80">
        <v>1</v>
      </c>
    </row>
    <row r="81" spans="1:15" x14ac:dyDescent="0.15">
      <c r="A81" s="156"/>
      <c r="B81" s="95" t="s">
        <v>377</v>
      </c>
    </row>
    <row r="82" spans="1:15" x14ac:dyDescent="0.15">
      <c r="A82" s="156"/>
      <c r="B82" s="95" t="s">
        <v>175</v>
      </c>
      <c r="C82">
        <v>1</v>
      </c>
      <c r="D82">
        <v>2</v>
      </c>
      <c r="E82">
        <v>1</v>
      </c>
      <c r="F82">
        <v>2</v>
      </c>
      <c r="G82">
        <v>1</v>
      </c>
      <c r="H82">
        <v>2</v>
      </c>
      <c r="I82">
        <v>1</v>
      </c>
      <c r="J82">
        <v>2</v>
      </c>
      <c r="M82">
        <v>1</v>
      </c>
    </row>
    <row r="83" spans="1:15" x14ac:dyDescent="0.15">
      <c r="A83" s="156"/>
      <c r="B83" s="95" t="s">
        <v>178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M83">
        <v>2</v>
      </c>
    </row>
    <row r="84" spans="1:15" x14ac:dyDescent="0.15">
      <c r="A84" s="156"/>
      <c r="B84" s="95" t="s">
        <v>179</v>
      </c>
      <c r="C84" t="s">
        <v>388</v>
      </c>
    </row>
    <row r="85" spans="1:15" x14ac:dyDescent="0.15">
      <c r="A85" s="156"/>
      <c r="B85" s="95" t="s">
        <v>180</v>
      </c>
      <c r="C85">
        <v>1</v>
      </c>
      <c r="D85">
        <v>2</v>
      </c>
      <c r="E85">
        <v>1</v>
      </c>
      <c r="F85">
        <v>2</v>
      </c>
      <c r="G85">
        <v>1</v>
      </c>
      <c r="H85">
        <v>2</v>
      </c>
      <c r="I85">
        <v>1</v>
      </c>
      <c r="J85">
        <v>2</v>
      </c>
      <c r="M85">
        <v>1</v>
      </c>
    </row>
    <row r="86" spans="1:15" x14ac:dyDescent="0.15">
      <c r="A86" s="156"/>
      <c r="B86" s="95" t="s">
        <v>182</v>
      </c>
      <c r="C86">
        <v>1</v>
      </c>
      <c r="D86">
        <v>2</v>
      </c>
      <c r="E86">
        <v>1</v>
      </c>
      <c r="F86">
        <v>1</v>
      </c>
      <c r="G86">
        <v>1</v>
      </c>
      <c r="I86">
        <v>1</v>
      </c>
      <c r="J86">
        <v>1</v>
      </c>
      <c r="M86">
        <v>1</v>
      </c>
    </row>
    <row r="87" spans="1:15" x14ac:dyDescent="0.15">
      <c r="A87" s="156"/>
      <c r="B87" s="95" t="s">
        <v>185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158" t="s">
        <v>385</v>
      </c>
      <c r="N87" s="158"/>
    </row>
    <row r="88" spans="1:15" x14ac:dyDescent="0.15">
      <c r="A88" s="156"/>
      <c r="B88" s="68"/>
      <c r="C88" s="158" t="s">
        <v>368</v>
      </c>
      <c r="D88" s="158"/>
      <c r="E88" s="158" t="s">
        <v>136</v>
      </c>
      <c r="F88" s="158"/>
      <c r="G88" s="158" t="s">
        <v>102</v>
      </c>
      <c r="H88" s="158"/>
      <c r="I88" s="158" t="s">
        <v>166</v>
      </c>
      <c r="J88" s="158"/>
      <c r="K88" s="158" t="s">
        <v>109</v>
      </c>
      <c r="L88" s="158"/>
      <c r="M88" s="100" t="s">
        <v>382</v>
      </c>
      <c r="N88" s="100" t="s">
        <v>383</v>
      </c>
    </row>
    <row r="89" spans="1:15" x14ac:dyDescent="0.15">
      <c r="A89" s="156"/>
      <c r="B89" s="95" t="s">
        <v>187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M89">
        <f t="shared" ref="M89:M99" si="4">AVERAGE(C89,E89,G89,I89,K89)</f>
        <v>2</v>
      </c>
      <c r="N89">
        <f t="shared" si="1"/>
        <v>2</v>
      </c>
    </row>
    <row r="90" spans="1:15" x14ac:dyDescent="0.15">
      <c r="A90" s="156"/>
      <c r="B90" s="95" t="s">
        <v>188</v>
      </c>
      <c r="C90">
        <v>3</v>
      </c>
      <c r="D90">
        <v>3</v>
      </c>
      <c r="E90">
        <v>3</v>
      </c>
      <c r="F90">
        <v>3</v>
      </c>
      <c r="G90">
        <v>3</v>
      </c>
      <c r="H90">
        <v>3</v>
      </c>
      <c r="M90">
        <f t="shared" si="4"/>
        <v>3</v>
      </c>
      <c r="N90">
        <f t="shared" si="1"/>
        <v>3</v>
      </c>
    </row>
    <row r="91" spans="1:15" x14ac:dyDescent="0.15">
      <c r="A91" s="156"/>
      <c r="B91" s="96" t="s">
        <v>189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t="e">
        <f t="shared" si="4"/>
        <v>#DIV/0!</v>
      </c>
      <c r="N91" t="e">
        <f t="shared" si="1"/>
        <v>#DIV/0!</v>
      </c>
    </row>
    <row r="92" spans="1:15" x14ac:dyDescent="0.15">
      <c r="A92" s="156"/>
      <c r="B92" s="95" t="s">
        <v>191</v>
      </c>
      <c r="C92">
        <v>1</v>
      </c>
      <c r="D92">
        <v>2</v>
      </c>
      <c r="E92">
        <v>1</v>
      </c>
      <c r="F92">
        <v>3</v>
      </c>
      <c r="G92">
        <v>1</v>
      </c>
      <c r="H92">
        <v>2</v>
      </c>
      <c r="M92">
        <f t="shared" si="4"/>
        <v>1</v>
      </c>
      <c r="N92">
        <f t="shared" si="1"/>
        <v>2.3333333333333335</v>
      </c>
    </row>
    <row r="93" spans="1:15" x14ac:dyDescent="0.15">
      <c r="A93" s="156"/>
      <c r="B93" s="95" t="s">
        <v>193</v>
      </c>
      <c r="C93">
        <v>1</v>
      </c>
      <c r="D93">
        <v>2</v>
      </c>
      <c r="E93">
        <v>1</v>
      </c>
      <c r="F93">
        <v>2</v>
      </c>
      <c r="G93">
        <v>1</v>
      </c>
      <c r="H93">
        <v>2</v>
      </c>
      <c r="M93">
        <f t="shared" si="4"/>
        <v>1</v>
      </c>
      <c r="N93">
        <f t="shared" si="1"/>
        <v>2</v>
      </c>
    </row>
    <row r="94" spans="1:15" x14ac:dyDescent="0.15">
      <c r="A94" s="156"/>
      <c r="B94" s="95" t="s">
        <v>194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M94">
        <f t="shared" si="4"/>
        <v>1</v>
      </c>
      <c r="N94">
        <f t="shared" si="1"/>
        <v>1</v>
      </c>
    </row>
    <row r="95" spans="1:15" x14ac:dyDescent="0.15">
      <c r="A95" s="156"/>
      <c r="B95" s="95" t="s">
        <v>198</v>
      </c>
      <c r="C95">
        <v>3</v>
      </c>
      <c r="D95">
        <v>3</v>
      </c>
      <c r="E95">
        <v>3</v>
      </c>
      <c r="F95">
        <v>4</v>
      </c>
      <c r="G95">
        <v>3</v>
      </c>
      <c r="H95">
        <v>3</v>
      </c>
      <c r="M95">
        <f t="shared" si="4"/>
        <v>3</v>
      </c>
      <c r="N95">
        <f t="shared" si="1"/>
        <v>3.3333333333333335</v>
      </c>
    </row>
    <row r="96" spans="1:15" ht="14" x14ac:dyDescent="0.15">
      <c r="A96" s="156"/>
      <c r="B96" s="95" t="s">
        <v>378</v>
      </c>
      <c r="C96">
        <v>1</v>
      </c>
      <c r="D96">
        <v>1</v>
      </c>
      <c r="G96">
        <v>1</v>
      </c>
      <c r="H96">
        <v>1</v>
      </c>
      <c r="M96">
        <f t="shared" si="4"/>
        <v>1</v>
      </c>
      <c r="N96">
        <f t="shared" si="1"/>
        <v>1</v>
      </c>
      <c r="O96" s="97" t="s">
        <v>389</v>
      </c>
    </row>
    <row r="97" spans="1:14" x14ac:dyDescent="0.15">
      <c r="A97" s="156"/>
      <c r="B97" s="95" t="s">
        <v>200</v>
      </c>
      <c r="C97">
        <v>3</v>
      </c>
      <c r="D97">
        <v>3</v>
      </c>
      <c r="E97">
        <v>3</v>
      </c>
      <c r="F97">
        <v>4</v>
      </c>
      <c r="G97">
        <v>3</v>
      </c>
      <c r="H97">
        <v>3</v>
      </c>
      <c r="M97">
        <f t="shared" si="4"/>
        <v>3</v>
      </c>
      <c r="N97">
        <f t="shared" si="1"/>
        <v>3.3333333333333335</v>
      </c>
    </row>
    <row r="98" spans="1:14" x14ac:dyDescent="0.15">
      <c r="A98" s="156"/>
      <c r="B98" s="95" t="s">
        <v>201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M98">
        <f t="shared" si="4"/>
        <v>1</v>
      </c>
      <c r="N98">
        <f t="shared" si="1"/>
        <v>1</v>
      </c>
    </row>
    <row r="99" spans="1:14" x14ac:dyDescent="0.15">
      <c r="A99" s="156"/>
      <c r="B99" s="95" t="s">
        <v>203</v>
      </c>
      <c r="C99">
        <v>1</v>
      </c>
      <c r="D99">
        <v>1</v>
      </c>
      <c r="E99">
        <v>1</v>
      </c>
      <c r="F99">
        <v>2</v>
      </c>
      <c r="G99">
        <v>1</v>
      </c>
      <c r="H99">
        <v>1</v>
      </c>
      <c r="M99">
        <f t="shared" si="4"/>
        <v>1</v>
      </c>
      <c r="N99">
        <f t="shared" si="1"/>
        <v>1.3333333333333333</v>
      </c>
    </row>
    <row r="100" spans="1:14" x14ac:dyDescent="0.15">
      <c r="A100" s="156"/>
      <c r="B100" s="95" t="s">
        <v>204</v>
      </c>
      <c r="C100">
        <v>2</v>
      </c>
      <c r="D100">
        <v>2</v>
      </c>
      <c r="E100">
        <v>2</v>
      </c>
      <c r="F100">
        <v>3</v>
      </c>
      <c r="G100">
        <v>2</v>
      </c>
      <c r="H100">
        <v>2</v>
      </c>
      <c r="M100">
        <f>AVERAGE(C100,E100,G100,I100,K100)</f>
        <v>2</v>
      </c>
      <c r="N100">
        <f>AVERAGE(D100,F100,H100,J100,L100)</f>
        <v>2.3333333333333335</v>
      </c>
    </row>
    <row r="101" spans="1:14" x14ac:dyDescent="0.15">
      <c r="C101" s="158" t="s">
        <v>123</v>
      </c>
      <c r="D101" s="158"/>
      <c r="E101" s="158" t="s">
        <v>113</v>
      </c>
      <c r="F101" s="158"/>
      <c r="G101" s="158" t="s">
        <v>232</v>
      </c>
      <c r="H101" s="158"/>
      <c r="I101" s="158" t="s">
        <v>117</v>
      </c>
      <c r="J101" s="158"/>
      <c r="K101" s="158" t="s">
        <v>95</v>
      </c>
      <c r="L101" s="158"/>
      <c r="M101" s="158" t="s">
        <v>385</v>
      </c>
      <c r="N101" s="158"/>
    </row>
    <row r="102" spans="1:14" x14ac:dyDescent="0.15">
      <c r="A102" s="157" t="s">
        <v>380</v>
      </c>
      <c r="B102" s="98" t="s">
        <v>92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00" t="s">
        <v>382</v>
      </c>
      <c r="N102" s="100" t="s">
        <v>383</v>
      </c>
    </row>
    <row r="103" spans="1:14" x14ac:dyDescent="0.15">
      <c r="A103" s="157"/>
      <c r="B103" s="98" t="s">
        <v>97</v>
      </c>
      <c r="C103">
        <v>1</v>
      </c>
      <c r="D103">
        <v>3</v>
      </c>
      <c r="E103">
        <v>1</v>
      </c>
      <c r="F103">
        <v>3</v>
      </c>
      <c r="G103">
        <v>1</v>
      </c>
      <c r="I103">
        <v>1</v>
      </c>
      <c r="J103">
        <v>3</v>
      </c>
      <c r="M103">
        <v>1</v>
      </c>
      <c r="N103">
        <f t="shared" ref="N103:N112" si="5">AVERAGE(D103,F103,H103,J103)</f>
        <v>3</v>
      </c>
    </row>
    <row r="104" spans="1:14" x14ac:dyDescent="0.15">
      <c r="A104" s="157"/>
      <c r="B104" s="98" t="s">
        <v>101</v>
      </c>
      <c r="C104">
        <v>1</v>
      </c>
      <c r="D104">
        <v>3</v>
      </c>
      <c r="E104">
        <v>1</v>
      </c>
      <c r="F104">
        <v>3</v>
      </c>
      <c r="G104">
        <v>1</v>
      </c>
      <c r="H104">
        <v>3</v>
      </c>
      <c r="I104">
        <v>1</v>
      </c>
      <c r="J104">
        <v>3</v>
      </c>
      <c r="M104">
        <v>1</v>
      </c>
      <c r="N104">
        <f t="shared" si="5"/>
        <v>3</v>
      </c>
    </row>
    <row r="105" spans="1:14" x14ac:dyDescent="0.15">
      <c r="A105" s="157"/>
      <c r="B105" s="98" t="s">
        <v>108</v>
      </c>
      <c r="G105">
        <v>1</v>
      </c>
      <c r="H105">
        <v>2</v>
      </c>
      <c r="I105">
        <v>1</v>
      </c>
      <c r="J105">
        <v>2</v>
      </c>
      <c r="M105">
        <v>1</v>
      </c>
      <c r="N105">
        <f t="shared" si="5"/>
        <v>2</v>
      </c>
    </row>
    <row r="106" spans="1:14" x14ac:dyDescent="0.15">
      <c r="A106" s="157"/>
      <c r="B106" s="98" t="s">
        <v>112</v>
      </c>
      <c r="C106">
        <v>1</v>
      </c>
      <c r="D106">
        <v>2</v>
      </c>
      <c r="E106">
        <v>1</v>
      </c>
      <c r="F106">
        <v>2</v>
      </c>
      <c r="G106">
        <v>1</v>
      </c>
      <c r="H106">
        <v>2</v>
      </c>
      <c r="I106">
        <v>1</v>
      </c>
      <c r="J106">
        <v>2</v>
      </c>
      <c r="M106">
        <v>1</v>
      </c>
      <c r="N106">
        <f t="shared" si="5"/>
        <v>2</v>
      </c>
    </row>
    <row r="107" spans="1:14" x14ac:dyDescent="0.15">
      <c r="A107" s="157"/>
      <c r="B107" s="98" t="s">
        <v>116</v>
      </c>
      <c r="C107">
        <v>2</v>
      </c>
      <c r="D107">
        <v>3</v>
      </c>
      <c r="E107">
        <v>2</v>
      </c>
      <c r="F107">
        <v>3</v>
      </c>
      <c r="G107">
        <v>2</v>
      </c>
      <c r="H107">
        <v>3</v>
      </c>
      <c r="I107">
        <v>2</v>
      </c>
      <c r="J107">
        <v>3</v>
      </c>
      <c r="M107">
        <v>2</v>
      </c>
      <c r="N107">
        <f t="shared" si="5"/>
        <v>3</v>
      </c>
    </row>
    <row r="108" spans="1:14" x14ac:dyDescent="0.15">
      <c r="A108" s="157"/>
      <c r="B108" s="98" t="s">
        <v>119</v>
      </c>
      <c r="C108">
        <v>1</v>
      </c>
      <c r="D108">
        <v>2</v>
      </c>
      <c r="E108">
        <v>1</v>
      </c>
      <c r="F108">
        <v>2</v>
      </c>
      <c r="G108">
        <v>1</v>
      </c>
      <c r="I108">
        <v>1</v>
      </c>
      <c r="J108">
        <v>2</v>
      </c>
      <c r="M108">
        <v>1</v>
      </c>
      <c r="N108">
        <f t="shared" si="5"/>
        <v>2</v>
      </c>
    </row>
    <row r="109" spans="1:14" x14ac:dyDescent="0.15">
      <c r="A109" s="157"/>
      <c r="B109" s="98" t="s">
        <v>122</v>
      </c>
      <c r="C109">
        <v>2</v>
      </c>
      <c r="D109">
        <v>3</v>
      </c>
      <c r="E109">
        <v>2</v>
      </c>
      <c r="F109">
        <v>3</v>
      </c>
      <c r="G109">
        <v>2</v>
      </c>
      <c r="H109">
        <v>3</v>
      </c>
      <c r="I109">
        <v>2</v>
      </c>
      <c r="J109">
        <v>3</v>
      </c>
      <c r="M109">
        <v>2</v>
      </c>
      <c r="N109">
        <f t="shared" si="5"/>
        <v>3</v>
      </c>
    </row>
    <row r="110" spans="1:14" x14ac:dyDescent="0.15">
      <c r="A110" s="157"/>
      <c r="B110" s="98" t="s">
        <v>125</v>
      </c>
      <c r="C110">
        <v>1</v>
      </c>
      <c r="D110">
        <v>1</v>
      </c>
      <c r="E110">
        <v>1</v>
      </c>
      <c r="F110">
        <v>2</v>
      </c>
      <c r="G110">
        <v>1</v>
      </c>
      <c r="H110">
        <v>1</v>
      </c>
      <c r="I110">
        <v>1</v>
      </c>
      <c r="J110">
        <v>2</v>
      </c>
      <c r="M110">
        <v>1</v>
      </c>
      <c r="N110">
        <f t="shared" si="5"/>
        <v>1.5</v>
      </c>
    </row>
    <row r="111" spans="1:14" x14ac:dyDescent="0.15">
      <c r="A111" s="157"/>
      <c r="B111" s="98" t="s">
        <v>128</v>
      </c>
      <c r="C111">
        <v>1</v>
      </c>
      <c r="D111">
        <v>2</v>
      </c>
      <c r="E111">
        <v>1</v>
      </c>
      <c r="F111">
        <v>2</v>
      </c>
      <c r="G111">
        <v>2</v>
      </c>
      <c r="H111">
        <v>2</v>
      </c>
      <c r="I111">
        <v>1</v>
      </c>
      <c r="J111">
        <v>2</v>
      </c>
      <c r="M111">
        <v>1</v>
      </c>
      <c r="N111">
        <f t="shared" si="5"/>
        <v>2</v>
      </c>
    </row>
    <row r="112" spans="1:14" x14ac:dyDescent="0.15">
      <c r="A112" s="157"/>
      <c r="B112" s="98" t="s">
        <v>133</v>
      </c>
      <c r="C112">
        <v>1</v>
      </c>
      <c r="D112">
        <v>2</v>
      </c>
      <c r="E112">
        <v>1</v>
      </c>
      <c r="F112">
        <v>2</v>
      </c>
      <c r="G112">
        <v>1</v>
      </c>
      <c r="H112">
        <v>2</v>
      </c>
      <c r="I112">
        <v>1</v>
      </c>
      <c r="J112">
        <v>2</v>
      </c>
      <c r="M112">
        <v>1</v>
      </c>
      <c r="N112">
        <f t="shared" si="5"/>
        <v>2</v>
      </c>
    </row>
    <row r="113" spans="1:14" x14ac:dyDescent="0.15">
      <c r="A113" s="157"/>
      <c r="C113" s="158" t="s">
        <v>368</v>
      </c>
      <c r="D113" s="158"/>
      <c r="E113" s="158" t="s">
        <v>136</v>
      </c>
      <c r="F113" s="158"/>
      <c r="G113" s="158" t="s">
        <v>102</v>
      </c>
      <c r="H113" s="158"/>
      <c r="I113" s="158" t="s">
        <v>166</v>
      </c>
      <c r="J113" s="158"/>
      <c r="K113" s="158" t="s">
        <v>109</v>
      </c>
      <c r="L113" s="158"/>
      <c r="M113" s="158" t="s">
        <v>385</v>
      </c>
      <c r="N113" s="158"/>
    </row>
    <row r="114" spans="1:14" x14ac:dyDescent="0.15">
      <c r="A114" s="157"/>
      <c r="B114" s="98" t="s">
        <v>135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M114">
        <f t="shared" ref="M114:M124" si="6">AVERAGE(C114,E114,G114,I114,K114)</f>
        <v>1</v>
      </c>
      <c r="N114">
        <f t="shared" ref="N114:N124" si="7">AVERAGE(D114,F114,H114,J114,L114)</f>
        <v>1</v>
      </c>
    </row>
    <row r="115" spans="1:14" x14ac:dyDescent="0.15">
      <c r="A115" s="157"/>
      <c r="B115" s="98" t="s">
        <v>139</v>
      </c>
      <c r="C115">
        <v>2</v>
      </c>
      <c r="D115">
        <v>2</v>
      </c>
      <c r="E115">
        <v>2</v>
      </c>
      <c r="F115">
        <v>3</v>
      </c>
      <c r="G115">
        <v>2</v>
      </c>
      <c r="H115">
        <v>2</v>
      </c>
      <c r="M115">
        <f t="shared" si="6"/>
        <v>2</v>
      </c>
      <c r="N115">
        <f t="shared" si="7"/>
        <v>2.3333333333333335</v>
      </c>
    </row>
    <row r="116" spans="1:14" x14ac:dyDescent="0.15">
      <c r="A116" s="157"/>
      <c r="B116" s="98" t="s">
        <v>381</v>
      </c>
      <c r="C116">
        <v>1</v>
      </c>
      <c r="D116">
        <v>2</v>
      </c>
      <c r="E116">
        <v>1</v>
      </c>
      <c r="F116">
        <v>2</v>
      </c>
      <c r="G116">
        <v>1</v>
      </c>
      <c r="H116">
        <v>2</v>
      </c>
      <c r="M116">
        <f t="shared" si="6"/>
        <v>1</v>
      </c>
      <c r="N116">
        <f t="shared" si="7"/>
        <v>2</v>
      </c>
    </row>
    <row r="117" spans="1:14" x14ac:dyDescent="0.15">
      <c r="A117" s="157"/>
      <c r="B117" s="98" t="s">
        <v>143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M117">
        <f t="shared" si="6"/>
        <v>1</v>
      </c>
      <c r="N117">
        <f t="shared" si="7"/>
        <v>1</v>
      </c>
    </row>
    <row r="118" spans="1:14" x14ac:dyDescent="0.15">
      <c r="A118" s="157"/>
      <c r="B118" s="98" t="s">
        <v>145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M118">
        <f t="shared" si="6"/>
        <v>2</v>
      </c>
      <c r="N118">
        <f t="shared" si="7"/>
        <v>2</v>
      </c>
    </row>
    <row r="119" spans="1:14" x14ac:dyDescent="0.15">
      <c r="A119" s="157"/>
      <c r="B119" s="98" t="s">
        <v>146</v>
      </c>
      <c r="C119">
        <v>2</v>
      </c>
      <c r="D119">
        <v>3</v>
      </c>
      <c r="E119">
        <v>2</v>
      </c>
      <c r="F119">
        <v>3</v>
      </c>
      <c r="G119">
        <v>2</v>
      </c>
      <c r="H119">
        <v>3</v>
      </c>
      <c r="M119">
        <f t="shared" si="6"/>
        <v>2</v>
      </c>
      <c r="N119">
        <f t="shared" si="7"/>
        <v>3</v>
      </c>
    </row>
    <row r="120" spans="1:14" x14ac:dyDescent="0.15">
      <c r="A120" s="157"/>
      <c r="B120" s="98" t="s">
        <v>149</v>
      </c>
      <c r="C120">
        <v>1</v>
      </c>
      <c r="D120">
        <v>2</v>
      </c>
      <c r="E120">
        <v>1</v>
      </c>
      <c r="F120">
        <v>2</v>
      </c>
      <c r="G120">
        <v>1</v>
      </c>
      <c r="H120">
        <v>2</v>
      </c>
      <c r="M120">
        <f t="shared" si="6"/>
        <v>1</v>
      </c>
      <c r="N120">
        <f t="shared" si="7"/>
        <v>2</v>
      </c>
    </row>
    <row r="121" spans="1:14" x14ac:dyDescent="0.15">
      <c r="A121" s="157"/>
      <c r="B121" s="98" t="s">
        <v>151</v>
      </c>
      <c r="C121">
        <v>3</v>
      </c>
      <c r="D121">
        <v>3</v>
      </c>
      <c r="E121">
        <v>3</v>
      </c>
      <c r="F121">
        <v>3</v>
      </c>
      <c r="G121">
        <v>3</v>
      </c>
      <c r="H121">
        <v>2</v>
      </c>
      <c r="M121">
        <f t="shared" si="6"/>
        <v>3</v>
      </c>
      <c r="N121">
        <f t="shared" si="7"/>
        <v>2.6666666666666665</v>
      </c>
    </row>
    <row r="122" spans="1:14" x14ac:dyDescent="0.15">
      <c r="A122" s="157"/>
      <c r="B122" s="98" t="s">
        <v>154</v>
      </c>
      <c r="C122">
        <v>1</v>
      </c>
      <c r="D122">
        <v>2</v>
      </c>
      <c r="E122">
        <v>1</v>
      </c>
      <c r="F122">
        <v>2</v>
      </c>
      <c r="G122">
        <v>1</v>
      </c>
      <c r="H122">
        <v>2</v>
      </c>
      <c r="M122">
        <f t="shared" si="6"/>
        <v>1</v>
      </c>
      <c r="N122">
        <f t="shared" si="7"/>
        <v>2</v>
      </c>
    </row>
    <row r="123" spans="1:14" x14ac:dyDescent="0.15">
      <c r="A123" s="157"/>
      <c r="B123" s="99" t="s">
        <v>206</v>
      </c>
      <c r="C123">
        <v>1</v>
      </c>
      <c r="D123">
        <v>2</v>
      </c>
      <c r="E123">
        <v>1</v>
      </c>
      <c r="F123">
        <v>3</v>
      </c>
      <c r="G123">
        <v>1</v>
      </c>
      <c r="H123">
        <v>2</v>
      </c>
      <c r="M123">
        <f t="shared" si="6"/>
        <v>1</v>
      </c>
      <c r="N123">
        <f t="shared" si="7"/>
        <v>2.3333333333333335</v>
      </c>
    </row>
    <row r="124" spans="1:14" x14ac:dyDescent="0.15">
      <c r="A124" s="157"/>
      <c r="B124" s="98" t="s">
        <v>159</v>
      </c>
      <c r="C124">
        <v>3</v>
      </c>
      <c r="D124">
        <v>2</v>
      </c>
      <c r="E124">
        <v>3</v>
      </c>
      <c r="F124">
        <v>2</v>
      </c>
      <c r="G124">
        <v>3</v>
      </c>
      <c r="H124">
        <v>2</v>
      </c>
      <c r="M124">
        <f t="shared" si="6"/>
        <v>3</v>
      </c>
      <c r="N124">
        <f t="shared" si="7"/>
        <v>2</v>
      </c>
    </row>
  </sheetData>
  <mergeCells count="64">
    <mergeCell ref="M101:N101"/>
    <mergeCell ref="A102:A124"/>
    <mergeCell ref="C113:D113"/>
    <mergeCell ref="E113:F113"/>
    <mergeCell ref="G113:H113"/>
    <mergeCell ref="I113:J113"/>
    <mergeCell ref="K113:L113"/>
    <mergeCell ref="M113:N113"/>
    <mergeCell ref="C101:D101"/>
    <mergeCell ref="E101:F101"/>
    <mergeCell ref="G101:H101"/>
    <mergeCell ref="I101:J101"/>
    <mergeCell ref="K101:L101"/>
    <mergeCell ref="M75:N75"/>
    <mergeCell ref="A76:A100"/>
    <mergeCell ref="M87:N87"/>
    <mergeCell ref="C88:D88"/>
    <mergeCell ref="E88:F88"/>
    <mergeCell ref="G88:H88"/>
    <mergeCell ref="I88:J88"/>
    <mergeCell ref="K88:L88"/>
    <mergeCell ref="K62:L62"/>
    <mergeCell ref="C75:D75"/>
    <mergeCell ref="E75:F75"/>
    <mergeCell ref="G75:H75"/>
    <mergeCell ref="I75:J75"/>
    <mergeCell ref="K75:L75"/>
    <mergeCell ref="A51:A74"/>
    <mergeCell ref="C62:D62"/>
    <mergeCell ref="E62:F62"/>
    <mergeCell ref="G62:H62"/>
    <mergeCell ref="I62:J62"/>
    <mergeCell ref="K36:L36"/>
    <mergeCell ref="M36:N36"/>
    <mergeCell ref="C50:D50"/>
    <mergeCell ref="E50:F50"/>
    <mergeCell ref="G50:H50"/>
    <mergeCell ref="I50:J50"/>
    <mergeCell ref="K50:L50"/>
    <mergeCell ref="M50:N50"/>
    <mergeCell ref="A22:A49"/>
    <mergeCell ref="C36:D36"/>
    <mergeCell ref="E36:F36"/>
    <mergeCell ref="G36:H36"/>
    <mergeCell ref="I36:J36"/>
    <mergeCell ref="C21:D21"/>
    <mergeCell ref="E21:F21"/>
    <mergeCell ref="G21:H21"/>
    <mergeCell ref="I21:J21"/>
    <mergeCell ref="K21:L21"/>
    <mergeCell ref="M1:N1"/>
    <mergeCell ref="A3:A20"/>
    <mergeCell ref="M11:N11"/>
    <mergeCell ref="C12:D12"/>
    <mergeCell ref="E12:F12"/>
    <mergeCell ref="G12:H12"/>
    <mergeCell ref="I12:J12"/>
    <mergeCell ref="K12:L12"/>
    <mergeCell ref="M20:N20"/>
    <mergeCell ref="C1:D1"/>
    <mergeCell ref="E1:F1"/>
    <mergeCell ref="G1:H1"/>
    <mergeCell ref="I1:J1"/>
    <mergeCell ref="K1:L1"/>
  </mergeCells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CE1C écriture</vt:lpstr>
      <vt:lpstr>CE1 A chant</vt:lpstr>
      <vt:lpstr>CE2A écriture</vt:lpstr>
      <vt:lpstr>CE2B chant </vt:lpstr>
      <vt:lpstr>CE1-CE2 Test</vt:lpstr>
      <vt:lpstr>Epoc Dessin Convergent</vt:lpstr>
      <vt:lpstr>Epoc Dessin Divergent</vt:lpstr>
      <vt:lpstr>Epoc Hist Convergente</vt:lpstr>
      <vt:lpstr>Epoc Hist Divergente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charreyron Noémie</dc:creator>
  <cp:lastModifiedBy>Microsoft Office User</cp:lastModifiedBy>
  <cp:revision>101</cp:revision>
  <dcterms:created xsi:type="dcterms:W3CDTF">2021-10-25T15:49:23Z</dcterms:created>
  <dcterms:modified xsi:type="dcterms:W3CDTF">2023-01-09T10:01:14Z</dcterms:modified>
</cp:coreProperties>
</file>