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tuff\YouTube\43_PrintCosts\Calc\"/>
    </mc:Choice>
  </mc:AlternateContent>
  <bookViews>
    <workbookView xWindow="0" yWindow="0" windowWidth="21570" windowHeight="9390"/>
  </bookViews>
  <sheets>
    <sheet name="Quote" sheetId="1" r:id="rId1"/>
    <sheet name="Printers" sheetId="2" r:id="rId2"/>
    <sheet name="Materials" sheetId="3" r:id="rId3"/>
    <sheet name="General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2" l="1"/>
  <c r="H8" i="3"/>
  <c r="I8" i="3"/>
  <c r="H6" i="1" l="1"/>
  <c r="D11" i="1" l="1"/>
  <c r="B32" i="1" l="1"/>
  <c r="G4" i="2"/>
  <c r="H7" i="3"/>
  <c r="I7" i="3"/>
  <c r="H6" i="3"/>
  <c r="I6" i="3"/>
  <c r="I5" i="3"/>
  <c r="H5" i="3"/>
  <c r="I4" i="3"/>
  <c r="H4" i="3"/>
  <c r="I3" i="3"/>
  <c r="H3" i="3"/>
  <c r="H7" i="1" l="1"/>
  <c r="G7" i="1"/>
  <c r="G3" i="1"/>
  <c r="G4" i="1"/>
  <c r="C1" i="3"/>
  <c r="C44" i="1"/>
  <c r="C43" i="1"/>
  <c r="C37" i="1"/>
  <c r="B37" i="1"/>
  <c r="C39" i="1"/>
  <c r="C38" i="1"/>
  <c r="C33" i="1"/>
  <c r="C34" i="1"/>
  <c r="C35" i="1"/>
  <c r="C36" i="1"/>
  <c r="C32" i="1"/>
  <c r="B25" i="1"/>
  <c r="B36" i="1" s="1"/>
  <c r="B19" i="1"/>
  <c r="B35" i="1" s="1"/>
  <c r="C28" i="1"/>
  <c r="D12" i="1"/>
  <c r="B33" i="1" s="1"/>
  <c r="G3" i="2"/>
  <c r="G2" i="2"/>
  <c r="G1" i="2"/>
  <c r="B34" i="1" l="1"/>
  <c r="B38" i="1" s="1"/>
  <c r="G5" i="1"/>
  <c r="E1" i="2"/>
  <c r="C1" i="2"/>
  <c r="I1" i="3"/>
  <c r="C3" i="4"/>
  <c r="C2" i="4"/>
  <c r="H2" i="3"/>
  <c r="I2" i="3"/>
  <c r="B39" i="1" l="1"/>
  <c r="B43" i="1" s="1"/>
  <c r="G6" i="1" l="1"/>
</calcChain>
</file>

<file path=xl/sharedStrings.xml><?xml version="1.0" encoding="utf-8"?>
<sst xmlns="http://schemas.openxmlformats.org/spreadsheetml/2006/main" count="84" uniqueCount="69">
  <si>
    <t>Name</t>
  </si>
  <si>
    <t>Energy Consumption [kWh/h]</t>
  </si>
  <si>
    <t>Depreciation Time [h]</t>
  </si>
  <si>
    <t>CR-10</t>
  </si>
  <si>
    <t>Material Diameter [mm]</t>
  </si>
  <si>
    <t>Energy cost</t>
  </si>
  <si>
    <t>Labor Costs</t>
  </si>
  <si>
    <t>Prusa i3 MK2s</t>
  </si>
  <si>
    <t>Spool Size [kg]</t>
  </si>
  <si>
    <t>Diameter [mm]</t>
  </si>
  <si>
    <t>Manufacturer</t>
  </si>
  <si>
    <t>Nozzel Temp [°C]</t>
  </si>
  <si>
    <t>Bed Temp [°C]</t>
  </si>
  <si>
    <t>Length per roll [m]</t>
  </si>
  <si>
    <t>Density [g/cm³]</t>
  </si>
  <si>
    <t>Money unit</t>
  </si>
  <si>
    <t>€</t>
  </si>
  <si>
    <t>Customer</t>
  </si>
  <si>
    <t>Date</t>
  </si>
  <si>
    <t>Description</t>
  </si>
  <si>
    <t>Filament</t>
  </si>
  <si>
    <t>das Filament - PLA - black</t>
  </si>
  <si>
    <t>Weight</t>
  </si>
  <si>
    <t>Printing time</t>
  </si>
  <si>
    <t>g</t>
  </si>
  <si>
    <t>min</t>
  </si>
  <si>
    <t>hh:mm</t>
  </si>
  <si>
    <t>h</t>
  </si>
  <si>
    <t>Preparation</t>
  </si>
  <si>
    <t>Slicing (Supports, Parameters…)</t>
  </si>
  <si>
    <t>Model preparation (Fixing, CAD…)</t>
  </si>
  <si>
    <t>Material change</t>
  </si>
  <si>
    <t>Transfer &amp; Start</t>
  </si>
  <si>
    <t>Job removal</t>
  </si>
  <si>
    <t>Support removal</t>
  </si>
  <si>
    <t>Additional work</t>
  </si>
  <si>
    <t>Failure rate</t>
  </si>
  <si>
    <t>%</t>
  </si>
  <si>
    <t>Costs</t>
  </si>
  <si>
    <t>Electricity</t>
  </si>
  <si>
    <t>Consumables</t>
  </si>
  <si>
    <t>Printer</t>
  </si>
  <si>
    <t>Sum</t>
  </si>
  <si>
    <t>Post-processing</t>
  </si>
  <si>
    <t>Subtotal</t>
  </si>
  <si>
    <t>Including failures</t>
  </si>
  <si>
    <t>Markup</t>
  </si>
  <si>
    <t>Suggested prize</t>
  </si>
  <si>
    <t>Quoted prize</t>
  </si>
  <si>
    <t>Summary</t>
  </si>
  <si>
    <t>g || filament</t>
  </si>
  <si>
    <t>h || printing time</t>
  </si>
  <si>
    <t>Quote</t>
  </si>
  <si>
    <t>General print details</t>
  </si>
  <si>
    <t>Printer depreciation</t>
  </si>
  <si>
    <t>Miscellaneous</t>
  </si>
  <si>
    <t>Customer details</t>
  </si>
  <si>
    <t>Polymaker PC-Max</t>
  </si>
  <si>
    <t>Formfutura ABSpro</t>
  </si>
  <si>
    <t>Formfutura Premium ABS</t>
  </si>
  <si>
    <t>ColoFabb XT-CF20</t>
  </si>
  <si>
    <t>das Filament PETG</t>
  </si>
  <si>
    <t>Ultimaker 3 Extended</t>
  </si>
  <si>
    <t>Some customer</t>
  </si>
  <si>
    <t>m</t>
  </si>
  <si>
    <t>8:05</t>
  </si>
  <si>
    <t>Cool knife sharpening tool</t>
  </si>
  <si>
    <t>MULTEC Multirap M420</t>
  </si>
  <si>
    <t>Proto Pasta HT-PLA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</si>
</sst>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* #,##0.00\ &quot;€&quot;_-;\-* #,##0.00\ &quot;€&quot;_-;_-* &quot;-&quot;??\ &quot;€&quot;_-;_-@_-"/>
    <numFmt numFmtId="164" formatCode="0.000"/>
    <numFmt numFmtId="165" formatCode="0.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7" fillId="0" borderId="0" applyFont="0" applyFill="0" applyBorder="0" applyAlignment="0" applyProtection="0"/>
  </cellStyleXfs>
  <cellXfs count="3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2" fontId="0" fillId="0" borderId="0" xfId="0" applyNumberFormat="1"/>
    <xf numFmtId="0" fontId="2" fillId="0" borderId="0" xfId="0" applyFont="1"/>
    <xf numFmtId="1" fontId="0" fillId="2" borderId="3" xfId="0" applyNumberFormat="1" applyFill="1" applyBorder="1"/>
    <xf numFmtId="0" fontId="2" fillId="2" borderId="4" xfId="0" applyFont="1" applyFill="1" applyBorder="1"/>
    <xf numFmtId="165" fontId="0" fillId="2" borderId="3" xfId="0" applyNumberFormat="1" applyFill="1" applyBorder="1"/>
    <xf numFmtId="2" fontId="0" fillId="2" borderId="3" xfId="0" applyNumberFormat="1" applyFill="1" applyBorder="1"/>
    <xf numFmtId="2" fontId="4" fillId="2" borderId="5" xfId="0" applyNumberFormat="1" applyFont="1" applyFill="1" applyBorder="1"/>
    <xf numFmtId="0" fontId="2" fillId="2" borderId="6" xfId="0" applyFont="1" applyFill="1" applyBorder="1"/>
    <xf numFmtId="14" fontId="0" fillId="4" borderId="0" xfId="0" applyNumberFormat="1" applyFill="1"/>
    <xf numFmtId="0" fontId="0" fillId="4" borderId="0" xfId="0" applyFill="1"/>
    <xf numFmtId="49" fontId="0" fillId="4" borderId="0" xfId="0" applyNumberFormat="1" applyFill="1" applyAlignment="1">
      <alignment horizontal="right"/>
    </xf>
    <xf numFmtId="165" fontId="0" fillId="5" borderId="0" xfId="0" applyNumberFormat="1" applyFill="1"/>
    <xf numFmtId="0" fontId="1" fillId="0" borderId="0" xfId="0" applyFont="1" applyAlignment="1">
      <alignment horizontal="right"/>
    </xf>
    <xf numFmtId="9" fontId="0" fillId="4" borderId="0" xfId="0" applyNumberFormat="1" applyFill="1"/>
    <xf numFmtId="2" fontId="1" fillId="6" borderId="0" xfId="0" applyNumberFormat="1" applyFont="1" applyFill="1"/>
    <xf numFmtId="2" fontId="0" fillId="3" borderId="0" xfId="0" applyNumberFormat="1" applyFill="1"/>
    <xf numFmtId="2" fontId="1" fillId="4" borderId="0" xfId="0" applyNumberFormat="1" applyFont="1" applyFill="1"/>
    <xf numFmtId="0" fontId="3" fillId="0" borderId="0" xfId="0" applyFont="1" applyAlignment="1">
      <alignment horizontal="right"/>
    </xf>
    <xf numFmtId="0" fontId="1" fillId="5" borderId="0" xfId="0" applyFont="1" applyFill="1"/>
    <xf numFmtId="44" fontId="0" fillId="4" borderId="0" xfId="1" applyFont="1" applyFill="1"/>
    <xf numFmtId="2" fontId="0" fillId="4" borderId="0" xfId="0" applyNumberFormat="1" applyFill="1"/>
    <xf numFmtId="1" fontId="0" fillId="5" borderId="0" xfId="0" applyNumberFormat="1" applyFill="1"/>
    <xf numFmtId="0" fontId="0" fillId="5" borderId="0" xfId="0" applyFill="1"/>
    <xf numFmtId="164" fontId="0" fillId="4" borderId="0" xfId="0" applyNumberFormat="1" applyFill="1"/>
    <xf numFmtId="2" fontId="0" fillId="5" borderId="0" xfId="0" applyNumberFormat="1" applyFill="1"/>
    <xf numFmtId="0" fontId="0" fillId="4" borderId="0" xfId="0" applyFill="1" applyAlignment="1">
      <alignment horizontal="right"/>
    </xf>
    <xf numFmtId="0" fontId="0" fillId="0" borderId="0" xfId="0" applyAlignment="1"/>
    <xf numFmtId="0" fontId="5" fillId="0" borderId="0" xfId="0" applyFont="1" applyAlignment="1"/>
    <xf numFmtId="0" fontId="1" fillId="4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0" fillId="4" borderId="0" xfId="0" applyFill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2" fillId="4" borderId="0" xfId="0" applyFont="1" applyFill="1" applyAlignment="1">
      <alignment horizontal="center"/>
    </xf>
  </cellXfs>
  <cellStyles count="2">
    <cellStyle name="Standard" xfId="0" builtinId="0"/>
    <cellStyle name="Währung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Part costs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6E3-42A3-A106-EBDCFA4F701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76E3-42A3-A106-EBDCFA4F701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6E3-42A3-A106-EBDCFA4F701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76E3-42A3-A106-EBDCFA4F701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6E3-42A3-A106-EBDCFA4F701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76E3-42A3-A106-EBDCFA4F7012}"/>
              </c:ext>
            </c:extLst>
          </c:dPt>
          <c:dLbls>
            <c:dLbl>
              <c:idx val="0"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76E3-42A3-A106-EBDCFA4F7012}"/>
                </c:ext>
              </c:extLst>
            </c:dLbl>
            <c:dLbl>
              <c:idx val="1"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76E3-42A3-A106-EBDCFA4F7012}"/>
                </c:ext>
              </c:extLst>
            </c:dLbl>
            <c:dLbl>
              <c:idx val="2"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76E3-42A3-A106-EBDCFA4F7012}"/>
                </c:ext>
              </c:extLst>
            </c:dLbl>
            <c:dLbl>
              <c:idx val="3"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4-76E3-42A3-A106-EBDCFA4F7012}"/>
                </c:ext>
              </c:extLst>
            </c:dLbl>
            <c:dLbl>
              <c:idx val="4"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76E3-42A3-A106-EBDCFA4F7012}"/>
                </c:ext>
              </c:extLst>
            </c:dLbl>
            <c:dLbl>
              <c:idx val="5"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6-76E3-42A3-A106-EBDCFA4F7012}"/>
                </c:ext>
              </c:extLst>
            </c:dLbl>
            <c:numFmt formatCode="General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Quote!$A$32:$A$37</c:f>
              <c:strCache>
                <c:ptCount val="6"/>
                <c:pt idx="0">
                  <c:v>Filament</c:v>
                </c:pt>
                <c:pt idx="1">
                  <c:v>Electricity</c:v>
                </c:pt>
                <c:pt idx="2">
                  <c:v>Printer depreciation</c:v>
                </c:pt>
                <c:pt idx="3">
                  <c:v>Preparation</c:v>
                </c:pt>
                <c:pt idx="4">
                  <c:v>Post-processing</c:v>
                </c:pt>
                <c:pt idx="5">
                  <c:v>Consumables</c:v>
                </c:pt>
              </c:strCache>
            </c:strRef>
          </c:cat>
          <c:val>
            <c:numRef>
              <c:f>Quote!$B$32:$B$37</c:f>
              <c:numCache>
                <c:formatCode>0.00</c:formatCode>
                <c:ptCount val="6"/>
                <c:pt idx="0">
                  <c:v>2.16</c:v>
                </c:pt>
                <c:pt idx="1">
                  <c:v>0.2101666666666667</c:v>
                </c:pt>
                <c:pt idx="2">
                  <c:v>2.1555555555555559</c:v>
                </c:pt>
                <c:pt idx="3">
                  <c:v>7.5</c:v>
                </c:pt>
                <c:pt idx="4">
                  <c:v>7.5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E3-42A3-A106-EBDCFA4F7012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152400</xdr:colOff>
      <xdr:row>8</xdr:row>
      <xdr:rowOff>76198</xdr:rowOff>
    </xdr:from>
    <xdr:to>
      <xdr:col>10</xdr:col>
      <xdr:colOff>657225</xdr:colOff>
      <xdr:row>30</xdr:row>
      <xdr:rowOff>104774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D3E1A45-E39E-408F-AC4E-ACCCDA26B6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44"/>
  <sheetViews>
    <sheetView tabSelected="1" zoomScaleNormal="100" workbookViewId="0">
      <selection activeCell="N19" sqref="N19"/>
    </sheetView>
  </sheetViews>
  <sheetFormatPr baseColWidth="10" defaultRowHeight="15" x14ac:dyDescent="0.25"/>
  <cols>
    <col min="1" max="1" width="31.28515625" bestFit="1" customWidth="1"/>
    <col min="2" max="2" width="15" customWidth="1"/>
    <col min="7" max="7" width="18.140625" customWidth="1"/>
    <col min="8" max="8" width="19" customWidth="1"/>
  </cols>
  <sheetData>
    <row r="1" spans="1:8" ht="15.75" thickBot="1" x14ac:dyDescent="0.3"/>
    <row r="2" spans="1:8" ht="21" x14ac:dyDescent="0.35">
      <c r="A2" s="32" t="s">
        <v>56</v>
      </c>
      <c r="B2" s="32"/>
      <c r="C2" s="32"/>
      <c r="G2" s="36" t="s">
        <v>49</v>
      </c>
      <c r="H2" s="37"/>
    </row>
    <row r="3" spans="1:8" x14ac:dyDescent="0.25">
      <c r="A3" s="15" t="s">
        <v>17</v>
      </c>
      <c r="B3" s="31" t="s">
        <v>63</v>
      </c>
      <c r="C3" s="31"/>
      <c r="G3" s="34" t="str">
        <f>B10</f>
        <v>das Filament - PLA - black</v>
      </c>
      <c r="H3" s="35"/>
    </row>
    <row r="4" spans="1:8" x14ac:dyDescent="0.25">
      <c r="A4" s="15" t="s">
        <v>18</v>
      </c>
      <c r="B4" s="11">
        <v>43016</v>
      </c>
      <c r="G4" s="5">
        <f>B11</f>
        <v>108</v>
      </c>
      <c r="H4" s="6" t="s">
        <v>50</v>
      </c>
    </row>
    <row r="5" spans="1:8" x14ac:dyDescent="0.25">
      <c r="A5" s="15" t="s">
        <v>19</v>
      </c>
      <c r="B5" s="38" t="s">
        <v>66</v>
      </c>
      <c r="C5" s="38"/>
      <c r="D5" s="38"/>
      <c r="G5" s="7">
        <f>D12</f>
        <v>8.0833333333333339</v>
      </c>
      <c r="H5" s="6" t="s">
        <v>51</v>
      </c>
    </row>
    <row r="6" spans="1:8" x14ac:dyDescent="0.25">
      <c r="G6" s="8">
        <f>B43</f>
        <v>33.867441666666664</v>
      </c>
      <c r="H6" s="6" t="str">
        <f>General!$B$5&amp;" || suggested price"</f>
        <v>€ || suggested price</v>
      </c>
    </row>
    <row r="7" spans="1:8" ht="16.5" thickBot="1" x14ac:dyDescent="0.3">
      <c r="G7" s="9">
        <f>B44</f>
        <v>33.869999999999997</v>
      </c>
      <c r="H7" s="10" t="str">
        <f>General!$B$5&amp;" || quoted"</f>
        <v>€ || quoted</v>
      </c>
    </row>
    <row r="8" spans="1:8" ht="18.75" x14ac:dyDescent="0.3">
      <c r="A8" s="32" t="s">
        <v>53</v>
      </c>
      <c r="B8" s="32"/>
      <c r="C8" s="32"/>
    </row>
    <row r="9" spans="1:8" x14ac:dyDescent="0.25">
      <c r="A9" s="20" t="s">
        <v>41</v>
      </c>
      <c r="B9" s="33" t="s">
        <v>7</v>
      </c>
      <c r="C9" s="33"/>
    </row>
    <row r="10" spans="1:8" x14ac:dyDescent="0.25">
      <c r="A10" s="20" t="s">
        <v>20</v>
      </c>
      <c r="B10" s="33" t="s">
        <v>21</v>
      </c>
      <c r="C10" s="33"/>
    </row>
    <row r="11" spans="1:8" x14ac:dyDescent="0.25">
      <c r="A11" s="20" t="s">
        <v>22</v>
      </c>
      <c r="B11" s="12">
        <v>108</v>
      </c>
      <c r="C11" s="4" t="s">
        <v>24</v>
      </c>
      <c r="D11" s="14">
        <f>(B11/VLOOKUP(B10,Materials!A2:I100,5,FALSE))*4/(VLOOKUP(B10,Materials!A2:I100,2,FALSE)^2*PI())</f>
        <v>36.210630897010553</v>
      </c>
      <c r="E11" t="s">
        <v>64</v>
      </c>
    </row>
    <row r="12" spans="1:8" x14ac:dyDescent="0.25">
      <c r="A12" s="20" t="s">
        <v>23</v>
      </c>
      <c r="B12" s="13" t="s">
        <v>65</v>
      </c>
      <c r="C12" s="4" t="s">
        <v>26</v>
      </c>
      <c r="D12" s="14">
        <f>LEFT(B12,FIND(":",B12)-1)+RIGHT(B12,LEN(B12)-FIND(":",B12))/60</f>
        <v>8.0833333333333339</v>
      </c>
      <c r="E12" s="4" t="s">
        <v>27</v>
      </c>
    </row>
    <row r="13" spans="1:8" x14ac:dyDescent="0.25">
      <c r="C13" s="4"/>
    </row>
    <row r="14" spans="1:8" ht="18.75" x14ac:dyDescent="0.3">
      <c r="A14" s="32" t="s">
        <v>28</v>
      </c>
      <c r="B14" s="32"/>
      <c r="C14" s="32"/>
    </row>
    <row r="15" spans="1:8" x14ac:dyDescent="0.25">
      <c r="A15" s="20" t="s">
        <v>30</v>
      </c>
      <c r="B15" s="12">
        <v>0</v>
      </c>
      <c r="C15" s="4" t="s">
        <v>25</v>
      </c>
    </row>
    <row r="16" spans="1:8" x14ac:dyDescent="0.25">
      <c r="A16" s="20" t="s">
        <v>29</v>
      </c>
      <c r="B16" s="12">
        <v>5</v>
      </c>
      <c r="C16" s="4" t="s">
        <v>25</v>
      </c>
    </row>
    <row r="17" spans="1:5" x14ac:dyDescent="0.25">
      <c r="A17" s="20" t="s">
        <v>31</v>
      </c>
      <c r="B17" s="12">
        <v>5</v>
      </c>
      <c r="C17" s="4" t="s">
        <v>25</v>
      </c>
    </row>
    <row r="18" spans="1:5" x14ac:dyDescent="0.25">
      <c r="A18" s="20" t="s">
        <v>32</v>
      </c>
      <c r="B18" s="12">
        <v>5</v>
      </c>
      <c r="C18" s="4" t="s">
        <v>25</v>
      </c>
    </row>
    <row r="19" spans="1:5" x14ac:dyDescent="0.25">
      <c r="A19" s="20" t="s">
        <v>42</v>
      </c>
      <c r="B19" s="21">
        <f>SUM(B15:B18)</f>
        <v>15</v>
      </c>
      <c r="C19" s="4" t="s">
        <v>25</v>
      </c>
    </row>
    <row r="20" spans="1:5" x14ac:dyDescent="0.25">
      <c r="C20" s="4"/>
    </row>
    <row r="21" spans="1:5" ht="18.75" x14ac:dyDescent="0.3">
      <c r="A21" s="32" t="s">
        <v>43</v>
      </c>
      <c r="B21" s="32"/>
      <c r="C21" s="32"/>
    </row>
    <row r="22" spans="1:5" x14ac:dyDescent="0.25">
      <c r="A22" s="20" t="s">
        <v>33</v>
      </c>
      <c r="B22" s="12">
        <v>5</v>
      </c>
      <c r="C22" s="4" t="s">
        <v>25</v>
      </c>
    </row>
    <row r="23" spans="1:5" x14ac:dyDescent="0.25">
      <c r="A23" s="20" t="s">
        <v>34</v>
      </c>
      <c r="B23" s="12">
        <v>0</v>
      </c>
      <c r="C23" s="4" t="s">
        <v>25</v>
      </c>
    </row>
    <row r="24" spans="1:5" x14ac:dyDescent="0.25">
      <c r="A24" s="20" t="s">
        <v>35</v>
      </c>
      <c r="B24" s="12">
        <v>10</v>
      </c>
      <c r="C24" s="4" t="s">
        <v>25</v>
      </c>
    </row>
    <row r="25" spans="1:5" x14ac:dyDescent="0.25">
      <c r="A25" s="20" t="s">
        <v>42</v>
      </c>
      <c r="B25" s="21">
        <f>SUM(B22:B24)</f>
        <v>15</v>
      </c>
      <c r="C25" s="4" t="s">
        <v>25</v>
      </c>
    </row>
    <row r="26" spans="1:5" x14ac:dyDescent="0.25">
      <c r="C26" s="4"/>
    </row>
    <row r="27" spans="1:5" ht="18.75" x14ac:dyDescent="0.3">
      <c r="A27" s="32" t="s">
        <v>55</v>
      </c>
      <c r="B27" s="32"/>
      <c r="C27" s="32"/>
    </row>
    <row r="28" spans="1:5" x14ac:dyDescent="0.25">
      <c r="A28" s="20" t="s">
        <v>40</v>
      </c>
      <c r="B28" s="12">
        <v>1</v>
      </c>
      <c r="C28" s="4" t="str">
        <f>General!B5</f>
        <v>€</v>
      </c>
    </row>
    <row r="29" spans="1:5" x14ac:dyDescent="0.25">
      <c r="C29" s="4"/>
    </row>
    <row r="31" spans="1:5" ht="18.75" x14ac:dyDescent="0.3">
      <c r="A31" s="32" t="s">
        <v>38</v>
      </c>
      <c r="B31" s="32"/>
      <c r="C31" s="32"/>
      <c r="D31" s="30"/>
      <c r="E31" s="30"/>
    </row>
    <row r="32" spans="1:5" x14ac:dyDescent="0.25">
      <c r="A32" s="20" t="s">
        <v>20</v>
      </c>
      <c r="B32" s="18">
        <f>B11/1000*VLOOKUP(B10,Materials!A2:I100,9,FALSE)</f>
        <v>2.16</v>
      </c>
      <c r="C32" s="4" t="str">
        <f>General!$B$5</f>
        <v>€</v>
      </c>
      <c r="D32" s="29"/>
      <c r="E32" s="29"/>
    </row>
    <row r="33" spans="1:3" x14ac:dyDescent="0.25">
      <c r="A33" s="20" t="s">
        <v>39</v>
      </c>
      <c r="B33" s="18">
        <f>D12*VLOOKUP(B9,Printers!A2:G100,6,FALSE)*General!B2</f>
        <v>0.2101666666666667</v>
      </c>
      <c r="C33" s="4" t="str">
        <f>General!$B$5</f>
        <v>€</v>
      </c>
    </row>
    <row r="34" spans="1:3" x14ac:dyDescent="0.25">
      <c r="A34" s="20" t="s">
        <v>54</v>
      </c>
      <c r="B34" s="18">
        <f>D12*VLOOKUP(B9,Printers!A2:G100,7,FALSE)</f>
        <v>2.1555555555555559</v>
      </c>
      <c r="C34" s="4" t="str">
        <f>General!$B$5</f>
        <v>€</v>
      </c>
    </row>
    <row r="35" spans="1:3" x14ac:dyDescent="0.25">
      <c r="A35" s="20" t="s">
        <v>28</v>
      </c>
      <c r="B35" s="18">
        <f>B19/60*General!B3</f>
        <v>7.5</v>
      </c>
      <c r="C35" s="4" t="str">
        <f>General!$B$5</f>
        <v>€</v>
      </c>
    </row>
    <row r="36" spans="1:3" x14ac:dyDescent="0.25">
      <c r="A36" s="20" t="s">
        <v>43</v>
      </c>
      <c r="B36" s="18">
        <f>B25/60*General!B3</f>
        <v>7.5</v>
      </c>
      <c r="C36" s="4" t="str">
        <f>General!$B$5</f>
        <v>€</v>
      </c>
    </row>
    <row r="37" spans="1:3" x14ac:dyDescent="0.25">
      <c r="A37" s="20" t="s">
        <v>40</v>
      </c>
      <c r="B37" s="18">
        <f>B28</f>
        <v>1</v>
      </c>
      <c r="C37" s="4" t="str">
        <f>General!$B$5</f>
        <v>€</v>
      </c>
    </row>
    <row r="38" spans="1:3" x14ac:dyDescent="0.25">
      <c r="A38" s="20" t="s">
        <v>44</v>
      </c>
      <c r="B38" s="17">
        <f>SUM(B32:B37)</f>
        <v>20.525722222222221</v>
      </c>
      <c r="C38" s="4" t="str">
        <f>General!$B$5</f>
        <v>€</v>
      </c>
    </row>
    <row r="39" spans="1:3" x14ac:dyDescent="0.25">
      <c r="A39" s="20" t="s">
        <v>45</v>
      </c>
      <c r="B39" s="17">
        <f>B38*(General!B4/100+1)</f>
        <v>22.578294444444445</v>
      </c>
      <c r="C39" s="4" t="str">
        <f>General!$B$5</f>
        <v>€</v>
      </c>
    </row>
    <row r="41" spans="1:3" ht="18.75" x14ac:dyDescent="0.3">
      <c r="A41" s="32" t="s">
        <v>52</v>
      </c>
      <c r="B41" s="32"/>
      <c r="C41" s="32"/>
    </row>
    <row r="42" spans="1:3" x14ac:dyDescent="0.25">
      <c r="A42" s="20" t="s">
        <v>46</v>
      </c>
      <c r="B42" s="16">
        <v>1.5</v>
      </c>
    </row>
    <row r="43" spans="1:3" x14ac:dyDescent="0.25">
      <c r="A43" s="20" t="s">
        <v>47</v>
      </c>
      <c r="B43" s="17">
        <f>B39*B42</f>
        <v>33.867441666666664</v>
      </c>
      <c r="C43" s="4" t="str">
        <f>General!$B$5</f>
        <v>€</v>
      </c>
    </row>
    <row r="44" spans="1:3" x14ac:dyDescent="0.25">
      <c r="A44" s="20" t="s">
        <v>48</v>
      </c>
      <c r="B44" s="19">
        <v>33.869999999999997</v>
      </c>
      <c r="C44" s="4" t="str">
        <f>General!$B$5</f>
        <v>€</v>
      </c>
    </row>
  </sheetData>
  <mergeCells count="13">
    <mergeCell ref="G3:H3"/>
    <mergeCell ref="G2:H2"/>
    <mergeCell ref="A2:C2"/>
    <mergeCell ref="B5:D5"/>
    <mergeCell ref="B3:C3"/>
    <mergeCell ref="A41:C41"/>
    <mergeCell ref="A8:C8"/>
    <mergeCell ref="A21:C21"/>
    <mergeCell ref="A27:C27"/>
    <mergeCell ref="A31:C31"/>
    <mergeCell ref="A14:C14"/>
    <mergeCell ref="B10:C10"/>
    <mergeCell ref="B9:C9"/>
  </mergeCells>
  <pageMargins left="0.7" right="0.7" top="0.78740157499999996" bottom="0.78740157499999996" header="0.3" footer="0.3"/>
  <pageSetup paperSize="9" orientation="portrait" r:id="rId1"/>
  <ignoredErrors>
    <ignoredError sqref="C38:C39" formula="1"/>
  </ignoredErrors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Printers!$A$2:$A$100</xm:f>
          </x14:formula1>
          <xm:sqref>B9</xm:sqref>
        </x14:dataValidation>
        <x14:dataValidation type="list" allowBlank="1" showInputMessage="1" showErrorMessage="1">
          <x14:formula1>
            <xm:f>Materials!A2:A100</xm:f>
          </x14:formula1>
          <xm:sqref>B10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"/>
  <sheetViews>
    <sheetView workbookViewId="0">
      <selection activeCell="J13" sqref="J13"/>
    </sheetView>
  </sheetViews>
  <sheetFormatPr baseColWidth="10" defaultRowHeight="15" x14ac:dyDescent="0.25"/>
  <cols>
    <col min="1" max="1" width="24.28515625" customWidth="1"/>
    <col min="2" max="2" width="17.28515625" bestFit="1" customWidth="1"/>
    <col min="3" max="3" width="8.28515625" bestFit="1" customWidth="1"/>
    <col min="4" max="4" width="13.85546875" customWidth="1"/>
    <col min="5" max="5" width="15.7109375" customWidth="1"/>
    <col min="6" max="6" width="19" customWidth="1"/>
    <col min="7" max="7" width="16.42578125" customWidth="1"/>
  </cols>
  <sheetData>
    <row r="1" spans="1:7" ht="45" x14ac:dyDescent="0.25">
      <c r="A1" s="2" t="s">
        <v>0</v>
      </c>
      <c r="B1" s="2" t="s">
        <v>4</v>
      </c>
      <c r="C1" s="2" t="str">
        <f>"Price ["&amp;General!B5&amp;"]"</f>
        <v>Price [€]</v>
      </c>
      <c r="D1" s="2" t="s">
        <v>2</v>
      </c>
      <c r="E1" s="2" t="str">
        <f>"Service costs per life ["&amp;General!B5&amp;"]"</f>
        <v>Service costs per life [€]</v>
      </c>
      <c r="F1" s="2" t="s">
        <v>1</v>
      </c>
      <c r="G1" s="2" t="str">
        <f>"Depreciation ["&amp;General!B5&amp;"/h]"</f>
        <v>Depreciation [€/h]</v>
      </c>
    </row>
    <row r="2" spans="1:7" x14ac:dyDescent="0.25">
      <c r="A2" s="12" t="s">
        <v>3</v>
      </c>
      <c r="B2" s="12">
        <v>1.75</v>
      </c>
      <c r="C2" s="12">
        <v>450</v>
      </c>
      <c r="D2" s="12">
        <v>2000</v>
      </c>
      <c r="E2" s="12">
        <v>100</v>
      </c>
      <c r="F2" s="26">
        <v>0.15</v>
      </c>
      <c r="G2" s="27">
        <f>(C2+E2)/D2</f>
        <v>0.27500000000000002</v>
      </c>
    </row>
    <row r="3" spans="1:7" x14ac:dyDescent="0.25">
      <c r="A3" s="12" t="s">
        <v>7</v>
      </c>
      <c r="B3" s="12">
        <v>1.75</v>
      </c>
      <c r="C3" s="12">
        <v>700</v>
      </c>
      <c r="D3" s="12">
        <v>3000</v>
      </c>
      <c r="E3" s="12">
        <v>100</v>
      </c>
      <c r="F3" s="26">
        <v>0.1</v>
      </c>
      <c r="G3" s="27">
        <f>(C3+E3)/D3</f>
        <v>0.26666666666666666</v>
      </c>
    </row>
    <row r="4" spans="1:7" x14ac:dyDescent="0.25">
      <c r="A4" s="12" t="s">
        <v>62</v>
      </c>
      <c r="B4" s="12">
        <v>2.85</v>
      </c>
      <c r="C4" s="12">
        <v>4400</v>
      </c>
      <c r="D4" s="12">
        <v>4000</v>
      </c>
      <c r="E4" s="12">
        <v>250</v>
      </c>
      <c r="F4" s="26">
        <v>0.11</v>
      </c>
      <c r="G4" s="27">
        <f>(C4+E4)/D4</f>
        <v>1.1625000000000001</v>
      </c>
    </row>
    <row r="5" spans="1:7" x14ac:dyDescent="0.25">
      <c r="A5" s="12" t="s">
        <v>67</v>
      </c>
      <c r="B5" s="12">
        <v>2.85</v>
      </c>
      <c r="C5" s="12">
        <v>5549</v>
      </c>
      <c r="D5" s="12">
        <v>5000</v>
      </c>
      <c r="E5" s="12">
        <v>300</v>
      </c>
      <c r="F5" s="26">
        <v>0.12</v>
      </c>
      <c r="G5" s="27">
        <f>(C5+E5)/D5</f>
        <v>1.1698</v>
      </c>
    </row>
    <row r="6" spans="1:7" x14ac:dyDescent="0.25">
      <c r="A6" s="12"/>
      <c r="B6" s="12"/>
      <c r="C6" s="12"/>
      <c r="D6" s="12"/>
      <c r="E6" s="12"/>
      <c r="F6" s="26"/>
      <c r="G6" s="25"/>
    </row>
    <row r="7" spans="1:7" x14ac:dyDescent="0.25">
      <c r="A7" s="12"/>
      <c r="B7" s="12"/>
      <c r="C7" s="12"/>
      <c r="D7" s="12"/>
      <c r="E7" s="12"/>
      <c r="F7" s="26"/>
      <c r="G7" s="25"/>
    </row>
    <row r="8" spans="1:7" x14ac:dyDescent="0.25">
      <c r="A8" s="12"/>
      <c r="B8" s="12"/>
      <c r="C8" s="12"/>
      <c r="D8" s="12"/>
      <c r="E8" s="12"/>
      <c r="F8" s="26"/>
      <c r="G8" s="25"/>
    </row>
    <row r="9" spans="1:7" x14ac:dyDescent="0.25">
      <c r="A9" s="12"/>
      <c r="B9" s="12"/>
      <c r="C9" s="12"/>
      <c r="D9" s="12"/>
      <c r="E9" s="12"/>
      <c r="F9" s="26"/>
      <c r="G9" s="25"/>
    </row>
    <row r="10" spans="1:7" x14ac:dyDescent="0.25">
      <c r="A10" s="12"/>
      <c r="B10" s="12"/>
      <c r="C10" s="12"/>
      <c r="D10" s="12"/>
      <c r="E10" s="12"/>
      <c r="F10" s="26"/>
      <c r="G10" s="25"/>
    </row>
    <row r="11" spans="1:7" x14ac:dyDescent="0.25">
      <c r="A11" s="12"/>
      <c r="B11" s="12"/>
      <c r="C11" s="12"/>
      <c r="D11" s="12"/>
      <c r="E11" s="12"/>
      <c r="F11" s="26"/>
      <c r="G11" s="25"/>
    </row>
    <row r="12" spans="1:7" x14ac:dyDescent="0.25">
      <c r="A12" s="12"/>
      <c r="B12" s="12"/>
      <c r="C12" s="12"/>
      <c r="D12" s="12"/>
      <c r="E12" s="12"/>
      <c r="F12" s="26"/>
      <c r="G12" s="25"/>
    </row>
    <row r="13" spans="1:7" x14ac:dyDescent="0.25">
      <c r="A13" s="12"/>
      <c r="B13" s="12"/>
      <c r="C13" s="12"/>
      <c r="D13" s="12"/>
      <c r="E13" s="12"/>
      <c r="F13" s="26"/>
      <c r="G13" s="25"/>
    </row>
    <row r="14" spans="1:7" x14ac:dyDescent="0.25">
      <c r="A14" s="12"/>
      <c r="B14" s="12"/>
      <c r="C14" s="12"/>
      <c r="D14" s="12"/>
      <c r="E14" s="12"/>
      <c r="F14" s="26"/>
      <c r="G14" s="25"/>
    </row>
    <row r="15" spans="1:7" x14ac:dyDescent="0.25">
      <c r="A15" s="12"/>
      <c r="B15" s="12"/>
      <c r="C15" s="12"/>
      <c r="D15" s="12"/>
      <c r="E15" s="12"/>
      <c r="F15" s="26"/>
      <c r="G15" s="25"/>
    </row>
    <row r="16" spans="1:7" x14ac:dyDescent="0.25">
      <c r="A16" s="12"/>
      <c r="B16" s="12"/>
      <c r="C16" s="12"/>
      <c r="D16" s="12"/>
      <c r="E16" s="12"/>
      <c r="F16" s="12"/>
      <c r="G16" s="25"/>
    </row>
    <row r="17" spans="1:7" x14ac:dyDescent="0.25">
      <c r="A17" s="12"/>
      <c r="B17" s="12"/>
      <c r="C17" s="12"/>
      <c r="D17" s="12"/>
      <c r="E17" s="12"/>
      <c r="F17" s="12"/>
      <c r="G17" s="25"/>
    </row>
    <row r="18" spans="1:7" x14ac:dyDescent="0.25">
      <c r="A18" s="12"/>
      <c r="B18" s="12"/>
      <c r="C18" s="12"/>
      <c r="D18" s="12"/>
      <c r="E18" s="12"/>
      <c r="F18" s="12"/>
      <c r="G18" s="25"/>
    </row>
    <row r="19" spans="1:7" x14ac:dyDescent="0.25">
      <c r="A19" s="12"/>
      <c r="B19" s="12"/>
      <c r="C19" s="12"/>
      <c r="D19" s="12"/>
      <c r="E19" s="12"/>
      <c r="F19" s="12"/>
      <c r="G19" s="25"/>
    </row>
    <row r="20" spans="1:7" x14ac:dyDescent="0.25">
      <c r="A20" s="12"/>
      <c r="B20" s="12"/>
      <c r="C20" s="12"/>
      <c r="D20" s="12"/>
      <c r="E20" s="12"/>
      <c r="F20" s="12"/>
      <c r="G20" s="25"/>
    </row>
    <row r="21" spans="1:7" x14ac:dyDescent="0.25">
      <c r="A21" s="12"/>
      <c r="B21" s="12"/>
      <c r="C21" s="12"/>
      <c r="D21" s="12"/>
      <c r="E21" s="12"/>
      <c r="F21" s="12"/>
      <c r="G21" s="25"/>
    </row>
    <row r="22" spans="1:7" x14ac:dyDescent="0.25">
      <c r="A22" s="12"/>
      <c r="B22" s="12"/>
      <c r="C22" s="12"/>
      <c r="D22" s="12"/>
      <c r="E22" s="12"/>
      <c r="F22" s="12"/>
      <c r="G22" s="25"/>
    </row>
    <row r="23" spans="1:7" x14ac:dyDescent="0.25">
      <c r="A23" s="12"/>
      <c r="B23" s="12"/>
      <c r="C23" s="12"/>
      <c r="D23" s="12"/>
      <c r="E23" s="12"/>
      <c r="F23" s="12"/>
      <c r="G23" s="25"/>
    </row>
    <row r="24" spans="1:7" x14ac:dyDescent="0.25">
      <c r="A24" s="12"/>
      <c r="B24" s="12"/>
      <c r="C24" s="12"/>
      <c r="D24" s="12"/>
      <c r="E24" s="12"/>
      <c r="F24" s="12"/>
      <c r="G24" s="25"/>
    </row>
    <row r="25" spans="1:7" x14ac:dyDescent="0.25">
      <c r="A25" s="12"/>
      <c r="B25" s="12"/>
      <c r="C25" s="12"/>
      <c r="D25" s="12"/>
      <c r="E25" s="12"/>
      <c r="F25" s="12"/>
      <c r="G25" s="25"/>
    </row>
    <row r="26" spans="1:7" x14ac:dyDescent="0.25">
      <c r="A26" s="12"/>
      <c r="B26" s="12"/>
      <c r="C26" s="12"/>
      <c r="D26" s="12"/>
      <c r="E26" s="12"/>
      <c r="F26" s="12"/>
      <c r="G26" s="25"/>
    </row>
    <row r="27" spans="1:7" x14ac:dyDescent="0.25">
      <c r="A27" s="12"/>
      <c r="B27" s="12"/>
      <c r="C27" s="12"/>
      <c r="D27" s="12"/>
      <c r="E27" s="12"/>
      <c r="F27" s="12"/>
      <c r="G27" s="25"/>
    </row>
    <row r="28" spans="1:7" x14ac:dyDescent="0.25">
      <c r="A28" s="12"/>
      <c r="B28" s="12"/>
      <c r="C28" s="12"/>
      <c r="D28" s="12"/>
      <c r="E28" s="12"/>
      <c r="F28" s="12"/>
      <c r="G28" s="25"/>
    </row>
    <row r="29" spans="1:7" x14ac:dyDescent="0.25">
      <c r="A29" s="12"/>
      <c r="B29" s="12"/>
      <c r="C29" s="12"/>
      <c r="D29" s="12"/>
      <c r="E29" s="12"/>
      <c r="F29" s="12"/>
      <c r="G29" s="25"/>
    </row>
    <row r="30" spans="1:7" x14ac:dyDescent="0.25">
      <c r="A30" s="12"/>
      <c r="B30" s="12"/>
      <c r="C30" s="12"/>
      <c r="D30" s="12"/>
      <c r="E30" s="12"/>
      <c r="F30" s="12"/>
      <c r="G30" s="25"/>
    </row>
    <row r="31" spans="1:7" x14ac:dyDescent="0.25">
      <c r="A31" s="12"/>
      <c r="B31" s="12"/>
      <c r="C31" s="12"/>
      <c r="D31" s="12"/>
      <c r="E31" s="12"/>
      <c r="F31" s="12"/>
      <c r="G31" s="25"/>
    </row>
    <row r="32" spans="1:7" x14ac:dyDescent="0.25">
      <c r="A32" s="12"/>
      <c r="B32" s="12"/>
      <c r="C32" s="12"/>
      <c r="D32" s="12"/>
      <c r="E32" s="12"/>
      <c r="F32" s="12"/>
      <c r="G32" s="25"/>
    </row>
    <row r="33" spans="1:7" x14ac:dyDescent="0.25">
      <c r="A33" s="12"/>
      <c r="B33" s="12"/>
      <c r="C33" s="12"/>
      <c r="D33" s="12"/>
      <c r="E33" s="12"/>
      <c r="F33" s="12"/>
      <c r="G33" s="25"/>
    </row>
    <row r="34" spans="1:7" x14ac:dyDescent="0.25">
      <c r="A34" s="12"/>
      <c r="B34" s="12"/>
      <c r="C34" s="12"/>
      <c r="D34" s="12"/>
      <c r="E34" s="12"/>
      <c r="F34" s="12"/>
      <c r="G34" s="25"/>
    </row>
    <row r="35" spans="1:7" x14ac:dyDescent="0.25">
      <c r="A35" s="12"/>
      <c r="B35" s="12"/>
      <c r="C35" s="12"/>
      <c r="D35" s="12"/>
      <c r="E35" s="12"/>
      <c r="F35" s="12"/>
      <c r="G35" s="25"/>
    </row>
    <row r="36" spans="1:7" x14ac:dyDescent="0.25">
      <c r="A36" s="12"/>
      <c r="B36" s="12"/>
      <c r="C36" s="12"/>
      <c r="D36" s="12"/>
      <c r="E36" s="12"/>
      <c r="F36" s="12"/>
      <c r="G36" s="25"/>
    </row>
    <row r="37" spans="1:7" x14ac:dyDescent="0.25">
      <c r="A37" s="12"/>
      <c r="B37" s="12"/>
      <c r="C37" s="12"/>
      <c r="D37" s="12"/>
      <c r="E37" s="12"/>
      <c r="F37" s="12"/>
      <c r="G37" s="25"/>
    </row>
    <row r="38" spans="1:7" x14ac:dyDescent="0.25">
      <c r="A38" s="12"/>
      <c r="B38" s="12"/>
      <c r="C38" s="12"/>
      <c r="D38" s="12"/>
      <c r="E38" s="12"/>
      <c r="F38" s="12"/>
      <c r="G38" s="25"/>
    </row>
    <row r="39" spans="1:7" x14ac:dyDescent="0.25">
      <c r="A39" s="12"/>
      <c r="B39" s="12"/>
      <c r="C39" s="12"/>
      <c r="D39" s="12"/>
      <c r="E39" s="12"/>
      <c r="F39" s="12"/>
      <c r="G39" s="25"/>
    </row>
    <row r="40" spans="1:7" x14ac:dyDescent="0.25">
      <c r="A40" s="12"/>
      <c r="B40" s="12"/>
      <c r="C40" s="12"/>
      <c r="D40" s="12"/>
      <c r="E40" s="12"/>
      <c r="F40" s="12"/>
      <c r="G40" s="25"/>
    </row>
    <row r="41" spans="1:7" x14ac:dyDescent="0.25">
      <c r="A41" s="12"/>
      <c r="B41" s="12"/>
      <c r="C41" s="12"/>
      <c r="D41" s="12"/>
      <c r="E41" s="12"/>
      <c r="F41" s="12"/>
      <c r="G41" s="25"/>
    </row>
    <row r="42" spans="1:7" x14ac:dyDescent="0.25">
      <c r="A42" s="12"/>
      <c r="B42" s="12"/>
      <c r="C42" s="12"/>
      <c r="D42" s="12"/>
      <c r="E42" s="12"/>
      <c r="F42" s="12"/>
      <c r="G42" s="25"/>
    </row>
    <row r="43" spans="1:7" x14ac:dyDescent="0.25">
      <c r="A43" s="12"/>
      <c r="B43" s="12"/>
      <c r="C43" s="12"/>
      <c r="D43" s="12"/>
      <c r="E43" s="12"/>
      <c r="F43" s="12"/>
      <c r="G43" s="25"/>
    </row>
    <row r="44" spans="1:7" x14ac:dyDescent="0.25">
      <c r="A44" s="12"/>
      <c r="B44" s="12"/>
      <c r="C44" s="12"/>
      <c r="D44" s="12"/>
      <c r="E44" s="12"/>
      <c r="F44" s="12"/>
      <c r="G44" s="25"/>
    </row>
    <row r="45" spans="1:7" x14ac:dyDescent="0.25">
      <c r="A45" s="12"/>
      <c r="B45" s="12"/>
      <c r="C45" s="12"/>
      <c r="D45" s="12"/>
      <c r="E45" s="12"/>
      <c r="F45" s="12"/>
      <c r="G45" s="25"/>
    </row>
    <row r="46" spans="1:7" x14ac:dyDescent="0.25">
      <c r="A46" s="12"/>
      <c r="B46" s="12"/>
      <c r="C46" s="12"/>
      <c r="D46" s="12"/>
      <c r="E46" s="12"/>
      <c r="F46" s="12"/>
      <c r="G46" s="25"/>
    </row>
    <row r="47" spans="1:7" x14ac:dyDescent="0.25">
      <c r="A47" s="12"/>
      <c r="B47" s="12"/>
      <c r="C47" s="12"/>
      <c r="D47" s="12"/>
      <c r="E47" s="12"/>
      <c r="F47" s="12"/>
      <c r="G47" s="25"/>
    </row>
    <row r="48" spans="1:7" x14ac:dyDescent="0.25">
      <c r="A48" s="12"/>
      <c r="B48" s="12"/>
      <c r="C48" s="12"/>
      <c r="D48" s="12"/>
      <c r="E48" s="12"/>
      <c r="F48" s="12"/>
      <c r="G48" s="25"/>
    </row>
    <row r="49" spans="1:7" x14ac:dyDescent="0.25">
      <c r="A49" s="12"/>
      <c r="B49" s="12"/>
      <c r="C49" s="12"/>
      <c r="D49" s="12"/>
      <c r="E49" s="12"/>
      <c r="F49" s="12"/>
      <c r="G49" s="25"/>
    </row>
    <row r="50" spans="1:7" x14ac:dyDescent="0.25">
      <c r="A50" s="12"/>
      <c r="B50" s="12"/>
      <c r="C50" s="12"/>
      <c r="D50" s="12"/>
      <c r="E50" s="12"/>
      <c r="F50" s="12"/>
      <c r="G50" s="25"/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"/>
  <sheetViews>
    <sheetView workbookViewId="0">
      <selection activeCell="I1" sqref="I1"/>
    </sheetView>
  </sheetViews>
  <sheetFormatPr baseColWidth="10" defaultRowHeight="15" x14ac:dyDescent="0.25"/>
  <cols>
    <col min="1" max="1" width="24.5703125" customWidth="1"/>
    <col min="2" max="2" width="14.5703125" bestFit="1" customWidth="1"/>
    <col min="3" max="3" width="13.7109375" bestFit="1" customWidth="1"/>
    <col min="4" max="4" width="13.85546875" bestFit="1" customWidth="1"/>
    <col min="5" max="5" width="16.140625" bestFit="1" customWidth="1"/>
    <col min="6" max="6" width="16.28515625" bestFit="1" customWidth="1"/>
    <col min="7" max="7" width="13.5703125" bestFit="1" customWidth="1"/>
    <col min="8" max="8" width="18.140625" customWidth="1"/>
    <col min="9" max="9" width="17.5703125" bestFit="1" customWidth="1"/>
    <col min="10" max="10" width="12" bestFit="1" customWidth="1"/>
  </cols>
  <sheetData>
    <row r="1" spans="1:9" x14ac:dyDescent="0.25">
      <c r="A1" s="1" t="s">
        <v>10</v>
      </c>
      <c r="B1" s="1" t="s">
        <v>9</v>
      </c>
      <c r="C1" s="1" t="str">
        <f>"Spool Price ["&amp;General!B5&amp;"]"</f>
        <v>Spool Price [€]</v>
      </c>
      <c r="D1" s="1" t="s">
        <v>8</v>
      </c>
      <c r="E1" s="1" t="s">
        <v>14</v>
      </c>
      <c r="F1" s="1" t="s">
        <v>11</v>
      </c>
      <c r="G1" s="1" t="s">
        <v>12</v>
      </c>
      <c r="H1" s="1" t="s">
        <v>13</v>
      </c>
      <c r="I1" s="1" t="str">
        <f>"Price ["&amp;General!B5&amp;"/kg]"</f>
        <v>Price [€/kg]</v>
      </c>
    </row>
    <row r="2" spans="1:9" x14ac:dyDescent="0.25">
      <c r="A2" s="12" t="s">
        <v>21</v>
      </c>
      <c r="B2" s="12">
        <v>1.75</v>
      </c>
      <c r="C2" s="22">
        <v>16</v>
      </c>
      <c r="D2" s="23">
        <v>0.8</v>
      </c>
      <c r="E2" s="23">
        <v>1.24</v>
      </c>
      <c r="F2" s="12">
        <v>220</v>
      </c>
      <c r="G2" s="12">
        <v>60</v>
      </c>
      <c r="H2" s="24">
        <f t="shared" ref="H2:H8" si="0">D2/E2*4/(PI()*(B2/100)^2)/10</f>
        <v>268.22689553341149</v>
      </c>
      <c r="I2" s="3">
        <f t="shared" ref="I2:I8" si="1">C2/D2</f>
        <v>20</v>
      </c>
    </row>
    <row r="3" spans="1:9" x14ac:dyDescent="0.25">
      <c r="A3" s="12" t="s">
        <v>57</v>
      </c>
      <c r="B3" s="12">
        <v>1.75</v>
      </c>
      <c r="C3" s="22">
        <v>45</v>
      </c>
      <c r="D3" s="23">
        <v>0.75</v>
      </c>
      <c r="E3" s="23">
        <v>1.19</v>
      </c>
      <c r="F3" s="12">
        <v>260</v>
      </c>
      <c r="G3" s="12">
        <v>80</v>
      </c>
      <c r="H3" s="24">
        <f t="shared" si="0"/>
        <v>262.02837483831161</v>
      </c>
      <c r="I3" s="3">
        <f t="shared" si="1"/>
        <v>60</v>
      </c>
    </row>
    <row r="4" spans="1:9" x14ac:dyDescent="0.25">
      <c r="A4" s="12" t="s">
        <v>58</v>
      </c>
      <c r="B4" s="12">
        <v>1.75</v>
      </c>
      <c r="C4" s="22">
        <v>35</v>
      </c>
      <c r="D4" s="23">
        <v>0.5</v>
      </c>
      <c r="E4" s="23">
        <v>1.05</v>
      </c>
      <c r="F4" s="12">
        <v>260</v>
      </c>
      <c r="G4" s="12">
        <v>115</v>
      </c>
      <c r="H4" s="24">
        <f t="shared" si="0"/>
        <v>197.97699432227989</v>
      </c>
      <c r="I4" s="3">
        <f t="shared" si="1"/>
        <v>70</v>
      </c>
    </row>
    <row r="5" spans="1:9" x14ac:dyDescent="0.25">
      <c r="A5" s="12" t="s">
        <v>59</v>
      </c>
      <c r="B5" s="12">
        <v>1.75</v>
      </c>
      <c r="C5" s="22">
        <v>30</v>
      </c>
      <c r="D5" s="23">
        <v>1</v>
      </c>
      <c r="E5" s="23">
        <v>1.03</v>
      </c>
      <c r="F5" s="12">
        <v>250</v>
      </c>
      <c r="G5" s="12">
        <v>100</v>
      </c>
      <c r="H5" s="24">
        <f t="shared" si="0"/>
        <v>403.64241560853185</v>
      </c>
      <c r="I5" s="3">
        <f t="shared" si="1"/>
        <v>30</v>
      </c>
    </row>
    <row r="6" spans="1:9" x14ac:dyDescent="0.25">
      <c r="A6" s="12" t="s">
        <v>60</v>
      </c>
      <c r="B6" s="12">
        <v>1.75</v>
      </c>
      <c r="C6" s="22">
        <v>50</v>
      </c>
      <c r="D6" s="23">
        <v>0.75</v>
      </c>
      <c r="E6" s="23">
        <v>1.27</v>
      </c>
      <c r="F6" s="12">
        <v>250</v>
      </c>
      <c r="G6" s="12">
        <v>65</v>
      </c>
      <c r="H6" s="24">
        <f t="shared" si="0"/>
        <v>245.52265043904791</v>
      </c>
      <c r="I6" s="3">
        <f t="shared" si="1"/>
        <v>66.666666666666671</v>
      </c>
    </row>
    <row r="7" spans="1:9" x14ac:dyDescent="0.25">
      <c r="A7" s="12" t="s">
        <v>61</v>
      </c>
      <c r="B7" s="12">
        <v>1.75</v>
      </c>
      <c r="C7" s="22">
        <v>22</v>
      </c>
      <c r="D7" s="23">
        <v>0.8</v>
      </c>
      <c r="E7" s="23">
        <v>1.27</v>
      </c>
      <c r="F7" s="12">
        <v>225</v>
      </c>
      <c r="G7" s="12">
        <v>65</v>
      </c>
      <c r="H7" s="24">
        <f t="shared" si="0"/>
        <v>261.89082713498442</v>
      </c>
      <c r="I7" s="3">
        <f t="shared" si="1"/>
        <v>27.5</v>
      </c>
    </row>
    <row r="8" spans="1:9" x14ac:dyDescent="0.25">
      <c r="A8" s="12" t="s">
        <v>68</v>
      </c>
      <c r="B8" s="12">
        <v>1.75</v>
      </c>
      <c r="C8" s="22">
        <v>64.900000000000006</v>
      </c>
      <c r="D8" s="23">
        <v>0.5</v>
      </c>
      <c r="E8" s="23">
        <v>1.24</v>
      </c>
      <c r="F8" s="12">
        <v>220</v>
      </c>
      <c r="G8" s="12">
        <v>60</v>
      </c>
      <c r="H8" s="24">
        <f t="shared" si="0"/>
        <v>167.6418097083822</v>
      </c>
      <c r="I8" s="3">
        <f t="shared" si="1"/>
        <v>129.80000000000001</v>
      </c>
    </row>
    <row r="9" spans="1:9" x14ac:dyDescent="0.25">
      <c r="A9" s="12"/>
      <c r="B9" s="12"/>
      <c r="C9" s="22"/>
      <c r="D9" s="23"/>
      <c r="E9" s="23"/>
      <c r="F9" s="12"/>
      <c r="G9" s="12"/>
      <c r="H9" s="24"/>
    </row>
    <row r="10" spans="1:9" x14ac:dyDescent="0.25">
      <c r="A10" s="12"/>
      <c r="B10" s="12"/>
      <c r="C10" s="22"/>
      <c r="D10" s="23"/>
      <c r="E10" s="23"/>
      <c r="F10" s="12"/>
      <c r="G10" s="12"/>
      <c r="H10" s="24"/>
    </row>
    <row r="11" spans="1:9" x14ac:dyDescent="0.25">
      <c r="A11" s="12"/>
      <c r="B11" s="12"/>
      <c r="C11" s="22"/>
      <c r="D11" s="23"/>
      <c r="E11" s="23"/>
      <c r="F11" s="12"/>
      <c r="G11" s="12"/>
      <c r="H11" s="24"/>
    </row>
    <row r="12" spans="1:9" x14ac:dyDescent="0.25">
      <c r="A12" s="12"/>
      <c r="B12" s="12"/>
      <c r="C12" s="22"/>
      <c r="D12" s="23"/>
      <c r="E12" s="23"/>
      <c r="F12" s="12"/>
      <c r="G12" s="12"/>
      <c r="H12" s="24"/>
    </row>
    <row r="13" spans="1:9" x14ac:dyDescent="0.25">
      <c r="A13" s="12"/>
      <c r="B13" s="12"/>
      <c r="C13" s="22"/>
      <c r="D13" s="23"/>
      <c r="E13" s="23"/>
      <c r="F13" s="12"/>
      <c r="G13" s="12"/>
      <c r="H13" s="24"/>
    </row>
    <row r="14" spans="1:9" x14ac:dyDescent="0.25">
      <c r="A14" s="12"/>
      <c r="B14" s="12"/>
      <c r="C14" s="22"/>
      <c r="D14" s="23"/>
      <c r="E14" s="23"/>
      <c r="F14" s="12"/>
      <c r="G14" s="12"/>
      <c r="H14" s="24"/>
    </row>
    <row r="15" spans="1:9" x14ac:dyDescent="0.25">
      <c r="A15" s="12"/>
      <c r="B15" s="12"/>
      <c r="C15" s="22"/>
      <c r="D15" s="23"/>
      <c r="E15" s="23"/>
      <c r="F15" s="12"/>
      <c r="G15" s="12"/>
      <c r="H15" s="24"/>
    </row>
    <row r="16" spans="1:9" x14ac:dyDescent="0.25">
      <c r="A16" s="12"/>
      <c r="B16" s="12"/>
      <c r="C16" s="22"/>
      <c r="D16" s="23"/>
      <c r="E16" s="23"/>
      <c r="F16" s="12"/>
      <c r="G16" s="12"/>
      <c r="H16" s="24"/>
    </row>
    <row r="17" spans="1:8" x14ac:dyDescent="0.25">
      <c r="A17" s="12"/>
      <c r="B17" s="12"/>
      <c r="C17" s="22"/>
      <c r="D17" s="23"/>
      <c r="E17" s="23"/>
      <c r="F17" s="12"/>
      <c r="G17" s="12"/>
      <c r="H17" s="24"/>
    </row>
    <row r="18" spans="1:8" x14ac:dyDescent="0.25">
      <c r="A18" s="12"/>
      <c r="B18" s="12"/>
      <c r="C18" s="22"/>
      <c r="D18" s="23"/>
      <c r="E18" s="23"/>
      <c r="F18" s="12"/>
      <c r="G18" s="12"/>
      <c r="H18" s="24"/>
    </row>
    <row r="19" spans="1:8" x14ac:dyDescent="0.25">
      <c r="A19" s="12"/>
      <c r="B19" s="12"/>
      <c r="C19" s="22"/>
      <c r="D19" s="23"/>
      <c r="E19" s="23"/>
      <c r="F19" s="12"/>
      <c r="G19" s="12"/>
      <c r="H19" s="24"/>
    </row>
    <row r="20" spans="1:8" x14ac:dyDescent="0.25">
      <c r="A20" s="12"/>
      <c r="B20" s="12"/>
      <c r="C20" s="22"/>
      <c r="D20" s="23"/>
      <c r="E20" s="23"/>
      <c r="F20" s="12"/>
      <c r="G20" s="12"/>
      <c r="H20" s="24"/>
    </row>
    <row r="21" spans="1:8" x14ac:dyDescent="0.25">
      <c r="A21" s="12"/>
      <c r="B21" s="12"/>
      <c r="C21" s="22"/>
      <c r="D21" s="23"/>
      <c r="E21" s="23"/>
      <c r="F21" s="12"/>
      <c r="G21" s="12"/>
      <c r="H21" s="24"/>
    </row>
    <row r="22" spans="1:8" x14ac:dyDescent="0.25">
      <c r="A22" s="12"/>
      <c r="B22" s="12"/>
      <c r="C22" s="22"/>
      <c r="D22" s="23"/>
      <c r="E22" s="23"/>
      <c r="F22" s="12"/>
      <c r="G22" s="12"/>
      <c r="H22" s="24"/>
    </row>
    <row r="23" spans="1:8" x14ac:dyDescent="0.25">
      <c r="A23" s="12"/>
      <c r="B23" s="12"/>
      <c r="C23" s="22"/>
      <c r="D23" s="23"/>
      <c r="E23" s="23"/>
      <c r="F23" s="12"/>
      <c r="G23" s="12"/>
      <c r="H23" s="24"/>
    </row>
    <row r="24" spans="1:8" x14ac:dyDescent="0.25">
      <c r="A24" s="12"/>
      <c r="B24" s="12"/>
      <c r="C24" s="22"/>
      <c r="D24" s="23"/>
      <c r="E24" s="23"/>
      <c r="F24" s="12"/>
      <c r="G24" s="12"/>
      <c r="H24" s="24"/>
    </row>
    <row r="25" spans="1:8" x14ac:dyDescent="0.25">
      <c r="A25" s="12"/>
      <c r="B25" s="12"/>
      <c r="C25" s="22"/>
      <c r="D25" s="23"/>
      <c r="E25" s="23"/>
      <c r="F25" s="12"/>
      <c r="G25" s="12"/>
      <c r="H25" s="24"/>
    </row>
    <row r="26" spans="1:8" x14ac:dyDescent="0.25">
      <c r="A26" s="12"/>
      <c r="B26" s="12"/>
      <c r="C26" s="22"/>
      <c r="D26" s="23"/>
      <c r="E26" s="23"/>
      <c r="F26" s="12"/>
      <c r="G26" s="12"/>
      <c r="H26" s="24"/>
    </row>
    <row r="27" spans="1:8" x14ac:dyDescent="0.25">
      <c r="A27" s="12"/>
      <c r="B27" s="12"/>
      <c r="C27" s="22"/>
      <c r="D27" s="23"/>
      <c r="E27" s="23"/>
      <c r="F27" s="12"/>
      <c r="G27" s="12"/>
      <c r="H27" s="24"/>
    </row>
    <row r="28" spans="1:8" x14ac:dyDescent="0.25">
      <c r="A28" s="12"/>
      <c r="B28" s="12"/>
      <c r="C28" s="22"/>
      <c r="D28" s="23"/>
      <c r="E28" s="23"/>
      <c r="F28" s="12"/>
      <c r="G28" s="12"/>
      <c r="H28" s="24"/>
    </row>
    <row r="29" spans="1:8" x14ac:dyDescent="0.25">
      <c r="A29" s="12"/>
      <c r="B29" s="12"/>
      <c r="C29" s="22"/>
      <c r="D29" s="23"/>
      <c r="E29" s="23"/>
      <c r="F29" s="12"/>
      <c r="G29" s="12"/>
      <c r="H29" s="24"/>
    </row>
    <row r="30" spans="1:8" x14ac:dyDescent="0.25">
      <c r="A30" s="12"/>
      <c r="B30" s="12"/>
      <c r="C30" s="22"/>
      <c r="D30" s="23"/>
      <c r="E30" s="23"/>
      <c r="F30" s="12"/>
      <c r="G30" s="12"/>
      <c r="H30" s="24"/>
    </row>
    <row r="31" spans="1:8" x14ac:dyDescent="0.25">
      <c r="A31" s="12"/>
      <c r="B31" s="12"/>
      <c r="C31" s="22"/>
      <c r="D31" s="23"/>
      <c r="E31" s="23"/>
      <c r="F31" s="12"/>
      <c r="G31" s="12"/>
      <c r="H31" s="25"/>
    </row>
    <row r="32" spans="1:8" x14ac:dyDescent="0.25">
      <c r="A32" s="12"/>
      <c r="B32" s="12"/>
      <c r="C32" s="22"/>
      <c r="D32" s="23"/>
      <c r="E32" s="23"/>
      <c r="F32" s="12"/>
      <c r="G32" s="12"/>
      <c r="H32" s="25"/>
    </row>
    <row r="33" spans="1:8" x14ac:dyDescent="0.25">
      <c r="A33" s="12"/>
      <c r="B33" s="12"/>
      <c r="C33" s="22"/>
      <c r="D33" s="23"/>
      <c r="E33" s="23"/>
      <c r="F33" s="12"/>
      <c r="G33" s="12"/>
      <c r="H33" s="25"/>
    </row>
    <row r="34" spans="1:8" x14ac:dyDescent="0.25">
      <c r="A34" s="12"/>
      <c r="B34" s="12"/>
      <c r="C34" s="22"/>
      <c r="D34" s="23"/>
      <c r="E34" s="23"/>
      <c r="F34" s="12"/>
      <c r="G34" s="12"/>
      <c r="H34" s="25"/>
    </row>
    <row r="35" spans="1:8" x14ac:dyDescent="0.25">
      <c r="A35" s="12"/>
      <c r="B35" s="12"/>
      <c r="C35" s="22"/>
      <c r="D35" s="23"/>
      <c r="E35" s="23"/>
      <c r="F35" s="12"/>
      <c r="G35" s="12"/>
      <c r="H35" s="25"/>
    </row>
    <row r="36" spans="1:8" x14ac:dyDescent="0.25">
      <c r="A36" s="12"/>
      <c r="B36" s="12"/>
      <c r="C36" s="22"/>
      <c r="D36" s="23"/>
      <c r="E36" s="23"/>
      <c r="F36" s="12"/>
      <c r="G36" s="12"/>
      <c r="H36" s="25"/>
    </row>
    <row r="37" spans="1:8" x14ac:dyDescent="0.25">
      <c r="A37" s="12"/>
      <c r="B37" s="12"/>
      <c r="C37" s="12"/>
      <c r="D37" s="23"/>
      <c r="E37" s="23"/>
      <c r="F37" s="12"/>
      <c r="G37" s="12"/>
      <c r="H37" s="25"/>
    </row>
    <row r="38" spans="1:8" x14ac:dyDescent="0.25">
      <c r="A38" s="12"/>
      <c r="B38" s="12"/>
      <c r="C38" s="12"/>
      <c r="D38" s="23"/>
      <c r="E38" s="12"/>
      <c r="F38" s="12"/>
      <c r="G38" s="12"/>
      <c r="H38" s="25"/>
    </row>
    <row r="39" spans="1:8" x14ac:dyDescent="0.25">
      <c r="A39" s="12"/>
      <c r="B39" s="12"/>
      <c r="C39" s="12"/>
      <c r="D39" s="12"/>
      <c r="E39" s="12"/>
      <c r="F39" s="12"/>
      <c r="G39" s="12"/>
      <c r="H39" s="25"/>
    </row>
    <row r="40" spans="1:8" x14ac:dyDescent="0.25">
      <c r="A40" s="12"/>
      <c r="B40" s="12"/>
      <c r="C40" s="12"/>
      <c r="D40" s="12"/>
      <c r="E40" s="12"/>
      <c r="F40" s="12"/>
      <c r="G40" s="12"/>
      <c r="H40" s="25"/>
    </row>
    <row r="41" spans="1:8" x14ac:dyDescent="0.25">
      <c r="A41" s="12"/>
      <c r="B41" s="12"/>
      <c r="C41" s="12"/>
      <c r="D41" s="12"/>
      <c r="E41" s="12"/>
      <c r="F41" s="12"/>
      <c r="G41" s="12"/>
      <c r="H41" s="25"/>
    </row>
    <row r="42" spans="1:8" x14ac:dyDescent="0.25">
      <c r="A42" s="12"/>
      <c r="B42" s="12"/>
      <c r="C42" s="12"/>
      <c r="D42" s="12"/>
      <c r="E42" s="12"/>
      <c r="F42" s="12"/>
      <c r="G42" s="12"/>
      <c r="H42" s="25"/>
    </row>
    <row r="43" spans="1:8" x14ac:dyDescent="0.25">
      <c r="A43" s="12"/>
      <c r="B43" s="12"/>
      <c r="C43" s="12"/>
      <c r="D43" s="12"/>
      <c r="E43" s="12"/>
      <c r="F43" s="12"/>
      <c r="G43" s="12"/>
      <c r="H43" s="25"/>
    </row>
    <row r="44" spans="1:8" x14ac:dyDescent="0.25">
      <c r="A44" s="12"/>
      <c r="B44" s="12"/>
      <c r="C44" s="12"/>
      <c r="D44" s="12"/>
      <c r="E44" s="12"/>
      <c r="F44" s="12"/>
      <c r="G44" s="12"/>
      <c r="H44" s="25"/>
    </row>
    <row r="45" spans="1:8" x14ac:dyDescent="0.25">
      <c r="A45" s="12"/>
      <c r="B45" s="12"/>
      <c r="C45" s="12"/>
      <c r="D45" s="12"/>
      <c r="E45" s="12"/>
      <c r="F45" s="12"/>
      <c r="G45" s="12"/>
      <c r="H45" s="25"/>
    </row>
    <row r="46" spans="1:8" x14ac:dyDescent="0.25">
      <c r="A46" s="12"/>
      <c r="B46" s="12"/>
      <c r="C46" s="12"/>
      <c r="D46" s="12"/>
      <c r="E46" s="12"/>
      <c r="F46" s="12"/>
      <c r="G46" s="12"/>
      <c r="H46" s="25"/>
    </row>
    <row r="47" spans="1:8" x14ac:dyDescent="0.25">
      <c r="A47" s="12"/>
      <c r="B47" s="12"/>
      <c r="C47" s="12"/>
      <c r="D47" s="12"/>
      <c r="E47" s="12"/>
      <c r="F47" s="12"/>
      <c r="G47" s="12"/>
      <c r="H47" s="25"/>
    </row>
    <row r="48" spans="1:8" x14ac:dyDescent="0.25">
      <c r="A48" s="12"/>
      <c r="B48" s="12"/>
      <c r="C48" s="12"/>
      <c r="D48" s="12"/>
      <c r="E48" s="12"/>
      <c r="F48" s="12"/>
      <c r="G48" s="12"/>
      <c r="H48" s="25"/>
    </row>
    <row r="49" spans="1:8" x14ac:dyDescent="0.25">
      <c r="A49" s="12"/>
      <c r="B49" s="12"/>
      <c r="C49" s="12"/>
      <c r="D49" s="12"/>
      <c r="E49" s="12"/>
      <c r="F49" s="12"/>
      <c r="G49" s="12"/>
      <c r="H49" s="25"/>
    </row>
    <row r="50" spans="1:8" x14ac:dyDescent="0.25">
      <c r="A50" s="12"/>
      <c r="B50" s="12"/>
      <c r="C50" s="12"/>
      <c r="D50" s="12"/>
      <c r="E50" s="12"/>
      <c r="F50" s="12"/>
      <c r="G50" s="12"/>
      <c r="H50" s="25"/>
    </row>
  </sheetData>
  <conditionalFormatting sqref="I2:I38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5"/>
  <sheetViews>
    <sheetView workbookViewId="0">
      <selection activeCell="D19" sqref="D19"/>
    </sheetView>
  </sheetViews>
  <sheetFormatPr baseColWidth="10" defaultRowHeight="15" x14ac:dyDescent="0.25"/>
  <sheetData>
    <row r="2" spans="1:3" x14ac:dyDescent="0.25">
      <c r="A2" s="1" t="s">
        <v>5</v>
      </c>
      <c r="B2" s="12">
        <v>0.26</v>
      </c>
      <c r="C2" s="4" t="str">
        <f>B5&amp;"/kWh"</f>
        <v>€/kWh</v>
      </c>
    </row>
    <row r="3" spans="1:3" x14ac:dyDescent="0.25">
      <c r="A3" s="1" t="s">
        <v>6</v>
      </c>
      <c r="B3" s="12">
        <v>30</v>
      </c>
      <c r="C3" s="4" t="str">
        <f>B5&amp;"/h"</f>
        <v>€/h</v>
      </c>
    </row>
    <row r="4" spans="1:3" x14ac:dyDescent="0.25">
      <c r="A4" s="1" t="s">
        <v>36</v>
      </c>
      <c r="B4" s="12">
        <v>10</v>
      </c>
      <c r="C4" t="s">
        <v>37</v>
      </c>
    </row>
    <row r="5" spans="1:3" x14ac:dyDescent="0.25">
      <c r="A5" s="1" t="s">
        <v>15</v>
      </c>
      <c r="B5" s="28" t="s">
        <v>16</v>
      </c>
      <c r="C5" s="4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Quote</vt:lpstr>
      <vt:lpstr>Printers</vt:lpstr>
      <vt:lpstr>Materials</vt:lpstr>
      <vt:lpstr>General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</dc:creator>
  <cp:lastModifiedBy>Stefan</cp:lastModifiedBy>
  <dcterms:created xsi:type="dcterms:W3CDTF">2017-09-02T12:20:02Z</dcterms:created>
  <dcterms:modified xsi:type="dcterms:W3CDTF">2017-10-08T12:01:49Z</dcterms:modified>
</cp:coreProperties>
</file>