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Наивный метод" sheetId="1" r:id="rId1"/>
    <sheet name="PERT" sheetId="2" r:id="rId2"/>
    <sheet name="МФТ+ СОСОМО-2" sheetId="3" r:id="rId3"/>
    <sheet name="UCP" sheetId="4" r:id="rId4"/>
  </sheets>
  <calcPr calcId="125725"/>
</workbook>
</file>

<file path=xl/calcChain.xml><?xml version="1.0" encoding="utf-8"?>
<calcChain xmlns="http://schemas.openxmlformats.org/spreadsheetml/2006/main">
  <c r="L66" i="4"/>
  <c r="L65"/>
  <c r="L64"/>
  <c r="L63"/>
  <c r="L62"/>
  <c r="L61"/>
  <c r="L60"/>
  <c r="L59"/>
  <c r="L51"/>
  <c r="L50"/>
  <c r="E50"/>
  <c r="L49"/>
  <c r="E49"/>
  <c r="L48"/>
  <c r="E48"/>
  <c r="L47"/>
  <c r="L46"/>
  <c r="L45"/>
  <c r="L44"/>
  <c r="L43"/>
  <c r="L42"/>
  <c r="L41"/>
  <c r="E41"/>
  <c r="L40"/>
  <c r="E40"/>
  <c r="L39"/>
  <c r="E39"/>
  <c r="B43" s="1"/>
  <c r="L30"/>
  <c r="L29"/>
  <c r="L28"/>
  <c r="L27"/>
  <c r="L26"/>
  <c r="L25"/>
  <c r="L24"/>
  <c r="L23"/>
  <c r="J32" s="1"/>
  <c r="J33" s="1"/>
  <c r="L15"/>
  <c r="L14"/>
  <c r="E14"/>
  <c r="L13"/>
  <c r="E13"/>
  <c r="L12"/>
  <c r="E12"/>
  <c r="L11"/>
  <c r="L10"/>
  <c r="L9"/>
  <c r="L8"/>
  <c r="L7"/>
  <c r="L6"/>
  <c r="L5"/>
  <c r="E5"/>
  <c r="L4"/>
  <c r="E4"/>
  <c r="B7" s="1"/>
  <c r="L3"/>
  <c r="E3"/>
  <c r="K34" i="3"/>
  <c r="B52" i="4" l="1"/>
  <c r="J68"/>
  <c r="J69" s="1"/>
  <c r="J53"/>
  <c r="J54" s="1"/>
  <c r="J17"/>
  <c r="J18" s="1"/>
  <c r="B16"/>
  <c r="C62" l="1"/>
  <c r="G74" s="1"/>
  <c r="G75" s="1"/>
  <c r="C26"/>
  <c r="H17" i="3" l="1"/>
  <c r="I45"/>
  <c r="J45" s="1"/>
  <c r="H45"/>
  <c r="H41"/>
  <c r="H42"/>
  <c r="H43"/>
  <c r="H44"/>
  <c r="H40"/>
  <c r="H12"/>
  <c r="H16" s="1"/>
  <c r="H18" s="1"/>
  <c r="G34" s="1"/>
  <c r="G36" s="1"/>
  <c r="K35" s="1"/>
  <c r="H13"/>
  <c r="H14"/>
  <c r="H15"/>
  <c r="H11"/>
  <c r="B32"/>
  <c r="K34" i="2"/>
  <c r="K27"/>
  <c r="N23"/>
  <c r="N17"/>
  <c r="N18"/>
  <c r="N19"/>
  <c r="N20"/>
  <c r="N21"/>
  <c r="N22"/>
  <c r="N3"/>
  <c r="N2"/>
  <c r="M23"/>
  <c r="M17"/>
  <c r="M18"/>
  <c r="M19"/>
  <c r="M20"/>
  <c r="M21"/>
  <c r="M22"/>
  <c r="M3"/>
  <c r="M2"/>
  <c r="L23"/>
  <c r="L22"/>
  <c r="L21"/>
  <c r="L20"/>
  <c r="L19"/>
  <c r="L18"/>
  <c r="L17"/>
  <c r="L3"/>
  <c r="L2"/>
  <c r="K20"/>
  <c r="K25"/>
  <c r="K24"/>
  <c r="K23"/>
  <c r="K18"/>
  <c r="K19"/>
  <c r="K21"/>
  <c r="K22"/>
  <c r="K17"/>
  <c r="K3"/>
  <c r="K2"/>
  <c r="J34"/>
  <c r="J27"/>
  <c r="J2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  <c r="H23"/>
  <c r="D23"/>
  <c r="D24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"/>
  <c r="G7"/>
  <c r="G8"/>
  <c r="G9"/>
  <c r="G10"/>
  <c r="G11"/>
  <c r="G12"/>
  <c r="G13"/>
  <c r="G14"/>
  <c r="G15"/>
  <c r="G16"/>
  <c r="G17"/>
  <c r="G18"/>
  <c r="G19"/>
  <c r="G20"/>
  <c r="G21"/>
  <c r="G22"/>
  <c r="G6"/>
  <c r="E7"/>
  <c r="E8"/>
  <c r="E9"/>
  <c r="E10"/>
  <c r="E11"/>
  <c r="E12"/>
  <c r="E13"/>
  <c r="E14"/>
  <c r="E15"/>
  <c r="E16"/>
  <c r="E17"/>
  <c r="E18"/>
  <c r="E19"/>
  <c r="E20"/>
  <c r="E21"/>
  <c r="E22"/>
  <c r="E6"/>
  <c r="F8"/>
  <c r="F9"/>
  <c r="F10"/>
  <c r="F11"/>
  <c r="F12"/>
  <c r="F13"/>
  <c r="F14"/>
  <c r="F15"/>
  <c r="F16"/>
  <c r="F17"/>
  <c r="F18"/>
  <c r="F19"/>
  <c r="F20"/>
  <c r="F21"/>
  <c r="F22"/>
  <c r="F7"/>
  <c r="C23"/>
  <c r="C24" s="1"/>
  <c r="D26" i="1"/>
  <c r="D25"/>
  <c r="D24"/>
  <c r="D23"/>
  <c r="C23"/>
  <c r="C24" s="1"/>
  <c r="D25" i="2" l="1"/>
  <c r="D26" s="1"/>
  <c r="C25"/>
  <c r="C26" s="1"/>
  <c r="C25" i="1"/>
  <c r="C26" s="1"/>
</calcChain>
</file>

<file path=xl/sharedStrings.xml><?xml version="1.0" encoding="utf-8"?>
<sst xmlns="http://schemas.openxmlformats.org/spreadsheetml/2006/main" count="431" uniqueCount="209">
  <si>
    <t>N</t>
  </si>
  <si>
    <t>Функционал</t>
  </si>
  <si>
    <t>Оценка мин./чел.час</t>
  </si>
  <si>
    <t>Оценка макс./чел.час</t>
  </si>
  <si>
    <t>Выбор города на главной страницы</t>
  </si>
  <si>
    <t xml:space="preserve">Меню основное на главной страницы </t>
  </si>
  <si>
    <t>Меню адаптации под пользователя на главной странице</t>
  </si>
  <si>
    <t xml:space="preserve">Карусель первой части главной страницы </t>
  </si>
  <si>
    <t>Карточка товара главная страница новинки</t>
  </si>
  <si>
    <t xml:space="preserve">Кнопка подъём в начало на главной страницы </t>
  </si>
  <si>
    <t>Карусль распродажи на главной странице</t>
  </si>
  <si>
    <t>Карточки коллекций на главной страницы</t>
  </si>
  <si>
    <t>Карточки образов на главной страницы</t>
  </si>
  <si>
    <t>Картчока товара образов на главной страницы</t>
  </si>
  <si>
    <t>Карточка отзывов в отзывах на главной странице</t>
  </si>
  <si>
    <t>Число магазинов в городе и ссылка на карту</t>
  </si>
  <si>
    <t>Изменение главной страницы в зависимости от выбора в меню выбора</t>
  </si>
  <si>
    <t>Вход и регистрация фронт</t>
  </si>
  <si>
    <t>Личный кабинет</t>
  </si>
  <si>
    <t>БД бэк</t>
  </si>
  <si>
    <t>Поиск бэк</t>
  </si>
  <si>
    <t>Регистрация и авторизация бэк</t>
  </si>
  <si>
    <t>Страница поиска фронт</t>
  </si>
  <si>
    <t>Карточка товара страницы поиска</t>
  </si>
  <si>
    <t>Умножили в 2 раза</t>
  </si>
  <si>
    <t>Умножили в 4 раза</t>
  </si>
  <si>
    <t>Человекодни для оценки в 4 раза</t>
  </si>
  <si>
    <t>Сумма</t>
  </si>
  <si>
    <t>Магазины во всех городах бэк</t>
  </si>
  <si>
    <t>Mi</t>
  </si>
  <si>
    <t>Наиболее вероятная оценка трудозатрат</t>
  </si>
  <si>
    <t>Oi</t>
  </si>
  <si>
    <t>Оптимистичная оценка</t>
  </si>
  <si>
    <t>Pi</t>
  </si>
  <si>
    <t>Пессимистичная оценка</t>
  </si>
  <si>
    <t>Ei</t>
  </si>
  <si>
    <t>Оценка средней трудоёмкости</t>
  </si>
  <si>
    <t>СКОi</t>
  </si>
  <si>
    <t>(СКОi)^2</t>
  </si>
  <si>
    <t>Корень</t>
  </si>
  <si>
    <t>Среднеквадротичное отклонение i</t>
  </si>
  <si>
    <t>Характеристика</t>
  </si>
  <si>
    <t>Значение</t>
  </si>
  <si>
    <t>Резервное хранение данных</t>
  </si>
  <si>
    <t>Обмен данными</t>
  </si>
  <si>
    <t>Распределенные вычисления</t>
  </si>
  <si>
    <t>Важность производительности</t>
  </si>
  <si>
    <t>Загруженность оборудования</t>
  </si>
  <si>
    <t>Оперативный ввод данных</t>
  </si>
  <si>
    <t>Много форм для ввода данных</t>
  </si>
  <si>
    <t>Оперативное обновление БД</t>
  </si>
  <si>
    <t>Сложность запросов</t>
  </si>
  <si>
    <t>Сложность вычислений</t>
  </si>
  <si>
    <t>Повторное использование</t>
  </si>
  <si>
    <t>Преобразование данных и установка</t>
  </si>
  <si>
    <t>Количество установок в различных местах</t>
  </si>
  <si>
    <t>Необходимость настройки и простота</t>
  </si>
  <si>
    <t>Параметр</t>
  </si>
  <si>
    <t>Просто</t>
  </si>
  <si>
    <t>Средне</t>
  </si>
  <si>
    <t>Сложно</t>
  </si>
  <si>
    <t>Количество</t>
  </si>
  <si>
    <t>Коэф-нт</t>
  </si>
  <si>
    <t>Внешние входы</t>
  </si>
  <si>
    <t>Внешние выходы</t>
  </si>
  <si>
    <t>Внешние запросы</t>
  </si>
  <si>
    <t>Внутренние логически файлы</t>
  </si>
  <si>
    <t>Внешние логические файлы</t>
  </si>
  <si>
    <t>Выбор города на главной странице</t>
  </si>
  <si>
    <t>0, 1, 0</t>
  </si>
  <si>
    <t>0, 11, 1</t>
  </si>
  <si>
    <t>0, 0, 1</t>
  </si>
  <si>
    <t>0, 2, 1</t>
  </si>
  <si>
    <t>1, 0, 0</t>
  </si>
  <si>
    <t>0, 2, 0</t>
  </si>
  <si>
    <t>0, 5, 1</t>
  </si>
  <si>
    <t>70, 10, 4</t>
  </si>
  <si>
    <t>8, 5, 1</t>
  </si>
  <si>
    <t>0, 4, 0</t>
  </si>
  <si>
    <t>80, 10, 1</t>
  </si>
  <si>
    <t>1, 5, 1</t>
  </si>
  <si>
    <t>10, 0, 1</t>
  </si>
  <si>
    <t>2, 0, 1</t>
  </si>
  <si>
    <t>50, 5, 0</t>
  </si>
  <si>
    <t>4, 1, 0</t>
  </si>
  <si>
    <t>4, 2, 1</t>
  </si>
  <si>
    <t>87 (8)</t>
  </si>
  <si>
    <t>49 (4)</t>
  </si>
  <si>
    <t>11 (1)</t>
  </si>
  <si>
    <t>88 (8)</t>
  </si>
  <si>
    <t>40 (4)</t>
  </si>
  <si>
    <t>27 (3)</t>
  </si>
  <si>
    <t>6 (3)</t>
  </si>
  <si>
    <t>6 (1)</t>
  </si>
  <si>
    <t>2 (1)</t>
  </si>
  <si>
    <t>6 (0)</t>
  </si>
  <si>
    <t>70 (7)</t>
  </si>
  <si>
    <t>0 (1)</t>
  </si>
  <si>
    <t>Утонченный функциональный размер</t>
  </si>
  <si>
    <t>КОЭФФИЦИЕНТ</t>
  </si>
  <si>
    <t>Size</t>
  </si>
  <si>
    <t>E</t>
  </si>
  <si>
    <t>Финальная трудоемкость</t>
  </si>
  <si>
    <t>Факторы масштаба</t>
  </si>
  <si>
    <t>Трудоемкость</t>
  </si>
  <si>
    <t>PREC</t>
  </si>
  <si>
    <t>PERS</t>
  </si>
  <si>
    <t>FLEX</t>
  </si>
  <si>
    <t>PREX</t>
  </si>
  <si>
    <t>RESL</t>
  </si>
  <si>
    <t>RCPX</t>
  </si>
  <si>
    <t>TEAM</t>
  </si>
  <si>
    <t>RUSE</t>
  </si>
  <si>
    <t>PMAT</t>
  </si>
  <si>
    <t>RDIF</t>
  </si>
  <si>
    <t>FCIL</t>
  </si>
  <si>
    <t>SCED</t>
  </si>
  <si>
    <t>Неадаптированный вес участника (UAW)</t>
  </si>
  <si>
    <t>Фактор технической сложности (TCF)</t>
  </si>
  <si>
    <t>Классификация</t>
  </si>
  <si>
    <t>Количество участников</t>
  </si>
  <si>
    <t>Вес</t>
  </si>
  <si>
    <t>Фактор</t>
  </si>
  <si>
    <t>Описание</t>
  </si>
  <si>
    <t>Сложность</t>
  </si>
  <si>
    <t>Простой</t>
  </si>
  <si>
    <t>T1</t>
  </si>
  <si>
    <t>Распределенная система</t>
  </si>
  <si>
    <t>Среднее</t>
  </si>
  <si>
    <t>T2</t>
  </si>
  <si>
    <t>Время отклика / целевые показатели производительности</t>
  </si>
  <si>
    <t>Сложный</t>
  </si>
  <si>
    <t>T3</t>
  </si>
  <si>
    <t>Эффективность для конечного пользователя</t>
  </si>
  <si>
    <t>T4</t>
  </si>
  <si>
    <t>Сложность внутренней обработки</t>
  </si>
  <si>
    <t>UAW</t>
  </si>
  <si>
    <t>T5</t>
  </si>
  <si>
    <t>Повторное использование кода</t>
  </si>
  <si>
    <t>T6</t>
  </si>
  <si>
    <t>Простота установки</t>
  </si>
  <si>
    <t>T7</t>
  </si>
  <si>
    <t>Простота использования</t>
  </si>
  <si>
    <t>Нескорректированный вес варианта использования (UUCW)</t>
  </si>
  <si>
    <t>T8</t>
  </si>
  <si>
    <t>Переносимость на другие платформы</t>
  </si>
  <si>
    <t>Количество транзакций</t>
  </si>
  <si>
    <t>T9</t>
  </si>
  <si>
    <t>Обслуживание системы</t>
  </si>
  <si>
    <t>Простые</t>
  </si>
  <si>
    <t>T10</t>
  </si>
  <si>
    <t>Параллельная обработка</t>
  </si>
  <si>
    <t>Средние</t>
  </si>
  <si>
    <t>T11</t>
  </si>
  <si>
    <t>Функции безопасности</t>
  </si>
  <si>
    <t>Сложные</t>
  </si>
  <si>
    <t>T12</t>
  </si>
  <si>
    <t>Доступ для третьих лиц</t>
  </si>
  <si>
    <t>T13</t>
  </si>
  <si>
    <t>Обучение конечных пользователей</t>
  </si>
  <si>
    <t>UUCW</t>
  </si>
  <si>
    <t>TF</t>
  </si>
  <si>
    <t>TCF</t>
  </si>
  <si>
    <t>Фактор сложности окружающей среды (ECF)</t>
  </si>
  <si>
    <t>Влияние</t>
  </si>
  <si>
    <t>E1</t>
  </si>
  <si>
    <t>Знакомство с использованным процессом разработки</t>
  </si>
  <si>
    <t>E2</t>
  </si>
  <si>
    <t>Опыт применения</t>
  </si>
  <si>
    <t>E3</t>
  </si>
  <si>
    <t>Объектно-ориентированный опыт команды</t>
  </si>
  <si>
    <t>Точки варианта использования (UCP)</t>
  </si>
  <si>
    <t>E4</t>
  </si>
  <si>
    <t>Возможности ведущего аналитика</t>
  </si>
  <si>
    <t>E5</t>
  </si>
  <si>
    <t>Мотивация команды</t>
  </si>
  <si>
    <t>E6</t>
  </si>
  <si>
    <t>Стабильность требований</t>
  </si>
  <si>
    <t>E7</t>
  </si>
  <si>
    <t>Персонал, занятый неполный рабочий день</t>
  </si>
  <si>
    <t>E8</t>
  </si>
  <si>
    <t>Сложный язык программирования</t>
  </si>
  <si>
    <t>EF</t>
  </si>
  <si>
    <t>Исходный проект</t>
  </si>
  <si>
    <t>ECF</t>
  </si>
  <si>
    <t>Проект курсовой работы</t>
  </si>
  <si>
    <t>Список прецедентов проекта</t>
  </si>
  <si>
    <t>№</t>
  </si>
  <si>
    <t>Время разработки проекта в часах</t>
  </si>
  <si>
    <t>Аутентификация пользователя</t>
  </si>
  <si>
    <t>Фактор продуктивности (PF)</t>
  </si>
  <si>
    <t>Просмотр карты города</t>
  </si>
  <si>
    <t>Скореллированное UCP данного проекта</t>
  </si>
  <si>
    <t xml:space="preserve">Просмотр районов и зданий </t>
  </si>
  <si>
    <t>Создание и редактирование района</t>
  </si>
  <si>
    <t>Создание и редактирование улицы</t>
  </si>
  <si>
    <t>Создание и редактирование здания</t>
  </si>
  <si>
    <t>Создание и редактирование городский служб</t>
  </si>
  <si>
    <t>Создание и редактирование служб доставки</t>
  </si>
  <si>
    <t>Создание и редактирование стройматериалов</t>
  </si>
  <si>
    <t>Распределения стройматериалов по командам и зданиям</t>
  </si>
  <si>
    <t>Подключение служб к районам и зданиям</t>
  </si>
  <si>
    <t>Бизнес-функции подсчета стоимости</t>
  </si>
  <si>
    <t>Изменения цветовой темы интерфейса</t>
  </si>
  <si>
    <t>Меню основное на главной странице</t>
  </si>
  <si>
    <t>Кнопка подъём в начало на главной странице</t>
  </si>
  <si>
    <t>Карточки коллекций на главной странице</t>
  </si>
  <si>
    <t>Карточки образов на главной странице</t>
  </si>
  <si>
    <t>Картчока товара образов на главной странице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</si>
</sst>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sz val="11"/>
      <color theme="1"/>
      <name val="Cambria"/>
      <family val="1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i/>
      <sz val="14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8"/>
      <color theme="1"/>
      <name val="Calibri"/>
      <family val="2"/>
      <charset val="204"/>
      <scheme val="minor"/>
    </font>
    <font>
      <i/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i/>
      <sz val="18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0" fillId="0" borderId="2" xfId="0" applyBorder="1"/>
    <xf numFmtId="0" fontId="1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4" borderId="2" xfId="0" applyFont="1" applyFill="1" applyBorder="1"/>
    <xf numFmtId="0" fontId="4" fillId="5" borderId="2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4" borderId="11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2" fontId="0" fillId="0" borderId="0" xfId="0" applyNumberFormat="1"/>
    <xf numFmtId="0" fontId="2" fillId="3" borderId="11" xfId="0" applyFont="1" applyFill="1" applyBorder="1" applyAlignment="1">
      <alignment vertical="top" wrapText="1"/>
    </xf>
    <xf numFmtId="2" fontId="2" fillId="3" borderId="2" xfId="0" applyNumberFormat="1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7" borderId="2" xfId="0" applyFont="1" applyFill="1" applyBorder="1" applyAlignment="1">
      <alignment vertical="top" wrapText="1"/>
    </xf>
    <xf numFmtId="0" fontId="0" fillId="7" borderId="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0" fillId="0" borderId="14" xfId="0" applyBorder="1"/>
    <xf numFmtId="0" fontId="6" fillId="0" borderId="14" xfId="0" applyFont="1" applyBorder="1"/>
    <xf numFmtId="0" fontId="6" fillId="0" borderId="15" xfId="0" applyFont="1" applyBorder="1" applyAlignment="1">
      <alignment horizontal="right"/>
    </xf>
    <xf numFmtId="0" fontId="6" fillId="0" borderId="16" xfId="0" applyFont="1" applyBorder="1"/>
    <xf numFmtId="0" fontId="6" fillId="0" borderId="17" xfId="0" applyFont="1" applyBorder="1" applyAlignment="1">
      <alignment horizontal="right"/>
    </xf>
    <xf numFmtId="0" fontId="0" fillId="0" borderId="20" xfId="0" applyBorder="1"/>
    <xf numFmtId="0" fontId="0" fillId="0" borderId="17" xfId="0" applyBorder="1"/>
    <xf numFmtId="0" fontId="6" fillId="0" borderId="17" xfId="0" applyFont="1" applyBorder="1"/>
    <xf numFmtId="0" fontId="6" fillId="0" borderId="21" xfId="0" applyFont="1" applyBorder="1"/>
    <xf numFmtId="0" fontId="6" fillId="0" borderId="0" xfId="0" applyFont="1" applyAlignment="1">
      <alignment horizontal="right"/>
    </xf>
    <xf numFmtId="0" fontId="6" fillId="0" borderId="22" xfId="0" applyFont="1" applyBorder="1"/>
    <xf numFmtId="0" fontId="6" fillId="0" borderId="23" xfId="0" applyFont="1" applyBorder="1" applyAlignment="1">
      <alignment horizontal="right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1" fillId="8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0" fillId="8" borderId="0" xfId="0" applyFill="1"/>
    <xf numFmtId="0" fontId="1" fillId="9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 wrapText="1"/>
    </xf>
    <xf numFmtId="0" fontId="5" fillId="0" borderId="24" xfId="0" applyFont="1" applyBorder="1"/>
    <xf numFmtId="0" fontId="6" fillId="0" borderId="20" xfId="0" applyFont="1" applyBorder="1" applyAlignment="1">
      <alignment horizontal="right"/>
    </xf>
    <xf numFmtId="0" fontId="7" fillId="0" borderId="27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5" fillId="0" borderId="16" xfId="0" applyFont="1" applyBorder="1"/>
    <xf numFmtId="0" fontId="7" fillId="0" borderId="17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0" fillId="10" borderId="0" xfId="0" applyFill="1" applyBorder="1"/>
    <xf numFmtId="0" fontId="0" fillId="10" borderId="0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3" xfId="0" applyBorder="1"/>
    <xf numFmtId="0" fontId="0" fillId="10" borderId="20" xfId="0" applyFill="1" applyBorder="1"/>
    <xf numFmtId="0" fontId="0" fillId="10" borderId="27" xfId="0" applyFill="1" applyBorder="1"/>
    <xf numFmtId="0" fontId="0" fillId="0" borderId="30" xfId="0" applyBorder="1"/>
    <xf numFmtId="0" fontId="0" fillId="10" borderId="2" xfId="0" applyFill="1" applyBorder="1" applyAlignment="1">
      <alignment horizontal="right"/>
    </xf>
    <xf numFmtId="0" fontId="3" fillId="10" borderId="2" xfId="0" applyFont="1" applyFill="1" applyBorder="1"/>
    <xf numFmtId="0" fontId="8" fillId="0" borderId="20" xfId="0" applyFont="1" applyBorder="1"/>
    <xf numFmtId="0" fontId="0" fillId="0" borderId="27" xfId="0" applyBorder="1"/>
    <xf numFmtId="0" fontId="0" fillId="0" borderId="0" xfId="0" applyBorder="1"/>
    <xf numFmtId="0" fontId="0" fillId="0" borderId="15" xfId="0" applyBorder="1"/>
    <xf numFmtId="0" fontId="0" fillId="0" borderId="14" xfId="0" applyBorder="1" applyAlignment="1">
      <alignment horizontal="right"/>
    </xf>
    <xf numFmtId="0" fontId="3" fillId="11" borderId="0" xfId="0" applyFont="1" applyFill="1" applyBorder="1"/>
    <xf numFmtId="0" fontId="8" fillId="0" borderId="14" xfId="0" applyFont="1" applyBorder="1"/>
    <xf numFmtId="0" fontId="0" fillId="0" borderId="0" xfId="0" applyBorder="1" applyAlignment="1">
      <alignment horizontal="right"/>
    </xf>
    <xf numFmtId="0" fontId="8" fillId="0" borderId="0" xfId="0" applyFont="1" applyBorder="1"/>
    <xf numFmtId="0" fontId="0" fillId="10" borderId="33" xfId="0" applyFill="1" applyBorder="1"/>
    <xf numFmtId="0" fontId="0" fillId="10" borderId="31" xfId="0" applyFill="1" applyBorder="1"/>
    <xf numFmtId="0" fontId="0" fillId="10" borderId="8" xfId="0" applyFill="1" applyBorder="1"/>
    <xf numFmtId="0" fontId="3" fillId="10" borderId="29" xfId="0" applyFont="1" applyFill="1" applyBorder="1"/>
    <xf numFmtId="0" fontId="0" fillId="10" borderId="32" xfId="0" applyFill="1" applyBorder="1"/>
    <xf numFmtId="0" fontId="0" fillId="10" borderId="30" xfId="0" applyFill="1" applyBorder="1"/>
    <xf numFmtId="0" fontId="0" fillId="10" borderId="3" xfId="0" applyFill="1" applyBorder="1"/>
    <xf numFmtId="0" fontId="0" fillId="0" borderId="23" xfId="0" applyBorder="1"/>
    <xf numFmtId="0" fontId="13" fillId="0" borderId="20" xfId="0" applyFont="1" applyBorder="1"/>
    <xf numFmtId="0" fontId="12" fillId="0" borderId="20" xfId="0" applyFont="1" applyBorder="1"/>
    <xf numFmtId="0" fontId="13" fillId="0" borderId="27" xfId="0" applyFont="1" applyBorder="1"/>
    <xf numFmtId="0" fontId="13" fillId="0" borderId="0" xfId="0" applyFont="1"/>
    <xf numFmtId="0" fontId="13" fillId="0" borderId="15" xfId="0" applyFont="1" applyBorder="1"/>
    <xf numFmtId="0" fontId="13" fillId="0" borderId="14" xfId="0" applyFont="1" applyBorder="1" applyAlignment="1">
      <alignment horizontal="right"/>
    </xf>
    <xf numFmtId="0" fontId="13" fillId="0" borderId="14" xfId="0" applyFont="1" applyBorder="1"/>
    <xf numFmtId="0" fontId="14" fillId="12" borderId="0" xfId="0" applyFont="1" applyFill="1"/>
    <xf numFmtId="0" fontId="12" fillId="0" borderId="14" xfId="0" applyFont="1" applyBorder="1"/>
    <xf numFmtId="0" fontId="13" fillId="0" borderId="0" xfId="0" applyFont="1" applyAlignment="1">
      <alignment horizontal="right"/>
    </xf>
    <xf numFmtId="0" fontId="12" fillId="0" borderId="0" xfId="0" applyFont="1"/>
    <xf numFmtId="0" fontId="13" fillId="10" borderId="33" xfId="0" applyFont="1" applyFill="1" applyBorder="1"/>
    <xf numFmtId="0" fontId="13" fillId="10" borderId="31" xfId="0" applyFont="1" applyFill="1" applyBorder="1"/>
    <xf numFmtId="0" fontId="13" fillId="10" borderId="8" xfId="0" applyFont="1" applyFill="1" applyBorder="1"/>
    <xf numFmtId="0" fontId="13" fillId="10" borderId="32" xfId="0" applyFont="1" applyFill="1" applyBorder="1"/>
    <xf numFmtId="0" fontId="13" fillId="10" borderId="30" xfId="0" applyFont="1" applyFill="1" applyBorder="1"/>
    <xf numFmtId="0" fontId="13" fillId="10" borderId="3" xfId="0" applyFont="1" applyFill="1" applyBorder="1"/>
    <xf numFmtId="0" fontId="13" fillId="0" borderId="23" xfId="0" applyFont="1" applyBorder="1"/>
    <xf numFmtId="0" fontId="13" fillId="0" borderId="17" xfId="0" applyFont="1" applyBorder="1"/>
    <xf numFmtId="0" fontId="17" fillId="0" borderId="0" xfId="0" applyFont="1"/>
    <xf numFmtId="0" fontId="0" fillId="10" borderId="24" xfId="0" applyFill="1" applyBorder="1"/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0" fillId="10" borderId="14" xfId="0" applyFill="1" applyBorder="1"/>
    <xf numFmtId="0" fontId="3" fillId="10" borderId="15" xfId="0" applyFont="1" applyFill="1" applyBorder="1"/>
    <xf numFmtId="0" fontId="13" fillId="0" borderId="10" xfId="0" applyFont="1" applyBorder="1" applyAlignment="1">
      <alignment horizontal="center" vertical="center" wrapText="1"/>
    </xf>
    <xf numFmtId="0" fontId="13" fillId="0" borderId="31" xfId="0" applyFont="1" applyBorder="1" applyAlignment="1">
      <alignment vertical="center" wrapText="1"/>
    </xf>
    <xf numFmtId="0" fontId="0" fillId="10" borderId="0" xfId="0" applyFill="1" applyBorder="1" applyAlignment="1">
      <alignment horizontal="right" vertical="center"/>
    </xf>
    <xf numFmtId="0" fontId="3" fillId="10" borderId="15" xfId="0" applyFont="1" applyFill="1" applyBorder="1" applyAlignment="1">
      <alignment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" fillId="13" borderId="15" xfId="0" applyFont="1" applyFill="1" applyBorder="1" applyAlignment="1">
      <alignment vertical="center"/>
    </xf>
    <xf numFmtId="0" fontId="0" fillId="10" borderId="16" xfId="0" applyFill="1" applyBorder="1"/>
    <xf numFmtId="0" fontId="0" fillId="10" borderId="23" xfId="0" applyFill="1" applyBorder="1"/>
    <xf numFmtId="0" fontId="0" fillId="10" borderId="17" xfId="0" applyFill="1" applyBorder="1"/>
    <xf numFmtId="0" fontId="13" fillId="0" borderId="29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2" fillId="0" borderId="2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8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9" fillId="0" borderId="2" xfId="0" applyFont="1" applyBorder="1" applyAlignment="1">
      <alignment horizontal="right" vertical="center" wrapText="1"/>
    </xf>
    <xf numFmtId="164" fontId="0" fillId="0" borderId="2" xfId="0" applyNumberFormat="1" applyBorder="1"/>
    <xf numFmtId="164" fontId="13" fillId="0" borderId="2" xfId="0" applyNumberFormat="1" applyFont="1" applyBorder="1"/>
    <xf numFmtId="164" fontId="13" fillId="0" borderId="2" xfId="0" applyNumberFormat="1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10" fillId="10" borderId="14" xfId="0" applyFont="1" applyFill="1" applyBorder="1" applyAlignment="1">
      <alignment horizontal="right"/>
    </xf>
    <xf numFmtId="0" fontId="10" fillId="10" borderId="0" xfId="0" applyFont="1" applyFill="1" applyBorder="1" applyAlignment="1">
      <alignment horizontal="right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5" fillId="10" borderId="14" xfId="0" applyFont="1" applyFill="1" applyBorder="1" applyAlignment="1">
      <alignment horizontal="right"/>
    </xf>
    <xf numFmtId="0" fontId="15" fillId="10" borderId="0" xfId="0" applyFont="1" applyFill="1" applyBorder="1" applyAlignment="1">
      <alignment horizontal="right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C0C0C0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C0C0C0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C0C0C0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A1:D22" totalsRowShown="0" headerRowDxfId="7" headerRowBorderDxfId="6" tableBorderDxfId="5" totalsRowBorderDxfId="4">
  <autoFilter ref="A1:D22"/>
  <tableColumns count="4">
    <tableColumn id="1" name="N" dataDxfId="3"/>
    <tableColumn id="2" name="Функционал" dataDxfId="2"/>
    <tableColumn id="3" name="Оценка мин./чел.час" dataDxfId="1"/>
    <tableColumn id="4" name="Оценка макс./чел.час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7" workbookViewId="0">
      <selection activeCell="B22" sqref="B22"/>
    </sheetView>
  </sheetViews>
  <sheetFormatPr defaultRowHeight="14.4"/>
  <cols>
    <col min="1" max="1" width="4.44140625" customWidth="1"/>
    <col min="2" max="2" width="30.88671875" customWidth="1"/>
    <col min="3" max="3" width="24.33203125" customWidth="1"/>
    <col min="4" max="4" width="25.109375" customWidth="1"/>
  </cols>
  <sheetData>
    <row r="1" spans="1:4" ht="15.6">
      <c r="A1" s="1" t="s">
        <v>0</v>
      </c>
      <c r="B1" s="2" t="s">
        <v>1</v>
      </c>
      <c r="C1" s="2" t="s">
        <v>2</v>
      </c>
      <c r="D1" s="3" t="s">
        <v>3</v>
      </c>
    </row>
    <row r="2" spans="1:4" ht="31.2">
      <c r="A2" s="4">
        <v>1</v>
      </c>
      <c r="B2" s="5" t="s">
        <v>68</v>
      </c>
      <c r="C2" s="5">
        <v>1</v>
      </c>
      <c r="D2" s="6">
        <v>3</v>
      </c>
    </row>
    <row r="3" spans="1:4" ht="31.2">
      <c r="A3" s="7">
        <v>2</v>
      </c>
      <c r="B3" s="8" t="s">
        <v>204</v>
      </c>
      <c r="C3" s="8">
        <v>0.5</v>
      </c>
      <c r="D3" s="9">
        <v>1</v>
      </c>
    </row>
    <row r="4" spans="1:4" ht="46.8">
      <c r="A4" s="4">
        <v>3</v>
      </c>
      <c r="B4" s="5" t="s">
        <v>6</v>
      </c>
      <c r="C4" s="5">
        <v>0.5</v>
      </c>
      <c r="D4" s="6">
        <v>1</v>
      </c>
    </row>
    <row r="5" spans="1:4" ht="31.2">
      <c r="A5" s="7">
        <v>4</v>
      </c>
      <c r="B5" s="8" t="s">
        <v>7</v>
      </c>
      <c r="C5" s="8">
        <v>0.5</v>
      </c>
      <c r="D5" s="9">
        <v>1</v>
      </c>
    </row>
    <row r="6" spans="1:4" ht="31.2">
      <c r="A6" s="4">
        <v>5</v>
      </c>
      <c r="B6" s="5" t="s">
        <v>8</v>
      </c>
      <c r="C6" s="5">
        <v>1</v>
      </c>
      <c r="D6" s="6">
        <v>2</v>
      </c>
    </row>
    <row r="7" spans="1:4" ht="31.2">
      <c r="A7" s="7">
        <v>6</v>
      </c>
      <c r="B7" s="8" t="s">
        <v>205</v>
      </c>
      <c r="C7" s="8">
        <v>0.5</v>
      </c>
      <c r="D7" s="9">
        <v>1</v>
      </c>
    </row>
    <row r="8" spans="1:4" ht="31.2">
      <c r="A8" s="4">
        <v>7</v>
      </c>
      <c r="B8" s="5" t="s">
        <v>10</v>
      </c>
      <c r="C8" s="5">
        <v>0.5</v>
      </c>
      <c r="D8" s="6">
        <v>1</v>
      </c>
    </row>
    <row r="9" spans="1:4" ht="31.2">
      <c r="A9" s="7">
        <v>8</v>
      </c>
      <c r="B9" s="8" t="s">
        <v>206</v>
      </c>
      <c r="C9" s="8">
        <v>0.3</v>
      </c>
      <c r="D9" s="9">
        <v>1</v>
      </c>
    </row>
    <row r="10" spans="1:4" ht="31.2">
      <c r="A10" s="4">
        <v>9</v>
      </c>
      <c r="B10" s="5" t="s">
        <v>207</v>
      </c>
      <c r="C10" s="5">
        <v>1</v>
      </c>
      <c r="D10" s="6">
        <v>2</v>
      </c>
    </row>
    <row r="11" spans="1:4" ht="31.2">
      <c r="A11" s="7">
        <v>10</v>
      </c>
      <c r="B11" s="10" t="s">
        <v>208</v>
      </c>
      <c r="C11" s="10">
        <v>1</v>
      </c>
      <c r="D11" s="11">
        <v>2</v>
      </c>
    </row>
    <row r="12" spans="1:4" ht="31.2">
      <c r="A12" s="4">
        <v>11</v>
      </c>
      <c r="B12" s="5" t="s">
        <v>14</v>
      </c>
      <c r="C12" s="5">
        <v>0.5</v>
      </c>
      <c r="D12" s="6">
        <v>1</v>
      </c>
    </row>
    <row r="13" spans="1:4" ht="31.2">
      <c r="A13" s="7">
        <v>12</v>
      </c>
      <c r="B13" s="10" t="s">
        <v>15</v>
      </c>
      <c r="C13" s="10">
        <v>1</v>
      </c>
      <c r="D13" s="11">
        <v>2</v>
      </c>
    </row>
    <row r="14" spans="1:4" ht="46.8">
      <c r="A14" s="4">
        <v>13</v>
      </c>
      <c r="B14" s="5" t="s">
        <v>16</v>
      </c>
      <c r="C14" s="5">
        <v>1</v>
      </c>
      <c r="D14" s="6">
        <v>2</v>
      </c>
    </row>
    <row r="15" spans="1:4" ht="15.6">
      <c r="A15" s="7">
        <v>14</v>
      </c>
      <c r="B15" s="10" t="s">
        <v>17</v>
      </c>
      <c r="C15" s="10">
        <v>0.5</v>
      </c>
      <c r="D15" s="11">
        <v>1</v>
      </c>
    </row>
    <row r="16" spans="1:4" ht="15.6">
      <c r="A16" s="4">
        <v>15</v>
      </c>
      <c r="B16" s="5" t="s">
        <v>18</v>
      </c>
      <c r="C16" s="5">
        <v>1</v>
      </c>
      <c r="D16" s="6">
        <v>3</v>
      </c>
    </row>
    <row r="17" spans="1:4" ht="15.6">
      <c r="A17" s="7">
        <v>16</v>
      </c>
      <c r="B17" s="10" t="s">
        <v>22</v>
      </c>
      <c r="C17" s="10">
        <v>3</v>
      </c>
      <c r="D17" s="11">
        <v>5</v>
      </c>
    </row>
    <row r="18" spans="1:4" ht="31.2">
      <c r="A18" s="4">
        <v>17</v>
      </c>
      <c r="B18" s="5" t="s">
        <v>23</v>
      </c>
      <c r="C18" s="5">
        <v>2</v>
      </c>
      <c r="D18" s="6">
        <v>4</v>
      </c>
    </row>
    <row r="19" spans="1:4" ht="15.6">
      <c r="A19" s="7">
        <v>18</v>
      </c>
      <c r="B19" s="10" t="s">
        <v>19</v>
      </c>
      <c r="C19" s="10">
        <v>4</v>
      </c>
      <c r="D19" s="11">
        <v>8</v>
      </c>
    </row>
    <row r="20" spans="1:4" ht="15.6">
      <c r="A20" s="4">
        <v>19</v>
      </c>
      <c r="B20" s="5" t="s">
        <v>20</v>
      </c>
      <c r="C20" s="5">
        <v>8</v>
      </c>
      <c r="D20" s="6">
        <v>16</v>
      </c>
    </row>
    <row r="21" spans="1:4" ht="15.6">
      <c r="A21" s="7">
        <v>20</v>
      </c>
      <c r="B21" s="12" t="s">
        <v>21</v>
      </c>
      <c r="C21" s="10">
        <v>2</v>
      </c>
      <c r="D21" s="11">
        <v>4</v>
      </c>
    </row>
    <row r="22" spans="1:4" ht="15.6">
      <c r="A22" s="13">
        <v>21</v>
      </c>
      <c r="B22" s="14" t="s">
        <v>28</v>
      </c>
      <c r="C22" s="14">
        <v>1</v>
      </c>
      <c r="D22" s="15">
        <v>2</v>
      </c>
    </row>
    <row r="23" spans="1:4" ht="15.6">
      <c r="A23" s="16"/>
      <c r="B23" s="16" t="s">
        <v>27</v>
      </c>
      <c r="C23" s="16">
        <f>SUM(C2:C22)</f>
        <v>30.8</v>
      </c>
      <c r="D23" s="16">
        <f>SUM(D2:D22)</f>
        <v>63</v>
      </c>
    </row>
    <row r="24" spans="1:4" ht="15.6">
      <c r="A24" s="16"/>
      <c r="B24" s="16" t="s">
        <v>24</v>
      </c>
      <c r="C24" s="16">
        <f>C23*2</f>
        <v>61.6</v>
      </c>
      <c r="D24" s="16">
        <f>D23*2</f>
        <v>126</v>
      </c>
    </row>
    <row r="25" spans="1:4" ht="15.6">
      <c r="A25" s="16"/>
      <c r="B25" s="16" t="s">
        <v>25</v>
      </c>
      <c r="C25" s="16">
        <f>C23*4</f>
        <v>123.2</v>
      </c>
      <c r="D25" s="16">
        <f>D23*4</f>
        <v>252</v>
      </c>
    </row>
    <row r="26" spans="1:4" ht="31.2">
      <c r="A26" s="16"/>
      <c r="B26" s="16" t="s">
        <v>26</v>
      </c>
      <c r="C26" s="16">
        <f>C25/8</f>
        <v>15.4</v>
      </c>
      <c r="D26" s="16">
        <f>D25/8</f>
        <v>31.5</v>
      </c>
    </row>
  </sheetData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topLeftCell="A16" workbookViewId="0">
      <selection activeCell="J34" sqref="J34"/>
    </sheetView>
  </sheetViews>
  <sheetFormatPr defaultRowHeight="14.4"/>
  <cols>
    <col min="1" max="1" width="4.44140625" customWidth="1"/>
    <col min="2" max="2" width="30.88671875" customWidth="1"/>
    <col min="3" max="3" width="24.33203125" customWidth="1"/>
    <col min="4" max="4" width="25.109375" customWidth="1"/>
    <col min="5" max="5" width="5.5546875" customWidth="1"/>
    <col min="6" max="6" width="5.109375" customWidth="1"/>
    <col min="7" max="7" width="4.5546875" customWidth="1"/>
    <col min="8" max="8" width="5.44140625" bestFit="1" customWidth="1"/>
    <col min="9" max="9" width="5" bestFit="1" customWidth="1"/>
  </cols>
  <sheetData>
    <row r="1" spans="1:14" ht="62.4">
      <c r="A1" s="21" t="s">
        <v>0</v>
      </c>
      <c r="B1" s="21" t="s">
        <v>1</v>
      </c>
      <c r="C1" s="21" t="s">
        <v>2</v>
      </c>
      <c r="D1" s="21" t="s">
        <v>3</v>
      </c>
      <c r="E1" t="s">
        <v>29</v>
      </c>
      <c r="F1" t="s">
        <v>31</v>
      </c>
      <c r="G1" t="s">
        <v>33</v>
      </c>
      <c r="H1" t="s">
        <v>35</v>
      </c>
      <c r="I1" t="s">
        <v>37</v>
      </c>
      <c r="J1" t="s">
        <v>38</v>
      </c>
      <c r="K1" s="21" t="s">
        <v>3</v>
      </c>
      <c r="L1" t="s">
        <v>35</v>
      </c>
      <c r="M1" t="s">
        <v>37</v>
      </c>
      <c r="N1" t="s">
        <v>38</v>
      </c>
    </row>
    <row r="2" spans="1:14" ht="31.2">
      <c r="A2" s="30">
        <v>1</v>
      </c>
      <c r="B2" s="28" t="s">
        <v>4</v>
      </c>
      <c r="C2" s="28">
        <v>1</v>
      </c>
      <c r="D2" s="28">
        <v>3</v>
      </c>
      <c r="E2" s="22">
        <v>2</v>
      </c>
      <c r="F2" s="22">
        <v>1</v>
      </c>
      <c r="G2" s="22">
        <v>4</v>
      </c>
      <c r="H2" s="25">
        <f>(G2+4*E2+F2)/6</f>
        <v>2.1666666666666665</v>
      </c>
      <c r="I2" s="25">
        <f>(G2-F2)/6</f>
        <v>0.5</v>
      </c>
      <c r="J2" s="25">
        <f>I2*I2</f>
        <v>0.25</v>
      </c>
      <c r="K2">
        <f>D2</f>
        <v>3</v>
      </c>
      <c r="L2" s="25">
        <f t="shared" ref="L2:N3" si="0">H2</f>
        <v>2.1666666666666665</v>
      </c>
      <c r="M2" s="25">
        <f t="shared" si="0"/>
        <v>0.5</v>
      </c>
      <c r="N2" s="25">
        <f t="shared" si="0"/>
        <v>0.25</v>
      </c>
    </row>
    <row r="3" spans="1:14" ht="31.2">
      <c r="A3" s="31">
        <v>2</v>
      </c>
      <c r="B3" s="29" t="s">
        <v>5</v>
      </c>
      <c r="C3" s="29">
        <v>0.5</v>
      </c>
      <c r="D3" s="29">
        <v>1</v>
      </c>
      <c r="E3" s="23">
        <v>1</v>
      </c>
      <c r="F3" s="23">
        <v>0.5</v>
      </c>
      <c r="G3" s="23">
        <v>2</v>
      </c>
      <c r="H3" s="25">
        <f t="shared" ref="H3:H22" si="1">(G3+4*E3+F3)/6</f>
        <v>1.0833333333333333</v>
      </c>
      <c r="I3" s="25">
        <f t="shared" ref="I3:I22" si="2">(G3-F3)/6</f>
        <v>0.25</v>
      </c>
      <c r="J3" s="25">
        <f t="shared" ref="J3:J22" si="3">I3*I3</f>
        <v>6.25E-2</v>
      </c>
      <c r="K3">
        <f>D3</f>
        <v>1</v>
      </c>
      <c r="L3" s="25">
        <f t="shared" si="0"/>
        <v>1.0833333333333333</v>
      </c>
      <c r="M3" s="25">
        <f t="shared" si="0"/>
        <v>0.25</v>
      </c>
      <c r="N3" s="25">
        <f t="shared" si="0"/>
        <v>6.25E-2</v>
      </c>
    </row>
    <row r="4" spans="1:14" ht="46.8">
      <c r="A4" s="17">
        <v>3</v>
      </c>
      <c r="B4" s="5" t="s">
        <v>6</v>
      </c>
      <c r="C4" s="5">
        <v>0.5</v>
      </c>
      <c r="D4" s="5">
        <v>1</v>
      </c>
      <c r="E4" s="23">
        <v>1</v>
      </c>
      <c r="F4" s="23">
        <v>0.5</v>
      </c>
      <c r="G4" s="23">
        <v>2</v>
      </c>
      <c r="H4" s="25">
        <f t="shared" si="1"/>
        <v>1.0833333333333333</v>
      </c>
      <c r="I4" s="25">
        <f t="shared" si="2"/>
        <v>0.25</v>
      </c>
      <c r="J4" s="25">
        <f t="shared" si="3"/>
        <v>6.25E-2</v>
      </c>
    </row>
    <row r="5" spans="1:14" ht="31.2">
      <c r="A5" s="18">
        <v>4</v>
      </c>
      <c r="B5" s="19" t="s">
        <v>7</v>
      </c>
      <c r="C5" s="19">
        <v>0.5</v>
      </c>
      <c r="D5" s="19">
        <v>1</v>
      </c>
      <c r="E5" s="23">
        <v>2</v>
      </c>
      <c r="F5" s="23">
        <v>1</v>
      </c>
      <c r="G5" s="23">
        <v>4</v>
      </c>
      <c r="H5" s="25">
        <f t="shared" si="1"/>
        <v>2.1666666666666665</v>
      </c>
      <c r="I5" s="25">
        <f t="shared" si="2"/>
        <v>0.5</v>
      </c>
      <c r="J5" s="25">
        <f t="shared" si="3"/>
        <v>0.25</v>
      </c>
    </row>
    <row r="6" spans="1:14" ht="31.2">
      <c r="A6" s="17">
        <v>5</v>
      </c>
      <c r="B6" s="5" t="s">
        <v>8</v>
      </c>
      <c r="C6" s="5">
        <v>1</v>
      </c>
      <c r="D6" s="5">
        <v>2</v>
      </c>
      <c r="E6">
        <f>D6*1.5</f>
        <v>3</v>
      </c>
      <c r="F6" s="24">
        <v>1</v>
      </c>
      <c r="G6">
        <f>E6*2</f>
        <v>6</v>
      </c>
      <c r="H6" s="25">
        <f t="shared" si="1"/>
        <v>3.1666666666666665</v>
      </c>
      <c r="I6" s="25">
        <f t="shared" si="2"/>
        <v>0.83333333333333337</v>
      </c>
      <c r="J6" s="25">
        <f t="shared" si="3"/>
        <v>0.69444444444444453</v>
      </c>
    </row>
    <row r="7" spans="1:14" ht="31.2">
      <c r="A7" s="18">
        <v>6</v>
      </c>
      <c r="B7" s="19" t="s">
        <v>9</v>
      </c>
      <c r="C7" s="19">
        <v>0.5</v>
      </c>
      <c r="D7" s="19">
        <v>1</v>
      </c>
      <c r="E7">
        <f t="shared" ref="E7:E22" si="4">D7*1.5</f>
        <v>1.5</v>
      </c>
      <c r="F7">
        <f>C7</f>
        <v>0.5</v>
      </c>
      <c r="G7">
        <f t="shared" ref="G7:G22" si="5">E7*2</f>
        <v>3</v>
      </c>
      <c r="H7" s="25">
        <f t="shared" si="1"/>
        <v>1.5833333333333333</v>
      </c>
      <c r="I7" s="25">
        <f t="shared" si="2"/>
        <v>0.41666666666666669</v>
      </c>
      <c r="J7" s="25">
        <f t="shared" si="3"/>
        <v>0.17361111111111113</v>
      </c>
    </row>
    <row r="8" spans="1:14" ht="31.2">
      <c r="A8" s="17">
        <v>7</v>
      </c>
      <c r="B8" s="5" t="s">
        <v>10</v>
      </c>
      <c r="C8" s="5">
        <v>0.5</v>
      </c>
      <c r="D8" s="5">
        <v>1</v>
      </c>
      <c r="E8">
        <f t="shared" si="4"/>
        <v>1.5</v>
      </c>
      <c r="F8">
        <f t="shared" ref="F8:F22" si="6">C8</f>
        <v>0.5</v>
      </c>
      <c r="G8">
        <f t="shared" si="5"/>
        <v>3</v>
      </c>
      <c r="H8" s="25">
        <f t="shared" si="1"/>
        <v>1.5833333333333333</v>
      </c>
      <c r="I8" s="25">
        <f t="shared" si="2"/>
        <v>0.41666666666666669</v>
      </c>
      <c r="J8" s="25">
        <f t="shared" si="3"/>
        <v>0.17361111111111113</v>
      </c>
    </row>
    <row r="9" spans="1:14" ht="31.2">
      <c r="A9" s="18">
        <v>8</v>
      </c>
      <c r="B9" s="19" t="s">
        <v>11</v>
      </c>
      <c r="C9" s="19">
        <v>0.3</v>
      </c>
      <c r="D9" s="19">
        <v>1</v>
      </c>
      <c r="E9">
        <f t="shared" si="4"/>
        <v>1.5</v>
      </c>
      <c r="F9">
        <f t="shared" si="6"/>
        <v>0.3</v>
      </c>
      <c r="G9">
        <f t="shared" si="5"/>
        <v>3</v>
      </c>
      <c r="H9" s="25">
        <f t="shared" si="1"/>
        <v>1.55</v>
      </c>
      <c r="I9" s="25">
        <f t="shared" si="2"/>
        <v>0.45</v>
      </c>
      <c r="J9" s="25">
        <f t="shared" si="3"/>
        <v>0.20250000000000001</v>
      </c>
    </row>
    <row r="10" spans="1:14" ht="31.2">
      <c r="A10" s="17">
        <v>9</v>
      </c>
      <c r="B10" s="5" t="s">
        <v>12</v>
      </c>
      <c r="C10" s="5">
        <v>1</v>
      </c>
      <c r="D10" s="5">
        <v>2</v>
      </c>
      <c r="E10">
        <f t="shared" si="4"/>
        <v>3</v>
      </c>
      <c r="F10">
        <f t="shared" si="6"/>
        <v>1</v>
      </c>
      <c r="G10">
        <f t="shared" si="5"/>
        <v>6</v>
      </c>
      <c r="H10" s="25">
        <f t="shared" si="1"/>
        <v>3.1666666666666665</v>
      </c>
      <c r="I10" s="25">
        <f t="shared" si="2"/>
        <v>0.83333333333333337</v>
      </c>
      <c r="J10" s="25">
        <f t="shared" si="3"/>
        <v>0.69444444444444453</v>
      </c>
    </row>
    <row r="11" spans="1:14" ht="31.2">
      <c r="A11" s="18">
        <v>10</v>
      </c>
      <c r="B11" s="19" t="s">
        <v>13</v>
      </c>
      <c r="C11" s="19">
        <v>1</v>
      </c>
      <c r="D11" s="19">
        <v>2</v>
      </c>
      <c r="E11">
        <f t="shared" si="4"/>
        <v>3</v>
      </c>
      <c r="F11">
        <f t="shared" si="6"/>
        <v>1</v>
      </c>
      <c r="G11">
        <f t="shared" si="5"/>
        <v>6</v>
      </c>
      <c r="H11" s="25">
        <f t="shared" si="1"/>
        <v>3.1666666666666665</v>
      </c>
      <c r="I11" s="25">
        <f t="shared" si="2"/>
        <v>0.83333333333333337</v>
      </c>
      <c r="J11" s="25">
        <f t="shared" si="3"/>
        <v>0.69444444444444453</v>
      </c>
    </row>
    <row r="12" spans="1:14" ht="31.2">
      <c r="A12" s="17">
        <v>11</v>
      </c>
      <c r="B12" s="5" t="s">
        <v>14</v>
      </c>
      <c r="C12" s="5">
        <v>0.5</v>
      </c>
      <c r="D12" s="5">
        <v>1</v>
      </c>
      <c r="E12">
        <f t="shared" si="4"/>
        <v>1.5</v>
      </c>
      <c r="F12">
        <f t="shared" si="6"/>
        <v>0.5</v>
      </c>
      <c r="G12">
        <f t="shared" si="5"/>
        <v>3</v>
      </c>
      <c r="H12" s="25">
        <f t="shared" si="1"/>
        <v>1.5833333333333333</v>
      </c>
      <c r="I12" s="25">
        <f t="shared" si="2"/>
        <v>0.41666666666666669</v>
      </c>
      <c r="J12" s="25">
        <f t="shared" si="3"/>
        <v>0.17361111111111113</v>
      </c>
    </row>
    <row r="13" spans="1:14" ht="31.2">
      <c r="A13" s="18">
        <v>12</v>
      </c>
      <c r="B13" s="19" t="s">
        <v>15</v>
      </c>
      <c r="C13" s="19">
        <v>1</v>
      </c>
      <c r="D13" s="19">
        <v>2</v>
      </c>
      <c r="E13">
        <f t="shared" si="4"/>
        <v>3</v>
      </c>
      <c r="F13">
        <f t="shared" si="6"/>
        <v>1</v>
      </c>
      <c r="G13">
        <f t="shared" si="5"/>
        <v>6</v>
      </c>
      <c r="H13" s="25">
        <f t="shared" si="1"/>
        <v>3.1666666666666665</v>
      </c>
      <c r="I13" s="25">
        <f t="shared" si="2"/>
        <v>0.83333333333333337</v>
      </c>
      <c r="J13" s="25">
        <f t="shared" si="3"/>
        <v>0.69444444444444453</v>
      </c>
    </row>
    <row r="14" spans="1:14" ht="46.8">
      <c r="A14" s="17">
        <v>13</v>
      </c>
      <c r="B14" s="5" t="s">
        <v>16</v>
      </c>
      <c r="C14" s="5">
        <v>1</v>
      </c>
      <c r="D14" s="5">
        <v>2</v>
      </c>
      <c r="E14">
        <f t="shared" si="4"/>
        <v>3</v>
      </c>
      <c r="F14">
        <f t="shared" si="6"/>
        <v>1</v>
      </c>
      <c r="G14">
        <f t="shared" si="5"/>
        <v>6</v>
      </c>
      <c r="H14" s="25">
        <f t="shared" si="1"/>
        <v>3.1666666666666665</v>
      </c>
      <c r="I14" s="25">
        <f t="shared" si="2"/>
        <v>0.83333333333333337</v>
      </c>
      <c r="J14" s="25">
        <f t="shared" si="3"/>
        <v>0.69444444444444453</v>
      </c>
    </row>
    <row r="15" spans="1:14" ht="15.6">
      <c r="A15" s="18">
        <v>14</v>
      </c>
      <c r="B15" s="19" t="s">
        <v>17</v>
      </c>
      <c r="C15" s="19">
        <v>0.5</v>
      </c>
      <c r="D15" s="19">
        <v>1</v>
      </c>
      <c r="E15">
        <f t="shared" si="4"/>
        <v>1.5</v>
      </c>
      <c r="F15">
        <f t="shared" si="6"/>
        <v>0.5</v>
      </c>
      <c r="G15">
        <f t="shared" si="5"/>
        <v>3</v>
      </c>
      <c r="H15" s="25">
        <f t="shared" si="1"/>
        <v>1.5833333333333333</v>
      </c>
      <c r="I15" s="25">
        <f t="shared" si="2"/>
        <v>0.41666666666666669</v>
      </c>
      <c r="J15" s="25">
        <f t="shared" si="3"/>
        <v>0.17361111111111113</v>
      </c>
    </row>
    <row r="16" spans="1:14" ht="15.6">
      <c r="A16" s="17">
        <v>15</v>
      </c>
      <c r="B16" s="5" t="s">
        <v>18</v>
      </c>
      <c r="C16" s="5">
        <v>1</v>
      </c>
      <c r="D16" s="5">
        <v>3</v>
      </c>
      <c r="E16">
        <f t="shared" si="4"/>
        <v>4.5</v>
      </c>
      <c r="F16">
        <f t="shared" si="6"/>
        <v>1</v>
      </c>
      <c r="G16">
        <f t="shared" si="5"/>
        <v>9</v>
      </c>
      <c r="H16" s="25">
        <f t="shared" si="1"/>
        <v>4.666666666666667</v>
      </c>
      <c r="I16" s="25">
        <f t="shared" si="2"/>
        <v>1.3333333333333333</v>
      </c>
      <c r="J16" s="25">
        <f t="shared" si="3"/>
        <v>1.7777777777777777</v>
      </c>
    </row>
    <row r="17" spans="1:14" ht="15.6">
      <c r="A17" s="31">
        <v>16</v>
      </c>
      <c r="B17" s="29" t="s">
        <v>22</v>
      </c>
      <c r="C17" s="29">
        <v>3</v>
      </c>
      <c r="D17" s="29">
        <v>5</v>
      </c>
      <c r="E17">
        <f t="shared" si="4"/>
        <v>7.5</v>
      </c>
      <c r="F17">
        <f t="shared" si="6"/>
        <v>3</v>
      </c>
      <c r="G17">
        <f t="shared" si="5"/>
        <v>15</v>
      </c>
      <c r="H17" s="25">
        <f t="shared" si="1"/>
        <v>8</v>
      </c>
      <c r="I17" s="25">
        <f t="shared" si="2"/>
        <v>2</v>
      </c>
      <c r="J17" s="25">
        <f t="shared" si="3"/>
        <v>4</v>
      </c>
      <c r="K17">
        <f>D17</f>
        <v>5</v>
      </c>
      <c r="L17" s="25">
        <f t="shared" ref="L17:N22" si="7">H17</f>
        <v>8</v>
      </c>
      <c r="M17" s="25">
        <f t="shared" si="7"/>
        <v>2</v>
      </c>
      <c r="N17" s="25">
        <f t="shared" si="7"/>
        <v>4</v>
      </c>
    </row>
    <row r="18" spans="1:14" ht="31.2">
      <c r="A18" s="30">
        <v>17</v>
      </c>
      <c r="B18" s="28" t="s">
        <v>23</v>
      </c>
      <c r="C18" s="28">
        <v>2</v>
      </c>
      <c r="D18" s="28">
        <v>4</v>
      </c>
      <c r="E18">
        <f t="shared" si="4"/>
        <v>6</v>
      </c>
      <c r="F18">
        <f t="shared" si="6"/>
        <v>2</v>
      </c>
      <c r="G18">
        <f t="shared" si="5"/>
        <v>12</v>
      </c>
      <c r="H18" s="25">
        <f t="shared" si="1"/>
        <v>6.333333333333333</v>
      </c>
      <c r="I18" s="25">
        <f t="shared" si="2"/>
        <v>1.6666666666666667</v>
      </c>
      <c r="J18" s="25">
        <f t="shared" si="3"/>
        <v>2.7777777777777781</v>
      </c>
      <c r="K18">
        <f t="shared" ref="K18:K22" si="8">D18</f>
        <v>4</v>
      </c>
      <c r="L18" s="25">
        <f t="shared" si="7"/>
        <v>6.333333333333333</v>
      </c>
      <c r="M18" s="25">
        <f t="shared" si="7"/>
        <v>1.6666666666666667</v>
      </c>
      <c r="N18" s="25">
        <f t="shared" si="7"/>
        <v>2.7777777777777781</v>
      </c>
    </row>
    <row r="19" spans="1:14" ht="15.6">
      <c r="A19" s="31">
        <v>18</v>
      </c>
      <c r="B19" s="29" t="s">
        <v>19</v>
      </c>
      <c r="C19" s="29">
        <v>4</v>
      </c>
      <c r="D19" s="29">
        <v>8</v>
      </c>
      <c r="E19">
        <f t="shared" si="4"/>
        <v>12</v>
      </c>
      <c r="F19">
        <f t="shared" si="6"/>
        <v>4</v>
      </c>
      <c r="G19">
        <f t="shared" si="5"/>
        <v>24</v>
      </c>
      <c r="H19" s="25">
        <f t="shared" si="1"/>
        <v>12.666666666666666</v>
      </c>
      <c r="I19" s="25">
        <f t="shared" si="2"/>
        <v>3.3333333333333335</v>
      </c>
      <c r="J19" s="25">
        <f t="shared" si="3"/>
        <v>11.111111111111112</v>
      </c>
      <c r="K19">
        <f t="shared" si="8"/>
        <v>8</v>
      </c>
      <c r="L19" s="25">
        <f t="shared" si="7"/>
        <v>12.666666666666666</v>
      </c>
      <c r="M19" s="25">
        <f t="shared" si="7"/>
        <v>3.3333333333333335</v>
      </c>
      <c r="N19" s="25">
        <f t="shared" si="7"/>
        <v>11.111111111111112</v>
      </c>
    </row>
    <row r="20" spans="1:14" ht="15.6">
      <c r="A20" s="30">
        <v>19</v>
      </c>
      <c r="B20" s="28" t="s">
        <v>20</v>
      </c>
      <c r="C20" s="28">
        <v>8</v>
      </c>
      <c r="D20" s="28">
        <v>16</v>
      </c>
      <c r="E20">
        <f t="shared" si="4"/>
        <v>24</v>
      </c>
      <c r="F20">
        <f t="shared" si="6"/>
        <v>8</v>
      </c>
      <c r="G20">
        <f t="shared" si="5"/>
        <v>48</v>
      </c>
      <c r="H20" s="25">
        <f t="shared" si="1"/>
        <v>25.333333333333332</v>
      </c>
      <c r="I20" s="25">
        <f t="shared" si="2"/>
        <v>6.666666666666667</v>
      </c>
      <c r="J20" s="25">
        <f t="shared" si="3"/>
        <v>44.44444444444445</v>
      </c>
      <c r="K20">
        <f>D20</f>
        <v>16</v>
      </c>
      <c r="L20" s="25">
        <f t="shared" si="7"/>
        <v>25.333333333333332</v>
      </c>
      <c r="M20" s="25">
        <f t="shared" si="7"/>
        <v>6.666666666666667</v>
      </c>
      <c r="N20" s="25">
        <f t="shared" si="7"/>
        <v>44.44444444444445</v>
      </c>
    </row>
    <row r="21" spans="1:14" ht="15.6">
      <c r="A21" s="31">
        <v>20</v>
      </c>
      <c r="B21" s="32" t="s">
        <v>21</v>
      </c>
      <c r="C21" s="29">
        <v>2</v>
      </c>
      <c r="D21" s="29">
        <v>4</v>
      </c>
      <c r="E21">
        <f t="shared" si="4"/>
        <v>6</v>
      </c>
      <c r="F21">
        <f t="shared" si="6"/>
        <v>2</v>
      </c>
      <c r="G21">
        <f t="shared" si="5"/>
        <v>12</v>
      </c>
      <c r="H21" s="25">
        <f t="shared" si="1"/>
        <v>6.333333333333333</v>
      </c>
      <c r="I21" s="25">
        <f t="shared" si="2"/>
        <v>1.6666666666666667</v>
      </c>
      <c r="J21" s="25">
        <f t="shared" si="3"/>
        <v>2.7777777777777781</v>
      </c>
      <c r="K21">
        <f t="shared" si="8"/>
        <v>4</v>
      </c>
      <c r="L21" s="25">
        <f t="shared" si="7"/>
        <v>6.333333333333333</v>
      </c>
      <c r="M21" s="25">
        <f t="shared" si="7"/>
        <v>1.6666666666666667</v>
      </c>
      <c r="N21" s="25">
        <f t="shared" si="7"/>
        <v>2.7777777777777781</v>
      </c>
    </row>
    <row r="22" spans="1:14" ht="15.6">
      <c r="A22" s="30">
        <v>21</v>
      </c>
      <c r="B22" s="28" t="s">
        <v>28</v>
      </c>
      <c r="C22" s="28">
        <v>1</v>
      </c>
      <c r="D22" s="28">
        <v>2</v>
      </c>
      <c r="E22">
        <f t="shared" si="4"/>
        <v>3</v>
      </c>
      <c r="F22">
        <f t="shared" si="6"/>
        <v>1</v>
      </c>
      <c r="G22">
        <f t="shared" si="5"/>
        <v>6</v>
      </c>
      <c r="H22" s="25">
        <f t="shared" si="1"/>
        <v>3.1666666666666665</v>
      </c>
      <c r="I22" s="25">
        <f t="shared" si="2"/>
        <v>0.83333333333333337</v>
      </c>
      <c r="J22" s="25">
        <f t="shared" si="3"/>
        <v>0.69444444444444453</v>
      </c>
      <c r="K22">
        <f t="shared" si="8"/>
        <v>2</v>
      </c>
      <c r="L22" s="25">
        <f t="shared" si="7"/>
        <v>3.1666666666666665</v>
      </c>
      <c r="M22" s="25">
        <f t="shared" si="7"/>
        <v>0.83333333333333337</v>
      </c>
      <c r="N22" s="25">
        <f t="shared" si="7"/>
        <v>0.69444444444444453</v>
      </c>
    </row>
    <row r="23" spans="1:14" ht="15.6">
      <c r="A23" s="16"/>
      <c r="B23" s="16" t="s">
        <v>27</v>
      </c>
      <c r="C23" s="16">
        <f>SUM(C2:C22)</f>
        <v>30.8</v>
      </c>
      <c r="D23" s="16">
        <f>SUM(D2:D22)</f>
        <v>63</v>
      </c>
      <c r="E23" s="16"/>
      <c r="F23" s="16"/>
      <c r="G23" s="16"/>
      <c r="H23" s="16">
        <f t="shared" ref="H23" si="9">SUM(H2:H22)</f>
        <v>96.716666666666669</v>
      </c>
      <c r="I23" s="16"/>
      <c r="J23" s="27">
        <f t="shared" ref="J23:N23" si="10">SUM(J2:J22)</f>
        <v>72.577500000000001</v>
      </c>
      <c r="K23" s="27">
        <f t="shared" si="10"/>
        <v>43</v>
      </c>
      <c r="L23" s="27">
        <f t="shared" si="10"/>
        <v>65.083333333333329</v>
      </c>
      <c r="M23" s="27">
        <f t="shared" si="10"/>
        <v>16.916666666666668</v>
      </c>
      <c r="N23" s="27">
        <f t="shared" si="10"/>
        <v>66.118055555555557</v>
      </c>
    </row>
    <row r="24" spans="1:14" ht="15.6">
      <c r="A24" s="16"/>
      <c r="B24" s="16" t="s">
        <v>24</v>
      </c>
      <c r="C24" s="16">
        <f>C23*2</f>
        <v>61.6</v>
      </c>
      <c r="D24" s="16">
        <f>D23*2</f>
        <v>126</v>
      </c>
      <c r="K24" s="25">
        <f>K23*2</f>
        <v>86</v>
      </c>
    </row>
    <row r="25" spans="1:14" ht="15.6">
      <c r="A25" s="16"/>
      <c r="B25" s="16" t="s">
        <v>25</v>
      </c>
      <c r="C25" s="16">
        <f>C23*4</f>
        <v>123.2</v>
      </c>
      <c r="D25" s="16">
        <f>D23*4</f>
        <v>252</v>
      </c>
      <c r="K25">
        <f>K24*2</f>
        <v>172</v>
      </c>
    </row>
    <row r="26" spans="1:14" ht="31.2">
      <c r="A26" s="16"/>
      <c r="B26" s="16" t="s">
        <v>26</v>
      </c>
      <c r="C26" s="16">
        <f>C25/8</f>
        <v>15.4</v>
      </c>
      <c r="D26" s="16">
        <f>D25/8</f>
        <v>31.5</v>
      </c>
    </row>
    <row r="27" spans="1:14" ht="15.6">
      <c r="B27" s="26" t="s">
        <v>39</v>
      </c>
      <c r="J27" s="25">
        <f>SQRT(J23)</f>
        <v>8.5192429241100989</v>
      </c>
      <c r="K27">
        <f>SQRT(N23)</f>
        <v>8.1313009755853685</v>
      </c>
    </row>
    <row r="30" spans="1:14">
      <c r="A30" t="s">
        <v>29</v>
      </c>
      <c r="B30" t="s">
        <v>30</v>
      </c>
      <c r="D30">
        <v>252</v>
      </c>
    </row>
    <row r="31" spans="1:14">
      <c r="A31" t="s">
        <v>31</v>
      </c>
      <c r="B31" t="s">
        <v>32</v>
      </c>
      <c r="D31">
        <v>123</v>
      </c>
    </row>
    <row r="32" spans="1:14">
      <c r="A32" t="s">
        <v>33</v>
      </c>
      <c r="B32" t="s">
        <v>34</v>
      </c>
      <c r="D32">
        <v>500</v>
      </c>
    </row>
    <row r="33" spans="1:11">
      <c r="A33" t="s">
        <v>35</v>
      </c>
      <c r="B33" t="s">
        <v>36</v>
      </c>
    </row>
    <row r="34" spans="1:11">
      <c r="A34" t="s">
        <v>37</v>
      </c>
      <c r="B34" t="s">
        <v>40</v>
      </c>
      <c r="J34" s="25">
        <f>H23+2*J27</f>
        <v>113.75515251488687</v>
      </c>
      <c r="K34" s="25">
        <f>L23+2*K27</f>
        <v>81.345935284504066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5"/>
  <sheetViews>
    <sheetView topLeftCell="A14" workbookViewId="0">
      <selection activeCell="D33" sqref="D33"/>
    </sheetView>
  </sheetViews>
  <sheetFormatPr defaultRowHeight="14.4"/>
  <cols>
    <col min="1" max="1" width="42.6640625" bestFit="1" customWidth="1"/>
    <col min="2" max="2" width="12" bestFit="1" customWidth="1"/>
    <col min="3" max="3" width="8.5546875" bestFit="1" customWidth="1"/>
    <col min="4" max="4" width="12" bestFit="1" customWidth="1"/>
    <col min="5" max="5" width="8.5546875" bestFit="1" customWidth="1"/>
    <col min="6" max="6" width="12" bestFit="1" customWidth="1"/>
    <col min="7" max="7" width="8.5546875" bestFit="1" customWidth="1"/>
    <col min="10" max="10" width="38.88671875" customWidth="1"/>
    <col min="11" max="11" width="16.44140625" bestFit="1" customWidth="1"/>
    <col min="12" max="12" width="18" bestFit="1" customWidth="1"/>
    <col min="13" max="13" width="18.44140625" bestFit="1" customWidth="1"/>
    <col min="14" max="14" width="29.88671875" bestFit="1" customWidth="1"/>
    <col min="15" max="15" width="28.21875" bestFit="1" customWidth="1"/>
  </cols>
  <sheetData>
    <row r="1" spans="1:15" ht="15.6">
      <c r="A1" s="153" t="s">
        <v>57</v>
      </c>
      <c r="B1" s="153" t="s">
        <v>58</v>
      </c>
      <c r="C1" s="153"/>
      <c r="D1" s="153" t="s">
        <v>59</v>
      </c>
      <c r="E1" s="153"/>
      <c r="F1" s="153" t="s">
        <v>60</v>
      </c>
      <c r="G1" s="153"/>
      <c r="I1" s="21" t="s">
        <v>0</v>
      </c>
      <c r="J1" s="21" t="s">
        <v>1</v>
      </c>
      <c r="K1" s="47" t="s">
        <v>63</v>
      </c>
      <c r="L1" s="47" t="s">
        <v>64</v>
      </c>
      <c r="M1" s="47" t="s">
        <v>65</v>
      </c>
      <c r="N1" s="47" t="s">
        <v>66</v>
      </c>
      <c r="O1" s="47" t="s">
        <v>67</v>
      </c>
    </row>
    <row r="2" spans="1:15" ht="15.6">
      <c r="A2" s="153"/>
      <c r="B2" s="47" t="s">
        <v>61</v>
      </c>
      <c r="C2" s="47" t="s">
        <v>62</v>
      </c>
      <c r="D2" s="47" t="s">
        <v>61</v>
      </c>
      <c r="E2" s="47" t="s">
        <v>62</v>
      </c>
      <c r="F2" s="47" t="s">
        <v>61</v>
      </c>
      <c r="G2" s="47" t="s">
        <v>62</v>
      </c>
      <c r="I2" s="17">
        <v>1</v>
      </c>
      <c r="J2" s="5" t="s">
        <v>68</v>
      </c>
      <c r="K2" t="s">
        <v>72</v>
      </c>
      <c r="L2" t="s">
        <v>71</v>
      </c>
      <c r="M2" t="s">
        <v>71</v>
      </c>
      <c r="N2">
        <v>0</v>
      </c>
      <c r="O2" t="s">
        <v>71</v>
      </c>
    </row>
    <row r="3" spans="1:15" ht="15.6">
      <c r="A3" s="47" t="s">
        <v>63</v>
      </c>
      <c r="B3" s="48" t="s">
        <v>86</v>
      </c>
      <c r="C3" s="48">
        <v>3</v>
      </c>
      <c r="D3" s="48" t="s">
        <v>87</v>
      </c>
      <c r="E3" s="48">
        <v>4</v>
      </c>
      <c r="F3" s="48" t="s">
        <v>88</v>
      </c>
      <c r="G3" s="48">
        <v>5</v>
      </c>
      <c r="I3" s="18">
        <v>2</v>
      </c>
      <c r="J3" s="19" t="s">
        <v>5</v>
      </c>
      <c r="K3" t="s">
        <v>70</v>
      </c>
      <c r="L3" t="s">
        <v>69</v>
      </c>
      <c r="M3" t="s">
        <v>71</v>
      </c>
      <c r="N3" t="s">
        <v>69</v>
      </c>
      <c r="O3" t="s">
        <v>69</v>
      </c>
    </row>
    <row r="4" spans="1:15" ht="31.2">
      <c r="A4" s="47" t="s">
        <v>64</v>
      </c>
      <c r="B4" s="48" t="s">
        <v>89</v>
      </c>
      <c r="C4" s="48">
        <v>4</v>
      </c>
      <c r="D4" s="48" t="s">
        <v>90</v>
      </c>
      <c r="E4" s="48">
        <v>5</v>
      </c>
      <c r="F4" s="48" t="s">
        <v>93</v>
      </c>
      <c r="G4" s="48">
        <v>7</v>
      </c>
      <c r="I4" s="17">
        <v>3</v>
      </c>
      <c r="J4" s="5" t="s">
        <v>6</v>
      </c>
      <c r="K4" t="s">
        <v>70</v>
      </c>
      <c r="L4" t="s">
        <v>69</v>
      </c>
      <c r="M4" t="s">
        <v>71</v>
      </c>
      <c r="N4" t="s">
        <v>69</v>
      </c>
      <c r="O4" t="s">
        <v>69</v>
      </c>
    </row>
    <row r="5" spans="1:15" ht="31.2">
      <c r="A5" s="47" t="s">
        <v>65</v>
      </c>
      <c r="B5" s="48" t="s">
        <v>91</v>
      </c>
      <c r="C5" s="48">
        <v>3</v>
      </c>
      <c r="D5" s="48">
        <v>1</v>
      </c>
      <c r="E5" s="48">
        <v>4</v>
      </c>
      <c r="F5" s="48" t="s">
        <v>92</v>
      </c>
      <c r="G5" s="48">
        <v>6</v>
      </c>
      <c r="I5" s="52">
        <v>4</v>
      </c>
      <c r="J5" s="53" t="s">
        <v>7</v>
      </c>
      <c r="K5" s="51">
        <v>1</v>
      </c>
      <c r="L5" s="51" t="s">
        <v>69</v>
      </c>
      <c r="M5" s="51">
        <v>1</v>
      </c>
      <c r="N5" s="51">
        <v>1</v>
      </c>
      <c r="O5" s="51" t="s">
        <v>69</v>
      </c>
    </row>
    <row r="6" spans="1:15" ht="31.2">
      <c r="A6" s="47" t="s">
        <v>66</v>
      </c>
      <c r="B6" s="48" t="s">
        <v>96</v>
      </c>
      <c r="C6" s="48">
        <v>7</v>
      </c>
      <c r="D6" s="48">
        <v>19</v>
      </c>
      <c r="E6" s="48">
        <v>10</v>
      </c>
      <c r="F6" s="48" t="s">
        <v>94</v>
      </c>
      <c r="G6" s="48">
        <v>15</v>
      </c>
      <c r="I6" s="49">
        <v>5</v>
      </c>
      <c r="J6" s="50" t="s">
        <v>8</v>
      </c>
      <c r="K6" s="51">
        <v>1</v>
      </c>
      <c r="L6" s="51" t="s">
        <v>69</v>
      </c>
      <c r="M6" s="51">
        <v>1</v>
      </c>
      <c r="N6" s="51">
        <v>1</v>
      </c>
      <c r="O6" s="51" t="s">
        <v>69</v>
      </c>
    </row>
    <row r="7" spans="1:15" ht="31.2">
      <c r="A7" s="47" t="s">
        <v>67</v>
      </c>
      <c r="B7" s="48" t="s">
        <v>97</v>
      </c>
      <c r="C7" s="48">
        <v>5</v>
      </c>
      <c r="D7" s="48">
        <v>20</v>
      </c>
      <c r="E7" s="48">
        <v>7</v>
      </c>
      <c r="F7" s="48" t="s">
        <v>95</v>
      </c>
      <c r="G7" s="48">
        <v>10</v>
      </c>
      <c r="I7" s="18">
        <v>6</v>
      </c>
      <c r="J7" s="19" t="s">
        <v>9</v>
      </c>
      <c r="K7" t="s">
        <v>73</v>
      </c>
      <c r="L7">
        <v>0</v>
      </c>
      <c r="M7" t="s">
        <v>73</v>
      </c>
      <c r="N7">
        <v>0</v>
      </c>
      <c r="O7">
        <v>0</v>
      </c>
    </row>
    <row r="8" spans="1:15" ht="31.2">
      <c r="I8" s="49">
        <v>7</v>
      </c>
      <c r="J8" s="50" t="s">
        <v>10</v>
      </c>
      <c r="K8" s="51">
        <v>1</v>
      </c>
      <c r="L8" s="51" t="s">
        <v>69</v>
      </c>
      <c r="M8" s="51">
        <v>1</v>
      </c>
      <c r="N8" s="51">
        <v>1</v>
      </c>
      <c r="O8" s="51" t="s">
        <v>69</v>
      </c>
    </row>
    <row r="9" spans="1:15" ht="31.2">
      <c r="A9" s="153" t="s">
        <v>57</v>
      </c>
      <c r="B9" s="153" t="s">
        <v>58</v>
      </c>
      <c r="C9" s="153"/>
      <c r="D9" s="153" t="s">
        <v>59</v>
      </c>
      <c r="E9" s="153"/>
      <c r="F9" s="153" t="s">
        <v>60</v>
      </c>
      <c r="G9" s="153"/>
      <c r="I9" s="52">
        <v>8</v>
      </c>
      <c r="J9" s="53" t="s">
        <v>11</v>
      </c>
      <c r="K9" s="51">
        <v>1</v>
      </c>
      <c r="L9" s="51" t="s">
        <v>69</v>
      </c>
      <c r="M9" s="51">
        <v>1</v>
      </c>
      <c r="N9" s="51">
        <v>1</v>
      </c>
      <c r="O9" s="51" t="s">
        <v>69</v>
      </c>
    </row>
    <row r="10" spans="1:15" ht="31.2">
      <c r="A10" s="153"/>
      <c r="B10" s="47" t="s">
        <v>61</v>
      </c>
      <c r="C10" s="47" t="s">
        <v>62</v>
      </c>
      <c r="D10" s="47" t="s">
        <v>61</v>
      </c>
      <c r="E10" s="47" t="s">
        <v>62</v>
      </c>
      <c r="F10" s="47" t="s">
        <v>61</v>
      </c>
      <c r="G10" s="47" t="s">
        <v>62</v>
      </c>
      <c r="I10" s="49">
        <v>9</v>
      </c>
      <c r="J10" s="50" t="s">
        <v>12</v>
      </c>
      <c r="K10" s="51">
        <v>1</v>
      </c>
      <c r="L10" s="51" t="s">
        <v>69</v>
      </c>
      <c r="M10" s="51">
        <v>1</v>
      </c>
      <c r="N10" s="51">
        <v>1</v>
      </c>
      <c r="O10" s="51" t="s">
        <v>69</v>
      </c>
    </row>
    <row r="11" spans="1:15" ht="31.2">
      <c r="A11" s="47" t="s">
        <v>63</v>
      </c>
      <c r="B11" s="48">
        <v>4</v>
      </c>
      <c r="C11" s="48">
        <v>3</v>
      </c>
      <c r="D11" s="48">
        <v>1</v>
      </c>
      <c r="E11" s="48">
        <v>4</v>
      </c>
      <c r="F11" s="48">
        <v>0</v>
      </c>
      <c r="G11" s="48">
        <v>5</v>
      </c>
      <c r="H11">
        <f>B11*C11+D11*E11+F11*G11</f>
        <v>16</v>
      </c>
      <c r="I11" s="52">
        <v>10</v>
      </c>
      <c r="J11" s="53" t="s">
        <v>13</v>
      </c>
      <c r="K11" s="51">
        <v>1</v>
      </c>
      <c r="L11" s="51" t="s">
        <v>69</v>
      </c>
      <c r="M11" s="51">
        <v>1</v>
      </c>
      <c r="N11" s="51">
        <v>1</v>
      </c>
      <c r="O11" s="51" t="s">
        <v>69</v>
      </c>
    </row>
    <row r="12" spans="1:15" ht="31.2">
      <c r="A12" s="47" t="s">
        <v>64</v>
      </c>
      <c r="B12" s="48">
        <v>4</v>
      </c>
      <c r="C12" s="48">
        <v>4</v>
      </c>
      <c r="D12" s="48">
        <v>1</v>
      </c>
      <c r="E12" s="48">
        <v>5</v>
      </c>
      <c r="F12" s="48">
        <v>1</v>
      </c>
      <c r="G12" s="48">
        <v>7</v>
      </c>
      <c r="H12">
        <f t="shared" ref="H12:H15" si="0">B12*C12+D12*E12+F12*G12</f>
        <v>28</v>
      </c>
      <c r="I12" s="49">
        <v>11</v>
      </c>
      <c r="J12" s="50" t="s">
        <v>14</v>
      </c>
      <c r="K12" s="51">
        <v>1</v>
      </c>
      <c r="L12" s="51" t="s">
        <v>69</v>
      </c>
      <c r="M12" s="51">
        <v>1</v>
      </c>
      <c r="N12" s="51">
        <v>1</v>
      </c>
      <c r="O12" s="51" t="s">
        <v>69</v>
      </c>
    </row>
    <row r="13" spans="1:15" ht="31.2">
      <c r="A13" s="47" t="s">
        <v>65</v>
      </c>
      <c r="B13" s="48">
        <v>3</v>
      </c>
      <c r="C13" s="48">
        <v>3</v>
      </c>
      <c r="D13" s="48">
        <v>1</v>
      </c>
      <c r="E13" s="48">
        <v>4</v>
      </c>
      <c r="F13" s="48">
        <v>2</v>
      </c>
      <c r="G13" s="48">
        <v>6</v>
      </c>
      <c r="H13">
        <f t="shared" si="0"/>
        <v>25</v>
      </c>
      <c r="I13" s="18">
        <v>12</v>
      </c>
      <c r="J13" s="19" t="s">
        <v>15</v>
      </c>
      <c r="K13" t="s">
        <v>73</v>
      </c>
      <c r="L13">
        <v>0</v>
      </c>
      <c r="M13" t="s">
        <v>73</v>
      </c>
      <c r="N13" t="s">
        <v>73</v>
      </c>
      <c r="O13">
        <v>0</v>
      </c>
    </row>
    <row r="14" spans="1:15" ht="31.2">
      <c r="A14" s="47" t="s">
        <v>66</v>
      </c>
      <c r="B14" s="48">
        <v>7</v>
      </c>
      <c r="C14" s="48">
        <v>7</v>
      </c>
      <c r="D14" s="48">
        <v>1</v>
      </c>
      <c r="E14" s="48">
        <v>10</v>
      </c>
      <c r="F14" s="48">
        <v>1</v>
      </c>
      <c r="G14" s="48">
        <v>15</v>
      </c>
      <c r="H14">
        <f t="shared" si="0"/>
        <v>74</v>
      </c>
      <c r="I14" s="49">
        <v>13</v>
      </c>
      <c r="J14" s="50" t="s">
        <v>16</v>
      </c>
      <c r="K14" s="51">
        <v>1</v>
      </c>
      <c r="L14" s="51" t="s">
        <v>69</v>
      </c>
      <c r="M14" s="51">
        <v>1</v>
      </c>
      <c r="N14" s="51">
        <v>1</v>
      </c>
      <c r="O14" s="51" t="s">
        <v>69</v>
      </c>
    </row>
    <row r="15" spans="1:15" ht="15.6">
      <c r="A15" s="47" t="s">
        <v>67</v>
      </c>
      <c r="B15" s="48">
        <v>1</v>
      </c>
      <c r="C15" s="48">
        <v>5</v>
      </c>
      <c r="D15" s="48">
        <v>2</v>
      </c>
      <c r="E15" s="48">
        <v>7</v>
      </c>
      <c r="F15" s="48">
        <v>0</v>
      </c>
      <c r="G15" s="48">
        <v>10</v>
      </c>
      <c r="H15">
        <f t="shared" si="0"/>
        <v>19</v>
      </c>
      <c r="I15" s="52">
        <v>14</v>
      </c>
      <c r="J15" s="53" t="s">
        <v>17</v>
      </c>
      <c r="K15" s="51">
        <v>2</v>
      </c>
      <c r="L15" s="51" t="s">
        <v>74</v>
      </c>
      <c r="M15" s="51">
        <v>2</v>
      </c>
      <c r="N15" s="51">
        <v>2</v>
      </c>
      <c r="O15" s="51" t="s">
        <v>74</v>
      </c>
    </row>
    <row r="16" spans="1:15" ht="16.2" thickBot="1">
      <c r="H16">
        <f>SUM(H11:H15)</f>
        <v>162</v>
      </c>
      <c r="I16" s="17">
        <v>15</v>
      </c>
      <c r="J16" s="5" t="s">
        <v>18</v>
      </c>
      <c r="K16" t="s">
        <v>77</v>
      </c>
      <c r="L16" t="s">
        <v>75</v>
      </c>
      <c r="M16">
        <v>0</v>
      </c>
      <c r="N16" t="s">
        <v>78</v>
      </c>
      <c r="O16" t="s">
        <v>72</v>
      </c>
    </row>
    <row r="17" spans="1:15" ht="16.2" thickBot="1">
      <c r="A17" s="33" t="s">
        <v>41</v>
      </c>
      <c r="B17" s="34" t="s">
        <v>42</v>
      </c>
      <c r="H17">
        <f>0.65 + 0.12</f>
        <v>0.77</v>
      </c>
      <c r="I17" s="18">
        <v>16</v>
      </c>
      <c r="J17" s="19" t="s">
        <v>22</v>
      </c>
      <c r="K17" t="s">
        <v>76</v>
      </c>
      <c r="L17" t="s">
        <v>75</v>
      </c>
      <c r="M17">
        <v>0</v>
      </c>
      <c r="N17" t="s">
        <v>75</v>
      </c>
      <c r="O17" t="s">
        <v>75</v>
      </c>
    </row>
    <row r="18" spans="1:15" ht="15.6">
      <c r="A18" s="36" t="s">
        <v>43</v>
      </c>
      <c r="B18" s="37">
        <v>1</v>
      </c>
      <c r="H18">
        <f>H16*H17</f>
        <v>124.74000000000001</v>
      </c>
      <c r="I18" s="49">
        <v>17</v>
      </c>
      <c r="J18" s="50" t="s">
        <v>23</v>
      </c>
      <c r="K18" s="51">
        <v>1</v>
      </c>
      <c r="L18" s="51" t="s">
        <v>69</v>
      </c>
      <c r="M18" s="51">
        <v>1</v>
      </c>
      <c r="N18" s="51">
        <v>1</v>
      </c>
      <c r="O18" s="51" t="s">
        <v>69</v>
      </c>
    </row>
    <row r="19" spans="1:15" ht="15.6">
      <c r="A19" s="36" t="s">
        <v>44</v>
      </c>
      <c r="B19" s="37">
        <v>3</v>
      </c>
      <c r="I19" s="17">
        <v>19</v>
      </c>
      <c r="J19" s="5" t="s">
        <v>20</v>
      </c>
      <c r="K19" t="s">
        <v>80</v>
      </c>
      <c r="L19" t="s">
        <v>79</v>
      </c>
      <c r="M19" t="s">
        <v>81</v>
      </c>
      <c r="N19" t="s">
        <v>83</v>
      </c>
      <c r="O19" t="s">
        <v>71</v>
      </c>
    </row>
    <row r="20" spans="1:15" ht="15.6">
      <c r="A20" s="36" t="s">
        <v>45</v>
      </c>
      <c r="B20" s="37">
        <v>0</v>
      </c>
      <c r="I20" s="18">
        <v>20</v>
      </c>
      <c r="J20" s="20" t="s">
        <v>21</v>
      </c>
      <c r="K20" t="s">
        <v>80</v>
      </c>
      <c r="L20" t="s">
        <v>77</v>
      </c>
      <c r="M20" t="s">
        <v>82</v>
      </c>
      <c r="N20" t="s">
        <v>84</v>
      </c>
      <c r="O20" t="s">
        <v>71</v>
      </c>
    </row>
    <row r="21" spans="1:15" ht="15.6">
      <c r="A21" s="36" t="s">
        <v>46</v>
      </c>
      <c r="B21" s="37">
        <v>1</v>
      </c>
      <c r="I21" s="17">
        <v>21</v>
      </c>
      <c r="J21" s="5" t="s">
        <v>28</v>
      </c>
      <c r="K21" t="s">
        <v>71</v>
      </c>
      <c r="L21" t="s">
        <v>72</v>
      </c>
      <c r="M21" t="s">
        <v>82</v>
      </c>
      <c r="N21" t="s">
        <v>85</v>
      </c>
      <c r="O21" t="s">
        <v>71</v>
      </c>
    </row>
    <row r="22" spans="1:15" ht="15.6">
      <c r="A22" s="36" t="s">
        <v>47</v>
      </c>
      <c r="B22" s="37">
        <v>0</v>
      </c>
    </row>
    <row r="23" spans="1:15" ht="15.6">
      <c r="A23" s="36" t="s">
        <v>48</v>
      </c>
      <c r="B23" s="37">
        <v>0</v>
      </c>
    </row>
    <row r="24" spans="1:15" ht="15.6">
      <c r="A24" s="36" t="s">
        <v>49</v>
      </c>
      <c r="B24" s="37">
        <v>1</v>
      </c>
      <c r="I24" s="142" t="s">
        <v>103</v>
      </c>
      <c r="J24" s="143"/>
      <c r="L24" s="142" t="s">
        <v>104</v>
      </c>
      <c r="M24" s="143"/>
    </row>
    <row r="25" spans="1:15" ht="15.6">
      <c r="A25" s="36" t="s">
        <v>50</v>
      </c>
      <c r="B25" s="37">
        <v>1</v>
      </c>
      <c r="I25" s="63" t="s">
        <v>105</v>
      </c>
      <c r="J25" s="64">
        <v>1.24</v>
      </c>
      <c r="L25" s="63" t="s">
        <v>106</v>
      </c>
      <c r="M25" s="64">
        <v>1</v>
      </c>
    </row>
    <row r="26" spans="1:15" ht="15.6">
      <c r="A26" s="36" t="s">
        <v>51</v>
      </c>
      <c r="B26" s="37">
        <v>1</v>
      </c>
      <c r="I26" s="63" t="s">
        <v>107</v>
      </c>
      <c r="J26" s="64">
        <v>2.0299999999999998</v>
      </c>
      <c r="L26" s="63" t="s">
        <v>108</v>
      </c>
      <c r="M26" s="64">
        <v>0.87</v>
      </c>
    </row>
    <row r="27" spans="1:15" ht="15.6">
      <c r="A27" s="36" t="s">
        <v>52</v>
      </c>
      <c r="B27" s="37">
        <v>0</v>
      </c>
      <c r="I27" s="63" t="s">
        <v>109</v>
      </c>
      <c r="J27" s="64">
        <v>7.07</v>
      </c>
      <c r="L27" s="63" t="s">
        <v>110</v>
      </c>
      <c r="M27" s="64">
        <v>0.6</v>
      </c>
    </row>
    <row r="28" spans="1:15" ht="15.6">
      <c r="A28" s="36" t="s">
        <v>53</v>
      </c>
      <c r="B28" s="37">
        <v>0</v>
      </c>
      <c r="I28" s="63" t="s">
        <v>111</v>
      </c>
      <c r="J28" s="64">
        <v>1.1000000000000001</v>
      </c>
      <c r="L28" s="63" t="s">
        <v>112</v>
      </c>
      <c r="M28" s="64">
        <v>0.95</v>
      </c>
    </row>
    <row r="29" spans="1:15" ht="15.6">
      <c r="A29" s="36" t="s">
        <v>54</v>
      </c>
      <c r="B29" s="37">
        <v>2</v>
      </c>
      <c r="I29" s="65" t="s">
        <v>113</v>
      </c>
      <c r="J29" s="66">
        <v>6.24</v>
      </c>
      <c r="L29" s="63" t="s">
        <v>114</v>
      </c>
      <c r="M29" s="64">
        <v>1</v>
      </c>
    </row>
    <row r="30" spans="1:15" ht="16.2" thickBot="1">
      <c r="A30" s="36" t="s">
        <v>55</v>
      </c>
      <c r="B30" s="37">
        <v>1</v>
      </c>
      <c r="L30" s="63" t="s">
        <v>115</v>
      </c>
      <c r="M30" s="64">
        <v>0.73</v>
      </c>
    </row>
    <row r="31" spans="1:15" ht="15.6">
      <c r="A31" s="36" t="s">
        <v>56</v>
      </c>
      <c r="B31" s="37">
        <v>1</v>
      </c>
      <c r="I31" s="67"/>
      <c r="J31" s="67"/>
      <c r="K31" s="68"/>
      <c r="L31" s="69" t="s">
        <v>116</v>
      </c>
      <c r="M31" s="66">
        <v>1</v>
      </c>
    </row>
    <row r="32" spans="1:15" ht="16.2" thickBot="1">
      <c r="A32" s="38" t="s">
        <v>27</v>
      </c>
      <c r="B32" s="39">
        <f>SUM(B18:B31)</f>
        <v>12</v>
      </c>
    </row>
    <row r="33" spans="1:11" ht="15" thickBot="1"/>
    <row r="34" spans="1:11" ht="15.6">
      <c r="A34" s="54"/>
      <c r="B34" s="55" t="s">
        <v>98</v>
      </c>
      <c r="C34" s="56">
        <v>104.88</v>
      </c>
      <c r="E34" s="140" t="s">
        <v>98</v>
      </c>
      <c r="F34" s="141"/>
      <c r="G34" s="60">
        <f>H18</f>
        <v>124.74000000000001</v>
      </c>
      <c r="I34" s="61"/>
      <c r="J34" s="70" t="s">
        <v>101</v>
      </c>
      <c r="K34" s="71">
        <f>SUM(J25:J29)*0.01 + 0.91</f>
        <v>1.0868</v>
      </c>
    </row>
    <row r="35" spans="1:11" ht="15.6">
      <c r="A35" s="144" t="s">
        <v>99</v>
      </c>
      <c r="B35" s="145"/>
      <c r="C35" s="57">
        <v>47</v>
      </c>
      <c r="E35" s="152" t="s">
        <v>99</v>
      </c>
      <c r="F35" s="152"/>
      <c r="G35" s="60">
        <v>47</v>
      </c>
      <c r="I35" s="61"/>
      <c r="J35" s="70" t="s">
        <v>102</v>
      </c>
      <c r="K35" s="71">
        <f>PRODUCT(M25:M31) * POWER(G36,K34) * 2.94</f>
        <v>7.275105384785661</v>
      </c>
    </row>
    <row r="36" spans="1:11" ht="16.2" thickBot="1">
      <c r="A36" s="58"/>
      <c r="B36" s="46" t="s">
        <v>100</v>
      </c>
      <c r="C36" s="59">
        <v>4.92936</v>
      </c>
      <c r="E36" s="140" t="s">
        <v>100</v>
      </c>
      <c r="F36" s="141"/>
      <c r="G36" s="60">
        <f>(G34*G35)/1000</f>
        <v>5.8627800000000008</v>
      </c>
    </row>
    <row r="37" spans="1:11" ht="15" thickBot="1"/>
    <row r="38" spans="1:11" ht="16.2" thickBot="1">
      <c r="A38" s="146" t="s">
        <v>57</v>
      </c>
      <c r="B38" s="148" t="s">
        <v>58</v>
      </c>
      <c r="C38" s="149"/>
      <c r="D38" s="150" t="s">
        <v>59</v>
      </c>
      <c r="E38" s="150"/>
      <c r="F38" s="150" t="s">
        <v>60</v>
      </c>
      <c r="G38" s="151"/>
    </row>
    <row r="39" spans="1:11" ht="16.2" thickBot="1">
      <c r="A39" s="147"/>
      <c r="B39" s="34" t="s">
        <v>61</v>
      </c>
      <c r="C39" s="42" t="s">
        <v>62</v>
      </c>
      <c r="D39" s="34" t="s">
        <v>61</v>
      </c>
      <c r="E39" s="34" t="s">
        <v>62</v>
      </c>
      <c r="F39" s="34" t="s">
        <v>61</v>
      </c>
      <c r="G39" s="34" t="s">
        <v>62</v>
      </c>
    </row>
    <row r="40" spans="1:11" ht="15.6">
      <c r="A40" s="43" t="s">
        <v>63</v>
      </c>
      <c r="B40" s="44">
        <v>3</v>
      </c>
      <c r="C40" s="44">
        <v>3</v>
      </c>
      <c r="D40" s="44">
        <v>1</v>
      </c>
      <c r="E40" s="44">
        <v>4</v>
      </c>
      <c r="F40" s="44">
        <v>0</v>
      </c>
      <c r="G40" s="37">
        <v>5</v>
      </c>
      <c r="H40">
        <f t="shared" ref="H40:H44" si="1">B40*C40+D40*E40+F40*G40</f>
        <v>13</v>
      </c>
    </row>
    <row r="41" spans="1:11" ht="15.6">
      <c r="A41" s="43" t="s">
        <v>64</v>
      </c>
      <c r="B41" s="44">
        <v>4</v>
      </c>
      <c r="C41" s="44">
        <v>4</v>
      </c>
      <c r="D41" s="44">
        <v>0</v>
      </c>
      <c r="E41" s="44">
        <v>5</v>
      </c>
      <c r="F41" s="44">
        <v>0</v>
      </c>
      <c r="G41" s="37">
        <v>7</v>
      </c>
      <c r="H41">
        <f t="shared" si="1"/>
        <v>16</v>
      </c>
    </row>
    <row r="42" spans="1:11" ht="15.6">
      <c r="A42" s="43" t="s">
        <v>65</v>
      </c>
      <c r="B42" s="44">
        <v>9</v>
      </c>
      <c r="C42" s="44">
        <v>3</v>
      </c>
      <c r="D42" s="44">
        <v>3</v>
      </c>
      <c r="E42" s="44">
        <v>4</v>
      </c>
      <c r="F42" s="44">
        <v>5</v>
      </c>
      <c r="G42" s="37">
        <v>6</v>
      </c>
      <c r="H42">
        <f t="shared" si="1"/>
        <v>69</v>
      </c>
    </row>
    <row r="43" spans="1:11" ht="15.6">
      <c r="A43" s="43" t="s">
        <v>66</v>
      </c>
      <c r="B43" s="44">
        <v>0</v>
      </c>
      <c r="C43" s="44">
        <v>7</v>
      </c>
      <c r="D43" s="44">
        <v>2</v>
      </c>
      <c r="E43" s="44">
        <v>10</v>
      </c>
      <c r="F43" s="44">
        <v>0</v>
      </c>
      <c r="G43" s="37">
        <v>15</v>
      </c>
      <c r="H43">
        <f t="shared" si="1"/>
        <v>20</v>
      </c>
    </row>
    <row r="44" spans="1:11" ht="16.2" thickBot="1">
      <c r="A44" s="45" t="s">
        <v>67</v>
      </c>
      <c r="B44" s="46">
        <v>4</v>
      </c>
      <c r="C44" s="46">
        <v>5</v>
      </c>
      <c r="D44" s="46">
        <v>0</v>
      </c>
      <c r="E44" s="46">
        <v>7</v>
      </c>
      <c r="F44" s="46">
        <v>0</v>
      </c>
      <c r="G44" s="39">
        <v>10</v>
      </c>
      <c r="H44">
        <f t="shared" si="1"/>
        <v>20</v>
      </c>
    </row>
    <row r="45" spans="1:11">
      <c r="H45">
        <f>SUM(H40:H44)</f>
        <v>138</v>
      </c>
      <c r="I45">
        <f>0.65 + 0.11</f>
        <v>0.76</v>
      </c>
      <c r="J45">
        <f>H45*I45</f>
        <v>104.88</v>
      </c>
    </row>
  </sheetData>
  <mergeCells count="18">
    <mergeCell ref="A1:A2"/>
    <mergeCell ref="B1:C1"/>
    <mergeCell ref="D1:E1"/>
    <mergeCell ref="F1:G1"/>
    <mergeCell ref="A9:A10"/>
    <mergeCell ref="B9:C9"/>
    <mergeCell ref="D9:E9"/>
    <mergeCell ref="F9:G9"/>
    <mergeCell ref="E34:F34"/>
    <mergeCell ref="I24:J24"/>
    <mergeCell ref="L24:M24"/>
    <mergeCell ref="A35:B35"/>
    <mergeCell ref="A38:A39"/>
    <mergeCell ref="B38:C38"/>
    <mergeCell ref="D38:E38"/>
    <mergeCell ref="F38:G38"/>
    <mergeCell ref="E35:F35"/>
    <mergeCell ref="E36:F3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8"/>
  <sheetViews>
    <sheetView topLeftCell="A58" workbookViewId="0">
      <selection activeCell="C50" sqref="A47:C50"/>
    </sheetView>
  </sheetViews>
  <sheetFormatPr defaultRowHeight="14.4"/>
  <cols>
    <col min="1" max="1" width="17" customWidth="1"/>
    <col min="2" max="2" width="20.77734375" customWidth="1"/>
    <col min="8" max="8" width="40.21875" customWidth="1"/>
    <col min="10" max="10" width="11.21875" customWidth="1"/>
    <col min="16" max="17" width="8.77734375" customWidth="1"/>
  </cols>
  <sheetData>
    <row r="1" spans="1:13" ht="18">
      <c r="A1" s="132" t="s">
        <v>117</v>
      </c>
      <c r="B1" s="12"/>
      <c r="C1" s="12"/>
      <c r="D1" s="40"/>
      <c r="E1" s="40"/>
      <c r="F1" s="40"/>
      <c r="G1" s="72" t="s">
        <v>118</v>
      </c>
      <c r="H1" s="40"/>
      <c r="I1" s="40"/>
      <c r="J1" s="40"/>
      <c r="K1" s="40"/>
      <c r="L1" s="40"/>
      <c r="M1" s="73"/>
    </row>
    <row r="2" spans="1:13">
      <c r="A2" s="133" t="s">
        <v>119</v>
      </c>
      <c r="B2" s="133" t="s">
        <v>120</v>
      </c>
      <c r="C2" s="133" t="s">
        <v>121</v>
      </c>
      <c r="D2" s="74"/>
      <c r="E2" s="74"/>
      <c r="F2" s="74"/>
      <c r="G2" s="133" t="s">
        <v>122</v>
      </c>
      <c r="H2" s="133" t="s">
        <v>123</v>
      </c>
      <c r="I2" s="133" t="s">
        <v>121</v>
      </c>
      <c r="J2" s="133" t="s">
        <v>124</v>
      </c>
      <c r="K2" s="74"/>
      <c r="L2" s="74"/>
      <c r="M2" s="75"/>
    </row>
    <row r="3" spans="1:13">
      <c r="A3" s="134" t="s">
        <v>125</v>
      </c>
      <c r="B3" s="12">
        <v>2</v>
      </c>
      <c r="C3" s="12">
        <v>1</v>
      </c>
      <c r="D3" s="74"/>
      <c r="E3" s="74">
        <f>C3*B3</f>
        <v>2</v>
      </c>
      <c r="F3" s="74"/>
      <c r="G3" s="12" t="s">
        <v>126</v>
      </c>
      <c r="H3" s="12" t="s">
        <v>127</v>
      </c>
      <c r="I3" s="135">
        <v>2</v>
      </c>
      <c r="J3" s="136">
        <v>0</v>
      </c>
      <c r="K3" s="74"/>
      <c r="L3" s="74">
        <f>J3*I3</f>
        <v>0</v>
      </c>
      <c r="M3" s="75"/>
    </row>
    <row r="4" spans="1:13">
      <c r="A4" s="134" t="s">
        <v>128</v>
      </c>
      <c r="B4" s="12">
        <v>1</v>
      </c>
      <c r="C4" s="12">
        <v>2</v>
      </c>
      <c r="D4" s="74"/>
      <c r="E4" s="74">
        <f t="shared" ref="E4:E14" si="0">C4*B4</f>
        <v>2</v>
      </c>
      <c r="F4" s="74"/>
      <c r="G4" s="12" t="s">
        <v>129</v>
      </c>
      <c r="H4" s="12" t="s">
        <v>130</v>
      </c>
      <c r="I4" s="135">
        <v>1</v>
      </c>
      <c r="J4" s="136">
        <v>3</v>
      </c>
      <c r="K4" s="74"/>
      <c r="L4" s="74">
        <f t="shared" ref="L4:L30" si="1">J4*I4</f>
        <v>3</v>
      </c>
      <c r="M4" s="75"/>
    </row>
    <row r="5" spans="1:13">
      <c r="A5" s="134" t="s">
        <v>131</v>
      </c>
      <c r="B5" s="12">
        <v>2</v>
      </c>
      <c r="C5" s="12">
        <v>3</v>
      </c>
      <c r="D5" s="74"/>
      <c r="E5" s="74">
        <f t="shared" si="0"/>
        <v>6</v>
      </c>
      <c r="F5" s="74"/>
      <c r="G5" s="12" t="s">
        <v>132</v>
      </c>
      <c r="H5" s="12" t="s">
        <v>133</v>
      </c>
      <c r="I5" s="135">
        <v>1</v>
      </c>
      <c r="J5" s="136">
        <v>5</v>
      </c>
      <c r="K5" s="74"/>
      <c r="L5" s="74">
        <f t="shared" si="1"/>
        <v>5</v>
      </c>
      <c r="M5" s="75"/>
    </row>
    <row r="6" spans="1:13">
      <c r="A6" s="35"/>
      <c r="B6" s="74"/>
      <c r="C6" s="74"/>
      <c r="D6" s="74"/>
      <c r="E6" s="74"/>
      <c r="F6" s="74"/>
      <c r="G6" s="12" t="s">
        <v>134</v>
      </c>
      <c r="H6" s="12" t="s">
        <v>135</v>
      </c>
      <c r="I6" s="135">
        <v>1</v>
      </c>
      <c r="J6" s="136">
        <v>0</v>
      </c>
      <c r="K6" s="74"/>
      <c r="L6" s="74">
        <f t="shared" si="1"/>
        <v>0</v>
      </c>
      <c r="M6" s="75"/>
    </row>
    <row r="7" spans="1:13">
      <c r="A7" s="76" t="s">
        <v>136</v>
      </c>
      <c r="B7" s="77">
        <f>SUM(E3:E5)</f>
        <v>10</v>
      </c>
      <c r="C7" s="74"/>
      <c r="D7" s="74"/>
      <c r="E7" s="74"/>
      <c r="F7" s="74"/>
      <c r="G7" s="12" t="s">
        <v>137</v>
      </c>
      <c r="H7" s="12" t="s">
        <v>138</v>
      </c>
      <c r="I7" s="135">
        <v>1</v>
      </c>
      <c r="J7" s="136">
        <v>0</v>
      </c>
      <c r="K7" s="74"/>
      <c r="L7" s="74">
        <f t="shared" si="1"/>
        <v>0</v>
      </c>
      <c r="M7" s="75"/>
    </row>
    <row r="8" spans="1:13">
      <c r="A8" s="35"/>
      <c r="B8" s="74"/>
      <c r="C8" s="74"/>
      <c r="D8" s="74"/>
      <c r="E8" s="74"/>
      <c r="F8" s="74"/>
      <c r="G8" s="12" t="s">
        <v>139</v>
      </c>
      <c r="H8" s="12" t="s">
        <v>140</v>
      </c>
      <c r="I8" s="135">
        <v>0.5</v>
      </c>
      <c r="J8" s="136">
        <v>1</v>
      </c>
      <c r="K8" s="74"/>
      <c r="L8" s="74">
        <f t="shared" si="1"/>
        <v>0.5</v>
      </c>
      <c r="M8" s="75"/>
    </row>
    <row r="9" spans="1:13">
      <c r="A9" s="35"/>
      <c r="B9" s="74"/>
      <c r="C9" s="74"/>
      <c r="D9" s="74"/>
      <c r="E9" s="74"/>
      <c r="F9" s="74"/>
      <c r="G9" s="12" t="s">
        <v>141</v>
      </c>
      <c r="H9" s="12" t="s">
        <v>142</v>
      </c>
      <c r="I9" s="135">
        <v>0.5</v>
      </c>
      <c r="J9" s="136">
        <v>5</v>
      </c>
      <c r="K9" s="74"/>
      <c r="L9" s="74">
        <f t="shared" si="1"/>
        <v>2.5</v>
      </c>
      <c r="M9" s="75"/>
    </row>
    <row r="10" spans="1:13" ht="18">
      <c r="A10" s="78" t="s">
        <v>143</v>
      </c>
      <c r="B10" s="74"/>
      <c r="C10" s="74"/>
      <c r="D10" s="74"/>
      <c r="E10" s="74"/>
      <c r="F10" s="74"/>
      <c r="G10" s="12" t="s">
        <v>144</v>
      </c>
      <c r="H10" s="12" t="s">
        <v>145</v>
      </c>
      <c r="I10" s="135">
        <v>2</v>
      </c>
      <c r="J10" s="136">
        <v>2</v>
      </c>
      <c r="K10" s="74"/>
      <c r="L10" s="74">
        <f t="shared" si="1"/>
        <v>4</v>
      </c>
      <c r="M10" s="75"/>
    </row>
    <row r="11" spans="1:13">
      <c r="A11" s="133" t="s">
        <v>119</v>
      </c>
      <c r="B11" s="133" t="s">
        <v>146</v>
      </c>
      <c r="C11" s="133" t="s">
        <v>121</v>
      </c>
      <c r="D11" s="74"/>
      <c r="E11" s="74"/>
      <c r="F11" s="74"/>
      <c r="G11" s="12" t="s">
        <v>147</v>
      </c>
      <c r="H11" s="12" t="s">
        <v>148</v>
      </c>
      <c r="I11" s="135">
        <v>1</v>
      </c>
      <c r="J11" s="136">
        <v>2</v>
      </c>
      <c r="K11" s="74"/>
      <c r="L11" s="74">
        <f t="shared" si="1"/>
        <v>2</v>
      </c>
      <c r="M11" s="75"/>
    </row>
    <row r="12" spans="1:13">
      <c r="A12" s="134" t="s">
        <v>149</v>
      </c>
      <c r="B12" s="12">
        <v>14</v>
      </c>
      <c r="C12" s="12">
        <v>5</v>
      </c>
      <c r="D12" s="74"/>
      <c r="E12" s="74">
        <f t="shared" si="0"/>
        <v>70</v>
      </c>
      <c r="F12" s="74"/>
      <c r="G12" s="12" t="s">
        <v>150</v>
      </c>
      <c r="H12" s="12" t="s">
        <v>151</v>
      </c>
      <c r="I12" s="135">
        <v>1</v>
      </c>
      <c r="J12" s="136">
        <v>1</v>
      </c>
      <c r="K12" s="74"/>
      <c r="L12" s="74">
        <f t="shared" si="1"/>
        <v>1</v>
      </c>
      <c r="M12" s="75"/>
    </row>
    <row r="13" spans="1:13">
      <c r="A13" s="134" t="s">
        <v>152</v>
      </c>
      <c r="B13" s="12">
        <v>5</v>
      </c>
      <c r="C13" s="12">
        <v>10</v>
      </c>
      <c r="D13" s="74"/>
      <c r="E13" s="74">
        <f t="shared" si="0"/>
        <v>50</v>
      </c>
      <c r="F13" s="74"/>
      <c r="G13" s="12" t="s">
        <v>153</v>
      </c>
      <c r="H13" s="12" t="s">
        <v>154</v>
      </c>
      <c r="I13" s="135">
        <v>1</v>
      </c>
      <c r="J13" s="136">
        <v>1</v>
      </c>
      <c r="K13" s="74"/>
      <c r="L13" s="74">
        <f t="shared" si="1"/>
        <v>1</v>
      </c>
      <c r="M13" s="75"/>
    </row>
    <row r="14" spans="1:13">
      <c r="A14" s="134" t="s">
        <v>155</v>
      </c>
      <c r="B14" s="12">
        <v>3</v>
      </c>
      <c r="C14" s="12">
        <v>15</v>
      </c>
      <c r="D14" s="74"/>
      <c r="E14" s="74">
        <f t="shared" si="0"/>
        <v>45</v>
      </c>
      <c r="F14" s="74"/>
      <c r="G14" s="12" t="s">
        <v>156</v>
      </c>
      <c r="H14" s="12" t="s">
        <v>157</v>
      </c>
      <c r="I14" s="135">
        <v>1</v>
      </c>
      <c r="J14" s="136">
        <v>3</v>
      </c>
      <c r="K14" s="74"/>
      <c r="L14" s="74">
        <f t="shared" si="1"/>
        <v>3</v>
      </c>
      <c r="M14" s="75"/>
    </row>
    <row r="15" spans="1:13">
      <c r="A15" s="35"/>
      <c r="B15" s="74"/>
      <c r="C15" s="74"/>
      <c r="D15" s="74"/>
      <c r="E15" s="74"/>
      <c r="F15" s="74"/>
      <c r="G15" s="12" t="s">
        <v>158</v>
      </c>
      <c r="H15" s="12" t="s">
        <v>159</v>
      </c>
      <c r="I15" s="135">
        <v>1</v>
      </c>
      <c r="J15" s="136">
        <v>0</v>
      </c>
      <c r="K15" s="74"/>
      <c r="L15" s="74">
        <f t="shared" si="1"/>
        <v>0</v>
      </c>
      <c r="M15" s="75"/>
    </row>
    <row r="16" spans="1:13">
      <c r="A16" s="76" t="s">
        <v>160</v>
      </c>
      <c r="B16" s="77">
        <f>SUM(E12:E14)</f>
        <v>165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5"/>
    </row>
    <row r="17" spans="1:13">
      <c r="A17" s="35"/>
      <c r="B17" s="74"/>
      <c r="C17" s="74"/>
      <c r="D17" s="74"/>
      <c r="E17" s="74"/>
      <c r="F17" s="74"/>
      <c r="G17" s="74"/>
      <c r="H17" s="74"/>
      <c r="I17" s="79" t="s">
        <v>161</v>
      </c>
      <c r="J17" s="74">
        <f>SUM(L3:L15)</f>
        <v>22</v>
      </c>
      <c r="K17" s="74"/>
      <c r="L17" s="74"/>
      <c r="M17" s="75"/>
    </row>
    <row r="18" spans="1:13">
      <c r="A18" s="35"/>
      <c r="B18" s="74"/>
      <c r="C18" s="74"/>
      <c r="D18" s="74"/>
      <c r="E18" s="74"/>
      <c r="F18" s="74"/>
      <c r="G18" s="74"/>
      <c r="H18" s="74"/>
      <c r="I18" s="79" t="s">
        <v>162</v>
      </c>
      <c r="J18" s="77">
        <f>0.6 +J17/100</f>
        <v>0.82</v>
      </c>
      <c r="K18" s="74"/>
      <c r="L18" s="74"/>
      <c r="M18" s="75"/>
    </row>
    <row r="19" spans="1:13">
      <c r="A19" s="35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5"/>
    </row>
    <row r="20" spans="1:13">
      <c r="A20" s="35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5"/>
    </row>
    <row r="21" spans="1:13" ht="18">
      <c r="A21" s="35"/>
      <c r="B21" s="74"/>
      <c r="C21" s="74"/>
      <c r="D21" s="74"/>
      <c r="E21" s="74"/>
      <c r="F21" s="74"/>
      <c r="G21" s="80" t="s">
        <v>163</v>
      </c>
      <c r="H21" s="74"/>
      <c r="I21" s="74"/>
      <c r="J21" s="74"/>
      <c r="K21" s="74"/>
      <c r="L21" s="74"/>
      <c r="M21" s="75"/>
    </row>
    <row r="22" spans="1:13">
      <c r="A22" s="35"/>
      <c r="B22" s="74"/>
      <c r="C22" s="74"/>
      <c r="D22" s="74"/>
      <c r="E22" s="74"/>
      <c r="F22" s="74"/>
      <c r="G22" s="133" t="s">
        <v>122</v>
      </c>
      <c r="H22" s="133" t="s">
        <v>123</v>
      </c>
      <c r="I22" s="133" t="s">
        <v>121</v>
      </c>
      <c r="J22" s="133" t="s">
        <v>164</v>
      </c>
      <c r="K22" s="74"/>
      <c r="L22" s="74"/>
      <c r="M22" s="75"/>
    </row>
    <row r="23" spans="1:13">
      <c r="A23" s="35"/>
      <c r="B23" s="74"/>
      <c r="C23" s="74"/>
      <c r="D23" s="74"/>
      <c r="E23" s="74"/>
      <c r="F23" s="74"/>
      <c r="G23" s="12" t="s">
        <v>165</v>
      </c>
      <c r="H23" s="12" t="s">
        <v>166</v>
      </c>
      <c r="I23" s="137">
        <v>1.5</v>
      </c>
      <c r="J23" s="12">
        <v>3</v>
      </c>
      <c r="K23" s="74"/>
      <c r="L23" s="74">
        <f t="shared" si="1"/>
        <v>4.5</v>
      </c>
      <c r="M23" s="75"/>
    </row>
    <row r="24" spans="1:13">
      <c r="A24" s="35"/>
      <c r="B24" s="74"/>
      <c r="C24" s="74"/>
      <c r="D24" s="74"/>
      <c r="E24" s="74"/>
      <c r="F24" s="74"/>
      <c r="G24" s="12" t="s">
        <v>167</v>
      </c>
      <c r="H24" s="12" t="s">
        <v>168</v>
      </c>
      <c r="I24" s="137">
        <v>0.5</v>
      </c>
      <c r="J24" s="12">
        <v>4</v>
      </c>
      <c r="K24" s="74"/>
      <c r="L24" s="74">
        <f t="shared" si="1"/>
        <v>2</v>
      </c>
      <c r="M24" s="75"/>
    </row>
    <row r="25" spans="1:13">
      <c r="A25" s="81"/>
      <c r="B25" s="82"/>
      <c r="C25" s="83"/>
      <c r="D25" s="74"/>
      <c r="E25" s="74"/>
      <c r="F25" s="74"/>
      <c r="G25" s="12" t="s">
        <v>169</v>
      </c>
      <c r="H25" s="12" t="s">
        <v>170</v>
      </c>
      <c r="I25" s="137">
        <v>1</v>
      </c>
      <c r="J25" s="12">
        <v>1</v>
      </c>
      <c r="K25" s="74"/>
      <c r="L25" s="74">
        <f t="shared" si="1"/>
        <v>1</v>
      </c>
      <c r="M25" s="75"/>
    </row>
    <row r="26" spans="1:13" ht="15.6">
      <c r="A26" s="154" t="s">
        <v>171</v>
      </c>
      <c r="B26" s="155"/>
      <c r="C26" s="84">
        <f>(B7+B16)*J18*J33</f>
        <v>252.55999999999997</v>
      </c>
      <c r="D26" s="74"/>
      <c r="E26" s="74"/>
      <c r="F26" s="74"/>
      <c r="G26" s="12" t="s">
        <v>172</v>
      </c>
      <c r="H26" s="12" t="s">
        <v>173</v>
      </c>
      <c r="I26" s="137">
        <v>0.5</v>
      </c>
      <c r="J26" s="12">
        <v>1</v>
      </c>
      <c r="K26" s="74"/>
      <c r="L26" s="74">
        <f t="shared" si="1"/>
        <v>0.5</v>
      </c>
      <c r="M26" s="75"/>
    </row>
    <row r="27" spans="1:13">
      <c r="A27" s="85"/>
      <c r="B27" s="86"/>
      <c r="C27" s="87"/>
      <c r="D27" s="74"/>
      <c r="E27" s="74"/>
      <c r="F27" s="74"/>
      <c r="G27" s="12" t="s">
        <v>174</v>
      </c>
      <c r="H27" s="12" t="s">
        <v>175</v>
      </c>
      <c r="I27" s="137">
        <v>1</v>
      </c>
      <c r="J27" s="12">
        <v>2</v>
      </c>
      <c r="K27" s="74"/>
      <c r="L27" s="74">
        <f t="shared" si="1"/>
        <v>2</v>
      </c>
      <c r="M27" s="75"/>
    </row>
    <row r="28" spans="1:13">
      <c r="A28" s="35"/>
      <c r="B28" s="74"/>
      <c r="C28" s="74"/>
      <c r="D28" s="74"/>
      <c r="E28" s="74"/>
      <c r="F28" s="74"/>
      <c r="G28" s="12" t="s">
        <v>176</v>
      </c>
      <c r="H28" s="12" t="s">
        <v>177</v>
      </c>
      <c r="I28" s="137">
        <v>2</v>
      </c>
      <c r="J28" s="12">
        <v>2</v>
      </c>
      <c r="K28" s="74"/>
      <c r="L28" s="74">
        <f t="shared" si="1"/>
        <v>4</v>
      </c>
      <c r="M28" s="75"/>
    </row>
    <row r="29" spans="1:13">
      <c r="A29" s="35"/>
      <c r="B29" s="74"/>
      <c r="C29" s="74"/>
      <c r="D29" s="74"/>
      <c r="E29" s="74"/>
      <c r="F29" s="74"/>
      <c r="G29" s="12" t="s">
        <v>178</v>
      </c>
      <c r="H29" s="12" t="s">
        <v>179</v>
      </c>
      <c r="I29" s="137">
        <v>-1</v>
      </c>
      <c r="J29" s="12">
        <v>1</v>
      </c>
      <c r="K29" s="74"/>
      <c r="L29" s="74">
        <f t="shared" si="1"/>
        <v>-1</v>
      </c>
      <c r="M29" s="75"/>
    </row>
    <row r="30" spans="1:13">
      <c r="A30" s="35"/>
      <c r="B30" s="74"/>
      <c r="C30" s="74"/>
      <c r="D30" s="74"/>
      <c r="E30" s="74"/>
      <c r="F30" s="74"/>
      <c r="G30" s="12" t="s">
        <v>180</v>
      </c>
      <c r="H30" s="12" t="s">
        <v>181</v>
      </c>
      <c r="I30" s="137">
        <v>-1</v>
      </c>
      <c r="J30" s="12">
        <v>1</v>
      </c>
      <c r="K30" s="74"/>
      <c r="L30" s="74">
        <f t="shared" si="1"/>
        <v>-1</v>
      </c>
      <c r="M30" s="75"/>
    </row>
    <row r="31" spans="1:13">
      <c r="A31" s="35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5"/>
    </row>
    <row r="32" spans="1:13">
      <c r="A32" s="35"/>
      <c r="B32" s="74"/>
      <c r="C32" s="74"/>
      <c r="D32" s="74"/>
      <c r="E32" s="74"/>
      <c r="F32" s="74"/>
      <c r="G32" s="74"/>
      <c r="H32" s="74"/>
      <c r="I32" s="79" t="s">
        <v>182</v>
      </c>
      <c r="J32" s="74">
        <f>SUM(L23:L30)</f>
        <v>12</v>
      </c>
      <c r="K32" s="74"/>
      <c r="L32" s="74"/>
      <c r="M32" s="75"/>
    </row>
    <row r="33" spans="1:13" ht="14.55" customHeight="1">
      <c r="A33" s="156" t="s">
        <v>183</v>
      </c>
      <c r="B33" s="157"/>
      <c r="C33" s="74"/>
      <c r="D33" s="74"/>
      <c r="E33" s="74"/>
      <c r="F33" s="74"/>
      <c r="G33" s="74"/>
      <c r="H33" s="74"/>
      <c r="I33" s="79" t="s">
        <v>184</v>
      </c>
      <c r="J33" s="77">
        <f>1.4 + (0.03*J32)</f>
        <v>1.7599999999999998</v>
      </c>
      <c r="K33" s="74"/>
      <c r="L33" s="74"/>
      <c r="M33" s="75"/>
    </row>
    <row r="34" spans="1:13" ht="13.95" customHeight="1" thickBot="1">
      <c r="A34" s="158"/>
      <c r="B34" s="159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41"/>
    </row>
    <row r="36" spans="1:13" ht="15" thickBot="1"/>
    <row r="37" spans="1:13" ht="18">
      <c r="A37" s="128" t="s">
        <v>117</v>
      </c>
      <c r="B37" s="129"/>
      <c r="C37" s="129"/>
      <c r="D37" s="89"/>
      <c r="E37" s="89"/>
      <c r="F37" s="89"/>
      <c r="G37" s="90" t="s">
        <v>118</v>
      </c>
      <c r="H37" s="89"/>
      <c r="I37" s="89"/>
      <c r="J37" s="89"/>
      <c r="K37" s="89"/>
      <c r="L37" s="89"/>
      <c r="M37" s="91"/>
    </row>
    <row r="38" spans="1:13">
      <c r="A38" s="130" t="s">
        <v>119</v>
      </c>
      <c r="B38" s="130" t="s">
        <v>120</v>
      </c>
      <c r="C38" s="130" t="s">
        <v>121</v>
      </c>
      <c r="D38" s="92"/>
      <c r="E38" s="92"/>
      <c r="F38" s="92"/>
      <c r="G38" s="130" t="s">
        <v>122</v>
      </c>
      <c r="H38" s="130" t="s">
        <v>123</v>
      </c>
      <c r="I38" s="130" t="s">
        <v>121</v>
      </c>
      <c r="J38" s="130" t="s">
        <v>124</v>
      </c>
      <c r="K38" s="92"/>
      <c r="L38" s="92"/>
      <c r="M38" s="93"/>
    </row>
    <row r="39" spans="1:13">
      <c r="A39" s="131" t="s">
        <v>125</v>
      </c>
      <c r="B39" s="129">
        <v>1</v>
      </c>
      <c r="C39" s="129">
        <v>1</v>
      </c>
      <c r="D39" s="92"/>
      <c r="E39" s="92">
        <f>B39*C39</f>
        <v>1</v>
      </c>
      <c r="F39" s="92"/>
      <c r="G39" s="129" t="s">
        <v>126</v>
      </c>
      <c r="H39" s="129" t="s">
        <v>127</v>
      </c>
      <c r="I39" s="139">
        <v>2</v>
      </c>
      <c r="J39" s="136">
        <v>0</v>
      </c>
      <c r="K39" s="92"/>
      <c r="L39" s="92">
        <f>J39*I39</f>
        <v>0</v>
      </c>
      <c r="M39" s="93"/>
    </row>
    <row r="40" spans="1:13">
      <c r="A40" s="131" t="s">
        <v>128</v>
      </c>
      <c r="B40" s="129">
        <v>0</v>
      </c>
      <c r="C40" s="129">
        <v>2</v>
      </c>
      <c r="D40" s="92"/>
      <c r="E40" s="92">
        <f t="shared" ref="E40:E50" si="2">B40*C40</f>
        <v>0</v>
      </c>
      <c r="F40" s="92"/>
      <c r="G40" s="129" t="s">
        <v>129</v>
      </c>
      <c r="H40" s="129" t="s">
        <v>130</v>
      </c>
      <c r="I40" s="139">
        <v>1</v>
      </c>
      <c r="J40" s="136">
        <v>1</v>
      </c>
      <c r="K40" s="92"/>
      <c r="L40" s="92">
        <f t="shared" ref="L40:L66" si="3">J40*I40</f>
        <v>1</v>
      </c>
      <c r="M40" s="93"/>
    </row>
    <row r="41" spans="1:13">
      <c r="A41" s="131" t="s">
        <v>131</v>
      </c>
      <c r="B41" s="129">
        <v>0</v>
      </c>
      <c r="C41" s="129">
        <v>3</v>
      </c>
      <c r="D41" s="92"/>
      <c r="E41" s="92">
        <f t="shared" si="2"/>
        <v>0</v>
      </c>
      <c r="F41" s="92"/>
      <c r="G41" s="129" t="s">
        <v>132</v>
      </c>
      <c r="H41" s="129" t="s">
        <v>133</v>
      </c>
      <c r="I41" s="139">
        <v>1</v>
      </c>
      <c r="J41" s="136">
        <v>1</v>
      </c>
      <c r="K41" s="92"/>
      <c r="L41" s="92">
        <f t="shared" si="3"/>
        <v>1</v>
      </c>
      <c r="M41" s="93"/>
    </row>
    <row r="42" spans="1:13">
      <c r="A42" s="95"/>
      <c r="B42" s="92"/>
      <c r="C42" s="92"/>
      <c r="D42" s="92"/>
      <c r="E42" s="92"/>
      <c r="F42" s="92"/>
      <c r="G42" s="129" t="s">
        <v>134</v>
      </c>
      <c r="H42" s="129" t="s">
        <v>135</v>
      </c>
      <c r="I42" s="139">
        <v>1</v>
      </c>
      <c r="J42" s="136">
        <v>1</v>
      </c>
      <c r="K42" s="92"/>
      <c r="L42" s="92">
        <f t="shared" si="3"/>
        <v>1</v>
      </c>
      <c r="M42" s="93"/>
    </row>
    <row r="43" spans="1:13">
      <c r="A43" s="94" t="s">
        <v>136</v>
      </c>
      <c r="B43" s="96">
        <f>SUM(E39:E41)</f>
        <v>1</v>
      </c>
      <c r="C43" s="92"/>
      <c r="D43" s="92"/>
      <c r="E43" s="92"/>
      <c r="F43" s="92"/>
      <c r="G43" s="129" t="s">
        <v>137</v>
      </c>
      <c r="H43" s="129" t="s">
        <v>138</v>
      </c>
      <c r="I43" s="139">
        <v>1</v>
      </c>
      <c r="J43" s="136">
        <v>1</v>
      </c>
      <c r="K43" s="92"/>
      <c r="L43" s="92">
        <f t="shared" si="3"/>
        <v>1</v>
      </c>
      <c r="M43" s="93"/>
    </row>
    <row r="44" spans="1:13">
      <c r="A44" s="95"/>
      <c r="B44" s="92"/>
      <c r="C44" s="92"/>
      <c r="D44" s="92"/>
      <c r="E44" s="92"/>
      <c r="F44" s="92"/>
      <c r="G44" s="129" t="s">
        <v>139</v>
      </c>
      <c r="H44" s="129" t="s">
        <v>140</v>
      </c>
      <c r="I44" s="139">
        <v>0.5</v>
      </c>
      <c r="J44" s="136">
        <v>1</v>
      </c>
      <c r="K44" s="92"/>
      <c r="L44" s="92">
        <f t="shared" si="3"/>
        <v>0.5</v>
      </c>
      <c r="M44" s="93"/>
    </row>
    <row r="45" spans="1:13">
      <c r="A45" s="95"/>
      <c r="B45" s="92"/>
      <c r="C45" s="92"/>
      <c r="D45" s="92"/>
      <c r="E45" s="92"/>
      <c r="F45" s="92"/>
      <c r="G45" s="129" t="s">
        <v>141</v>
      </c>
      <c r="H45" s="129" t="s">
        <v>142</v>
      </c>
      <c r="I45" s="139">
        <v>0.5</v>
      </c>
      <c r="J45" s="136">
        <v>2</v>
      </c>
      <c r="K45" s="92"/>
      <c r="L45" s="92">
        <f t="shared" si="3"/>
        <v>1</v>
      </c>
      <c r="M45" s="93"/>
    </row>
    <row r="46" spans="1:13" ht="18">
      <c r="A46" s="97" t="s">
        <v>143</v>
      </c>
      <c r="B46" s="92"/>
      <c r="C46" s="92"/>
      <c r="D46" s="92"/>
      <c r="E46" s="92"/>
      <c r="F46" s="92"/>
      <c r="G46" s="129" t="s">
        <v>144</v>
      </c>
      <c r="H46" s="129" t="s">
        <v>145</v>
      </c>
      <c r="I46" s="139">
        <v>2</v>
      </c>
      <c r="J46" s="136">
        <v>0</v>
      </c>
      <c r="K46" s="92"/>
      <c r="L46" s="92">
        <f t="shared" si="3"/>
        <v>0</v>
      </c>
      <c r="M46" s="93"/>
    </row>
    <row r="47" spans="1:13">
      <c r="A47" s="130" t="s">
        <v>119</v>
      </c>
      <c r="B47" s="130" t="s">
        <v>146</v>
      </c>
      <c r="C47" s="130" t="s">
        <v>121</v>
      </c>
      <c r="D47" s="92"/>
      <c r="E47" s="92"/>
      <c r="F47" s="92"/>
      <c r="G47" s="129" t="s">
        <v>147</v>
      </c>
      <c r="H47" s="129" t="s">
        <v>148</v>
      </c>
      <c r="I47" s="139">
        <v>1</v>
      </c>
      <c r="J47" s="136">
        <v>0</v>
      </c>
      <c r="K47" s="92"/>
      <c r="L47" s="92">
        <f t="shared" si="3"/>
        <v>0</v>
      </c>
      <c r="M47" s="93"/>
    </row>
    <row r="48" spans="1:13">
      <c r="A48" s="131" t="s">
        <v>149</v>
      </c>
      <c r="B48" s="129">
        <v>9</v>
      </c>
      <c r="C48" s="129">
        <v>5</v>
      </c>
      <c r="D48" s="92"/>
      <c r="E48" s="92">
        <f t="shared" si="2"/>
        <v>45</v>
      </c>
      <c r="F48" s="92"/>
      <c r="G48" s="129" t="s">
        <v>150</v>
      </c>
      <c r="H48" s="129" t="s">
        <v>151</v>
      </c>
      <c r="I48" s="139">
        <v>1</v>
      </c>
      <c r="J48" s="136">
        <v>1</v>
      </c>
      <c r="K48" s="92"/>
      <c r="L48" s="92">
        <f t="shared" si="3"/>
        <v>1</v>
      </c>
      <c r="M48" s="93"/>
    </row>
    <row r="49" spans="1:13">
      <c r="A49" s="131" t="s">
        <v>152</v>
      </c>
      <c r="B49" s="129">
        <v>2</v>
      </c>
      <c r="C49" s="129">
        <v>10</v>
      </c>
      <c r="D49" s="92"/>
      <c r="E49" s="92">
        <f t="shared" si="2"/>
        <v>20</v>
      </c>
      <c r="F49" s="92"/>
      <c r="G49" s="129" t="s">
        <v>153</v>
      </c>
      <c r="H49" s="129" t="s">
        <v>154</v>
      </c>
      <c r="I49" s="139">
        <v>1</v>
      </c>
      <c r="J49" s="136">
        <v>0</v>
      </c>
      <c r="K49" s="92"/>
      <c r="L49" s="92">
        <f t="shared" si="3"/>
        <v>0</v>
      </c>
      <c r="M49" s="93"/>
    </row>
    <row r="50" spans="1:13">
      <c r="A50" s="131" t="s">
        <v>155</v>
      </c>
      <c r="B50" s="129">
        <v>2</v>
      </c>
      <c r="C50" s="129">
        <v>15</v>
      </c>
      <c r="D50" s="92"/>
      <c r="E50" s="92">
        <f t="shared" si="2"/>
        <v>30</v>
      </c>
      <c r="F50" s="92"/>
      <c r="G50" s="129" t="s">
        <v>156</v>
      </c>
      <c r="H50" s="129" t="s">
        <v>157</v>
      </c>
      <c r="I50" s="139">
        <v>1</v>
      </c>
      <c r="J50" s="136">
        <v>0</v>
      </c>
      <c r="K50" s="92"/>
      <c r="L50" s="92">
        <f t="shared" si="3"/>
        <v>0</v>
      </c>
      <c r="M50" s="93"/>
    </row>
    <row r="51" spans="1:13">
      <c r="A51" s="95"/>
      <c r="B51" s="92"/>
      <c r="C51" s="92"/>
      <c r="D51" s="92"/>
      <c r="E51" s="92"/>
      <c r="F51" s="92"/>
      <c r="G51" s="129" t="s">
        <v>158</v>
      </c>
      <c r="H51" s="129" t="s">
        <v>159</v>
      </c>
      <c r="I51" s="139">
        <v>1</v>
      </c>
      <c r="J51" s="136">
        <v>0</v>
      </c>
      <c r="K51" s="92"/>
      <c r="L51" s="92">
        <f t="shared" si="3"/>
        <v>0</v>
      </c>
      <c r="M51" s="93"/>
    </row>
    <row r="52" spans="1:13">
      <c r="A52" s="94" t="s">
        <v>160</v>
      </c>
      <c r="B52" s="96">
        <f>SUM(E48:E50)</f>
        <v>95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3"/>
    </row>
    <row r="53" spans="1:13">
      <c r="A53" s="95"/>
      <c r="B53" s="92"/>
      <c r="C53" s="92"/>
      <c r="D53" s="92"/>
      <c r="E53" s="92"/>
      <c r="F53" s="92"/>
      <c r="G53" s="92"/>
      <c r="H53" s="92"/>
      <c r="I53" s="98" t="s">
        <v>161</v>
      </c>
      <c r="J53" s="92">
        <f>SUM(L39:L51)</f>
        <v>6.5</v>
      </c>
      <c r="K53" s="92"/>
      <c r="L53" s="92"/>
      <c r="M53" s="93"/>
    </row>
    <row r="54" spans="1:13">
      <c r="A54" s="95"/>
      <c r="B54" s="92"/>
      <c r="C54" s="92"/>
      <c r="D54" s="92"/>
      <c r="E54" s="92"/>
      <c r="F54" s="92"/>
      <c r="G54" s="92"/>
      <c r="H54" s="92"/>
      <c r="I54" s="98" t="s">
        <v>162</v>
      </c>
      <c r="J54" s="77">
        <f>0.6 +J53/100</f>
        <v>0.66500000000000004</v>
      </c>
      <c r="K54" s="92"/>
      <c r="L54" s="92"/>
      <c r="M54" s="93"/>
    </row>
    <row r="55" spans="1:13">
      <c r="A55" s="95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3"/>
    </row>
    <row r="56" spans="1:13">
      <c r="A56" s="95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3"/>
    </row>
    <row r="57" spans="1:13" ht="18">
      <c r="A57" s="95"/>
      <c r="B57" s="92"/>
      <c r="C57" s="92"/>
      <c r="D57" s="92"/>
      <c r="E57" s="92"/>
      <c r="F57" s="92"/>
      <c r="G57" s="99" t="s">
        <v>163</v>
      </c>
      <c r="H57" s="92"/>
      <c r="I57" s="92"/>
      <c r="J57" s="92"/>
      <c r="K57" s="92"/>
      <c r="L57" s="92"/>
      <c r="M57" s="93"/>
    </row>
    <row r="58" spans="1:13">
      <c r="A58" s="95"/>
      <c r="B58" s="92"/>
      <c r="C58" s="92"/>
      <c r="D58" s="92"/>
      <c r="E58" s="92"/>
      <c r="F58" s="92"/>
      <c r="G58" s="130" t="s">
        <v>122</v>
      </c>
      <c r="H58" s="130" t="s">
        <v>123</v>
      </c>
      <c r="I58" s="130" t="s">
        <v>121</v>
      </c>
      <c r="J58" s="130" t="s">
        <v>164</v>
      </c>
      <c r="K58" s="92"/>
      <c r="L58" s="92"/>
      <c r="M58" s="93"/>
    </row>
    <row r="59" spans="1:13">
      <c r="A59" s="95"/>
      <c r="B59" s="92"/>
      <c r="C59" s="92"/>
      <c r="D59" s="92"/>
      <c r="E59" s="92"/>
      <c r="F59" s="92"/>
      <c r="G59" s="129" t="s">
        <v>165</v>
      </c>
      <c r="H59" s="129" t="s">
        <v>166</v>
      </c>
      <c r="I59" s="138">
        <v>1.5</v>
      </c>
      <c r="J59" s="129">
        <v>1</v>
      </c>
      <c r="K59" s="92"/>
      <c r="L59" s="92">
        <f t="shared" si="3"/>
        <v>1.5</v>
      </c>
      <c r="M59" s="93"/>
    </row>
    <row r="60" spans="1:13">
      <c r="A60" s="95"/>
      <c r="B60" s="92"/>
      <c r="C60" s="92"/>
      <c r="D60" s="92"/>
      <c r="E60" s="92"/>
      <c r="F60" s="92"/>
      <c r="G60" s="129" t="s">
        <v>167</v>
      </c>
      <c r="H60" s="129" t="s">
        <v>168</v>
      </c>
      <c r="I60" s="138">
        <v>0.5</v>
      </c>
      <c r="J60" s="129">
        <v>1</v>
      </c>
      <c r="K60" s="92"/>
      <c r="L60" s="92">
        <f t="shared" si="3"/>
        <v>0.5</v>
      </c>
      <c r="M60" s="93"/>
    </row>
    <row r="61" spans="1:13">
      <c r="A61" s="100"/>
      <c r="B61" s="101"/>
      <c r="C61" s="102"/>
      <c r="D61" s="92"/>
      <c r="E61" s="92"/>
      <c r="F61" s="92"/>
      <c r="G61" s="129" t="s">
        <v>169</v>
      </c>
      <c r="H61" s="129" t="s">
        <v>170</v>
      </c>
      <c r="I61" s="138">
        <v>1</v>
      </c>
      <c r="J61" s="129">
        <v>0</v>
      </c>
      <c r="K61" s="92"/>
      <c r="L61" s="92">
        <f t="shared" si="3"/>
        <v>0</v>
      </c>
      <c r="M61" s="93"/>
    </row>
    <row r="62" spans="1:13" ht="15.6">
      <c r="A62" s="160" t="s">
        <v>171</v>
      </c>
      <c r="B62" s="161"/>
      <c r="C62" s="84">
        <f>(B43+B52)*J54*J69</f>
        <v>93.206400000000002</v>
      </c>
      <c r="D62" s="92"/>
      <c r="E62" s="92"/>
      <c r="F62" s="92"/>
      <c r="G62" s="129" t="s">
        <v>172</v>
      </c>
      <c r="H62" s="129" t="s">
        <v>173</v>
      </c>
      <c r="I62" s="138">
        <v>0.5</v>
      </c>
      <c r="J62" s="129">
        <v>0</v>
      </c>
      <c r="K62" s="92"/>
      <c r="L62" s="92">
        <f t="shared" si="3"/>
        <v>0</v>
      </c>
      <c r="M62" s="93"/>
    </row>
    <row r="63" spans="1:13">
      <c r="A63" s="103"/>
      <c r="B63" s="104"/>
      <c r="C63" s="105"/>
      <c r="D63" s="92"/>
      <c r="E63" s="92"/>
      <c r="F63" s="92"/>
      <c r="G63" s="129" t="s">
        <v>174</v>
      </c>
      <c r="H63" s="129" t="s">
        <v>175</v>
      </c>
      <c r="I63" s="138">
        <v>1</v>
      </c>
      <c r="J63" s="129">
        <v>0</v>
      </c>
      <c r="K63" s="92"/>
      <c r="L63" s="92">
        <f t="shared" si="3"/>
        <v>0</v>
      </c>
      <c r="M63" s="93"/>
    </row>
    <row r="64" spans="1:13">
      <c r="A64" s="95"/>
      <c r="B64" s="92"/>
      <c r="C64" s="92"/>
      <c r="D64" s="92"/>
      <c r="E64" s="92"/>
      <c r="F64" s="92"/>
      <c r="G64" s="129" t="s">
        <v>176</v>
      </c>
      <c r="H64" s="129" t="s">
        <v>177</v>
      </c>
      <c r="I64" s="138">
        <v>2</v>
      </c>
      <c r="J64" s="129">
        <v>1</v>
      </c>
      <c r="K64" s="92"/>
      <c r="L64" s="92">
        <f t="shared" si="3"/>
        <v>2</v>
      </c>
      <c r="M64" s="93"/>
    </row>
    <row r="65" spans="1:13">
      <c r="A65" s="95"/>
      <c r="B65" s="92"/>
      <c r="C65" s="92"/>
      <c r="D65" s="92"/>
      <c r="E65" s="92"/>
      <c r="F65" s="92"/>
      <c r="G65" s="129" t="s">
        <v>178</v>
      </c>
      <c r="H65" s="129" t="s">
        <v>179</v>
      </c>
      <c r="I65" s="138">
        <v>-1</v>
      </c>
      <c r="J65" s="129">
        <v>1</v>
      </c>
      <c r="K65" s="92"/>
      <c r="L65" s="92">
        <f t="shared" si="3"/>
        <v>-1</v>
      </c>
      <c r="M65" s="93"/>
    </row>
    <row r="66" spans="1:13">
      <c r="A66" s="95"/>
      <c r="B66" s="92"/>
      <c r="C66" s="92"/>
      <c r="D66" s="92"/>
      <c r="E66" s="92"/>
      <c r="F66" s="92"/>
      <c r="G66" s="129" t="s">
        <v>180</v>
      </c>
      <c r="H66" s="129" t="s">
        <v>181</v>
      </c>
      <c r="I66" s="138">
        <v>-1</v>
      </c>
      <c r="J66" s="129">
        <v>1</v>
      </c>
      <c r="K66" s="92"/>
      <c r="L66" s="92">
        <f t="shared" si="3"/>
        <v>-1</v>
      </c>
      <c r="M66" s="93"/>
    </row>
    <row r="67" spans="1:13">
      <c r="A67" s="95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3"/>
    </row>
    <row r="68" spans="1:13">
      <c r="A68" s="95"/>
      <c r="B68" s="92"/>
      <c r="C68" s="92"/>
      <c r="D68" s="92"/>
      <c r="E68" s="92"/>
      <c r="F68" s="92"/>
      <c r="G68" s="92"/>
      <c r="H68" s="92"/>
      <c r="I68" s="98" t="s">
        <v>182</v>
      </c>
      <c r="J68" s="92">
        <f>SUM(L59:L66)</f>
        <v>2</v>
      </c>
      <c r="K68" s="92"/>
      <c r="L68" s="92"/>
      <c r="M68" s="93"/>
    </row>
    <row r="69" spans="1:13" ht="14.4" customHeight="1">
      <c r="A69" s="162" t="s">
        <v>185</v>
      </c>
      <c r="B69" s="163"/>
      <c r="C69" s="92"/>
      <c r="D69" s="92"/>
      <c r="E69" s="92"/>
      <c r="F69" s="92"/>
      <c r="G69" s="92"/>
      <c r="H69" s="92"/>
      <c r="I69" s="98" t="s">
        <v>184</v>
      </c>
      <c r="J69" s="77">
        <f>1.4 + (0.03*J68)</f>
        <v>1.46</v>
      </c>
      <c r="K69" s="92"/>
      <c r="L69" s="92"/>
      <c r="M69" s="93"/>
    </row>
    <row r="70" spans="1:13" ht="15" customHeight="1" thickBot="1">
      <c r="A70" s="164"/>
      <c r="B70" s="165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7"/>
    </row>
    <row r="71" spans="1:13" ht="15" thickBot="1"/>
    <row r="72" spans="1:13" ht="18">
      <c r="A72" s="108" t="s">
        <v>186</v>
      </c>
      <c r="C72" s="109"/>
      <c r="D72" s="67"/>
      <c r="E72" s="67"/>
      <c r="F72" s="67"/>
      <c r="G72" s="68"/>
    </row>
    <row r="73" spans="1:13">
      <c r="A73" s="110" t="s">
        <v>187</v>
      </c>
      <c r="B73" s="111" t="s">
        <v>123</v>
      </c>
      <c r="C73" s="112"/>
      <c r="D73" s="61"/>
      <c r="E73" s="61"/>
      <c r="F73" s="62" t="s">
        <v>188</v>
      </c>
      <c r="G73" s="113">
        <v>120</v>
      </c>
    </row>
    <row r="74" spans="1:13" ht="28.95" customHeight="1">
      <c r="A74" s="114">
        <v>1</v>
      </c>
      <c r="B74" s="115" t="s">
        <v>189</v>
      </c>
      <c r="C74" s="112"/>
      <c r="D74" s="61"/>
      <c r="E74" s="61"/>
      <c r="F74" s="116" t="s">
        <v>190</v>
      </c>
      <c r="G74" s="117">
        <f>G73/C62</f>
        <v>1.2874652384385621</v>
      </c>
    </row>
    <row r="75" spans="1:13" ht="28.8">
      <c r="A75" s="118">
        <v>2</v>
      </c>
      <c r="B75" s="119" t="s">
        <v>191</v>
      </c>
      <c r="C75" s="112"/>
      <c r="D75" s="61"/>
      <c r="E75" s="61"/>
      <c r="F75" s="116" t="s">
        <v>192</v>
      </c>
      <c r="G75" s="120">
        <f>C26*G74</f>
        <v>325.16222062004323</v>
      </c>
    </row>
    <row r="76" spans="1:13" ht="29.4" thickBot="1">
      <c r="A76" s="118">
        <v>3</v>
      </c>
      <c r="B76" s="119" t="s">
        <v>193</v>
      </c>
      <c r="C76" s="121"/>
      <c r="D76" s="122"/>
      <c r="E76" s="122"/>
      <c r="F76" s="122"/>
      <c r="G76" s="123"/>
    </row>
    <row r="77" spans="1:13" ht="43.2">
      <c r="A77" s="118">
        <v>4</v>
      </c>
      <c r="B77" s="124" t="s">
        <v>194</v>
      </c>
    </row>
    <row r="78" spans="1:13" ht="43.2">
      <c r="A78" s="118">
        <v>5</v>
      </c>
      <c r="B78" s="124" t="s">
        <v>195</v>
      </c>
    </row>
    <row r="79" spans="1:13" ht="43.2">
      <c r="A79" s="118">
        <v>6</v>
      </c>
      <c r="B79" s="124" t="s">
        <v>196</v>
      </c>
    </row>
    <row r="80" spans="1:13" ht="43.2">
      <c r="A80" s="118">
        <v>7</v>
      </c>
      <c r="B80" s="124" t="s">
        <v>197</v>
      </c>
    </row>
    <row r="81" spans="1:2" ht="43.2">
      <c r="A81" s="118">
        <v>8</v>
      </c>
      <c r="B81" s="124" t="s">
        <v>198</v>
      </c>
    </row>
    <row r="82" spans="1:2" ht="43.2">
      <c r="A82" s="118">
        <v>9</v>
      </c>
      <c r="B82" s="124" t="s">
        <v>199</v>
      </c>
    </row>
    <row r="83" spans="1:2" ht="43.2">
      <c r="A83" s="118">
        <v>10</v>
      </c>
      <c r="B83" s="124" t="s">
        <v>200</v>
      </c>
    </row>
    <row r="84" spans="1:2" ht="28.8">
      <c r="A84" s="118">
        <v>11</v>
      </c>
      <c r="B84" s="124" t="s">
        <v>201</v>
      </c>
    </row>
    <row r="85" spans="1:2" ht="28.8">
      <c r="A85" s="118">
        <v>12</v>
      </c>
      <c r="B85" s="124" t="s">
        <v>202</v>
      </c>
    </row>
    <row r="86" spans="1:2" ht="28.8">
      <c r="A86" s="125">
        <v>13</v>
      </c>
      <c r="B86" s="126" t="s">
        <v>203</v>
      </c>
    </row>
    <row r="87" spans="1:2">
      <c r="A87" s="127"/>
      <c r="B87" s="119"/>
    </row>
    <row r="88" spans="1:2">
      <c r="A88" s="127"/>
      <c r="B88" s="119"/>
    </row>
  </sheetData>
  <mergeCells count="4">
    <mergeCell ref="A26:B26"/>
    <mergeCell ref="A33:B34"/>
    <mergeCell ref="A62:B62"/>
    <mergeCell ref="A69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Наивный метод</vt:lpstr>
      <vt:lpstr>PERT</vt:lpstr>
      <vt:lpstr>МФТ+ СОСОМО-2</vt:lpstr>
      <vt:lpstr>UCP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2023-10-10T09:08:50Z</dcterms:modified>
</cp:coreProperties>
</file>