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westernsydneyedu.sharepoint.com/sites/ScholarshipsOperationsGroup/Shared Documents/Git/Scholarships/"/>
    </mc:Choice>
  </mc:AlternateContent>
  <xr:revisionPtr revIDLastSave="4" documentId="11_860937FC92956BA785C730D0EBFFD9E5700ED0B8" xr6:coauthVersionLast="47" xr6:coauthVersionMax="47" xr10:uidLastSave="{318D87E3-23F4-4EC9-8D30-EF6222175B2A}"/>
  <bookViews>
    <workbookView xWindow="2868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1" i="1" l="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<sst xmlns="http://schemas.openxmlformats.org/spreadsheetml/2006/main" count="1128" uniqueCount="209">
  <si>
    <t>University</t>
  </si>
  <si>
    <t>Name</t>
  </si>
  <si>
    <t>Type</t>
  </si>
  <si>
    <t>Value</t>
  </si>
  <si>
    <t>Duration</t>
  </si>
  <si>
    <t>Level</t>
  </si>
  <si>
    <t>Criteria</t>
  </si>
  <si>
    <t>Indigenous</t>
  </si>
  <si>
    <t>Placement</t>
  </si>
  <si>
    <t>UOW</t>
  </si>
  <si>
    <t>Academic</t>
  </si>
  <si>
    <t>$2,500</t>
  </si>
  <si>
    <t>1 years</t>
  </si>
  <si>
    <t>UG</t>
  </si>
  <si>
    <t>• recipients must receive an offer to uow in autumn 2024 through uac for an eligible degree and maintain enrolment in one of the following courses; bachelor of professional accounting bachelor of business bachelor of business administration bachelor of economics &amp; finance, bachelor of business/master of business, bachelor of business/master of business analytics, bachelor of economics &amp; finance/master of business analytics, bachelor of economics &amp; finance/master of business
• Academic merit
• recipients must have completed their hsc in 2023
• recipients cannot hold the country to coast scholarship concurrently with this scholarship</t>
  </si>
  <si>
    <t>No</t>
  </si>
  <si>
    <t>$30,000</t>
  </si>
  <si>
    <t>4 years</t>
  </si>
  <si>
    <t>•  
• o
• u
• f
• n
• d
• t</t>
  </si>
  <si>
    <t>$5,000
12 available</t>
  </si>
  <si>
    <t>$5,000
44 available</t>
  </si>
  <si>
    <t>$5,000
20 available</t>
  </si>
  <si>
    <t>$5,000
29 available</t>
  </si>
  <si>
    <t>Community</t>
  </si>
  <si>
    <t>$2,500
1 available</t>
  </si>
  <si>
    <t>3 years</t>
  </si>
  <si>
    <t>• Female
• applicants must originate from either the wollongong, shellharbour, kiama or shoalhaven local government area and still consider this region to be their home;
• Provide statement
• applicants must be enrolling in their 1st year of an undergraduate degree at the university of wollongong in 2025;
• Rural or Regional</t>
  </si>
  <si>
    <t>$3,000
10 available</t>
  </si>
  <si>
    <t>• Rural or Regional
• applicants must submit a resume (2-3 pages max) and cover letter (1 page max) that includes (a) how the scholarship will assist in your studies &amp; (b) your involvement in activities which add value to the community.</t>
  </si>
  <si>
    <t>$3,000
5 available</t>
  </si>
  <si>
    <t>• Rural or Regional
• applicants are required to submit a one page outline of how the scholarship will assist you in your career ambitions</t>
  </si>
  <si>
    <t>$5,000
3 available</t>
  </si>
  <si>
    <t>• Equity criteria
• applicants must provide a one page outline of your involvement in the community and how the scholarship will assist you in your career ambitions
• applicants must maintain enrollment in an undergraduate degree at the university of wollongong south western sydney campus for the duration of this scholarship
• Rural or Regional
• applicants must currently reside in the liverpool city council local government area;
• applicants must be intending to enrol, or be enrolled in 1st, 2nd or 3rd year of an undergraduate degree at the university of wollongong south western sydney campus;</t>
  </si>
  <si>
    <t>$2,000
1 available</t>
  </si>
  <si>
    <t>Duration of degree</t>
  </si>
  <si>
    <t>• Equity criteria
• applicants must be enrolling in their 1st year of an undergraduate degree at the university of wollonong in 2024;</t>
  </si>
  <si>
    <t>$15,000
1 available</t>
  </si>
  <si>
    <t>• Rural or Regional
• Academic merit
• Equity criteria</t>
  </si>
  <si>
    <t>$7,000
1 available</t>
  </si>
  <si>
    <t>• applicants must be commencing in 2025 in a bachelor of nursing degree at the university of wollongong, wollongong or shoalhaven campus
• successful recipients will be expected to attend at least one event with the donor, and provide written updates as required. preference is for any in-person donor engagement to occur from second year or above.
• applicants cannot hold another scholarship concurrently with this scholarship.
• Equity criteria
• applicants must originate from or have strong demonstrated ties to the illawarra region, by way of living in the region for a long period of time, attending high school in the illawarra, or other ways as demonstrated by a written statement.</t>
  </si>
  <si>
    <t>$5,000
1 available</t>
  </si>
  <si>
    <t>• preference will be given to applicants who originate from the southern highlands region
• applicants be intending to enrol in first (1st) year of a bachelor of social work at the university of wollongong in 2024
• Provide statement
• applicants are required to demonstrate community involvement via submission of a written statement
• mature age students are encouraged to apply</t>
  </si>
  <si>
    <t>$3,000
1 available</t>
  </si>
  <si>
    <t>• successful applicants must maintain full-time enrolment in the first (1st) year of any undergraduate degree at the university of wollongong, shoalhaven campus
• applicants must currently and be committed to the shoalhaven area
• Provide statement
• applicants must be intending to enrol in any undergraduate degree at the university of wollongong, shoalhaven campus;</t>
  </si>
  <si>
    <t>$5000
2 available</t>
  </si>
  <si>
    <t>• successful applicants must maintain a credit average (weighted average mark 65+).
• applicants must be able to demonstrate that they reside within the wollongong, shellharbour or kiama local government areas
• if you're facing unique challenges that you think financial support could address to assist with your chosen degree, then we¿d strongly encourage you to apply. however all eligible students will be considered and are welcome to apply.
• successful applicants must have had a parent or grandparent serve within a operational or peacekeeping role within the australian defence force, or they themselves have similarly served. operational service with the army reserve qualifies.</t>
  </si>
  <si>
    <t>2 years</t>
  </si>
  <si>
    <t>PG</t>
  </si>
  <si>
    <t>• applicants must be able to demonstrate residency within the palerang, shoalhaven or eurobodalla shires;
• applicants must be enrolled in their first (1st) year of a master of teaching at the university of wollongong eurobodalla campus in 2024
• must be able to demonstrate an ongoing commitment to community service;
• applicants must achieve and maintain a minimum credit average (weighted average mark wam 65+) for the duration of the scholarship;</t>
  </si>
  <si>
    <t>Communtiy</t>
  </si>
  <si>
    <t>$15,000</t>
  </si>
  <si>
    <t>na</t>
  </si>
  <si>
    <t>UG/PG</t>
  </si>
  <si>
    <t>• applicants must be full-time in an on-campus course that can be fully delivered at one of the campuses listed above; and
• applicants must be enrolled in a bachelor, bachelor honours, graduate certificate, graduate diploma, master or doctoral degree.
• applicants be commencing as a new student at uow in autumn 2023
• applicants must be enrolled and study at either the batemans bay, bega, southern highlands or shoalhaven campuses,
• applicants must maintain ongoing residency in a regional area as defined by the australian bureau of statistics for the duration of each study period;</t>
  </si>
  <si>
    <t>$3,000
6 available</t>
  </si>
  <si>
    <t>• applicants must be studying in the liverpool lga and/or contribute to the community within the liverpool lga
• applicants must provide a brief outline via written statement of their community involvement in the liverpool city region
• applicants must be enrolled full-time in any undergraduate degree at the university of wollongong, south western sydney campus for the duration of the scholarship</t>
  </si>
  <si>
    <t>$3000
1 available</t>
  </si>
  <si>
    <t>• applicants must be enrolled in an undergraduate degree at the university of wollongong in 2023
• Rural or Regional
• *students from an agricultural background are strongly encouraged to apply*.</t>
  </si>
  <si>
    <t>$7,000
5 available</t>
  </si>
  <si>
    <t>• a personal statement which self-discloses that as an applicant, you have a physical disability that impacts on your mobility and physical capacity.
• applicants must have a physical disability that impedes their ability to function due to mobility limitations
• preference will be giving to medicine (md) or engineering (eis) students with 2 of the 5 scholarships specifically reserved for these disciplines, in alignment with the legacy of the movement disorder foundation
• community involvement as presented in the application will be strongly considered when awarding this scholarship
• preference will be given to undergraduate students, however masters and phd students are also welcome to apply
• Provide statement</t>
  </si>
  <si>
    <t>• Rural or Regional
• applicants must have completed their hsc in the mudgee, gulgong or kandos region.
• successful applicants must be enrolled in any year (with a preference for first year) of an undergraduate degree within the faculty of science, medicine &amp; health or a bachelor of public health (arts, social sciences and humanities).
• double degree holders are eligible to apply, with the scholarship offering totaling 4 years of the double degree.</t>
  </si>
  <si>
    <t>$35,000
2 available</t>
  </si>
  <si>
    <t>• applicants must provide a one-page written statement or 3-5 minute video outlining; what impact your disability has on your life and education, why you chose your degree and your future goals and career aspirations, and what receiving this scholarship would mean to you.
• applicants must be aged 26 years old or younger at time of application.
• successful applicants must be living with a disability, either physical or non-physical as defined by the disability discrimination act (1992), and be registered with uow student accessibility &amp; inclusion.
• applicants must be enrolled full-time or part-time at the university of wollongong for the duration of this scholarship.</t>
  </si>
  <si>
    <t>• Financial hardship
• applicants must complete a form allowing the housing trust to contact their housing provider to verify their living arrangements
• applicants must include as part of the application package how this scholarship will assist with their career ambitions
• successful applicants must maintain enrolment in an undergraduate degree at either the wollongong campus or shoalhaven campus for the duration of the scholarship</t>
  </si>
  <si>
    <t>$3,000
40 available</t>
  </si>
  <si>
    <t>• applicants must be able to demonstrate that they reside within the wollongong, shellharbour or kiama local government areas
• successful must have had a parent or grandparent serve within a operational or peacekeeping role within the australian defence force, or they themselves have similarly served. operational service with the army reserve qualifies
• successful applicants must maintain a credit average (weighted average mark 65+)</t>
  </si>
  <si>
    <t>• Female Preference
• outline of community involvement or volunteering;
• - bachelor of mathematics (762) and bachelor of mathematics advanced (762a), - bachelor of data science and analytics (3036), - bachelor of mathematics and finance (honours) (356) and bachelor of mathematics and finance (honours) (dean's scholar) (362) - bachelor of engineering (honours) - bachelor of mathematics (1865) , - bachelor of mathematics - bachelor of computer science (769), - bachelor of science - bachelor of mathematics (792).
• Rural or Regional
• applicants must be intending to enrol in first (1st) year of any of the following mathematics related degree programs in 2024:</t>
  </si>
  <si>
    <t>• preference will be given to applicants that currently reside and/or originate from the macarthur region. this includes city of campbelltown, camden council and wollondilly shire local government areas).
• successful applicants must maintain enrolment in a bachelor of engineering.
• applicants must be enrolled full-time in their first (1st) year of a bachelor of engineering (undergraduate degree) at any onshore campus at the university of wollongong.</t>
  </si>
  <si>
    <t>$32,000
30 available</t>
  </si>
  <si>
    <t>5 years</t>
  </si>
  <si>
    <t>• applicants will usually be year 12 students or have completed year 12 within the past 12 months at the time of application.
• applicants must be an australian or new zealand citizen, or the holder of an australian permanent resident or permanent humanitarian visa.
• applicants will usually be aged 16-21 when the scholarship commences.
• during an on-campus interview, applicants will be assessed against the uow ramsay scholar attributes as outlined in the scholarship description.
• the scholarship panel will consider the essay provided as part of the application to the bachelor of arts in western civilisation course.</t>
  </si>
  <si>
    <t>$25,000
1 available</t>
  </si>
  <si>
    <t>• Rural or Regional
• applicants must intend to enrol in phase 1 of the doctor of medicine (md) at the uow wollongong or shoalhaven campus.</t>
  </si>
  <si>
    <t>$8,000
3 available</t>
  </si>
  <si>
    <t>• applicants must complete and submit the george alexander foundation personal personal statement and the george alexander foundation values statement as part of their application.
• Academic merit
• applicants must submit two written referee reports outlining suitability for a scholarship:  a) from a person qualified to comment on academic studies, preferably a subject coordinator from the applicant's secondary school and/or a school principal b) from a current or past employer or person competent to supply a character reference (for example, a person with whom the applicant has undertaken community service or volunteer activities).
• applicants must have completed their secondary schooling, and be intending to commence their first year of any undergraduate degree at the university of wollongong in autumn session.
• successful applicants must submit an annual written report outlining how they have performed during the year and how the scholarship funds have assisted their studies.
• Rural or Regional
• applicants must complete the application package in full and submit by the closing date.
• successful applicants must participate in the foundation's gaf scholar network.</t>
  </si>
  <si>
    <t>Corporate</t>
  </si>
  <si>
    <t>$5,000
7 available</t>
  </si>
  <si>
    <t>• applicants must be enrolling in their 1st year of an eligible course in autumn 2025;
• successful applications will be required to maintain a wam of 65+ for the duration of their studies;
• applicants must be a recent high-school graduate, having completed year 12 (or equivalent) within two years of the scholarship award year
• successful applicants must be available to attend the disruptive leaders program in singapore (july 2026). please note: travel and accommodation expenses related to this event are covered by westpac scholars trust.
• successful applicants will actively engage as alumni members of the westpac 100 scholars network, which includes a commitment to actively share their experience, attend alumni events and promote the scholarship within their education institution;
• successful applicants must be available to attend a two-day westpac scholars summit in sydney during the first year of your scholarship (held in april 2025). please note: travel and accommodation expenses related to this event are covered by westpac scholars trust.
• applicants must be intending to enrol in an eligible degree. please see the website for listing of eligible degrees https://www.uow.edu.au/study/scholarships/domestic/westpac-bicentennial-foundation/</t>
  </si>
  <si>
    <t>$12,000
1 available</t>
  </si>
  <si>
    <t>• successful applicants must currently be part of or join the minerva network - including matching with a mentor - on awarding of the scholarship and must maintain the connection for the duration of the scholarship.
• applicants must be intending to enrol in autumn 2024 session
• Female</t>
  </si>
  <si>
    <t>B</t>
  </si>
  <si>
    <t>• this scholarship is for women and non-binary students studying bachelor of mathematics advanced (honours) or bachelor of mathematics (honours).
• remain enrolled as a full-time student at the university of wollongong for the duration of this scholarship</t>
  </si>
  <si>
    <t>$10,000
1 available</t>
  </si>
  <si>
    <t>• must hold chinese citizenship
• enrolled in first year in 2024
• highest wam 7 calculated on subjects completed in their first session
• must be an international student.
• full time enrolment (24 credit points) in the first session under the master of computer science at an onshore australian campus</t>
  </si>
  <si>
    <t>Equity</t>
  </si>
  <si>
    <t>Up
Varies available</t>
  </si>
  <si>
    <t>• applicants must show an affinity with the veolia mulwaree trust region through significant community involvement and participation in the business community through work experience, placement or internship;
• Provide statement
• Equity criteria
• applicants must have either completed their secondary schooling in the geographical area covered by the veolia mulwaree trust or have been long-term residents. this includes the goulbourn mulwaree council, palerang council, shoalhaven city council, oberon council, wingecarribee shire council, upper lachlan shire council and wollondilly shire council areas;</t>
  </si>
  <si>
    <t>$1,000
Up available</t>
  </si>
  <si>
    <t>• Equity criteria
• applicants must be undertaking an elective or selective placement in a community rated mm3 or above as classified by the department of health and aged care: https://www.health.gov.au/resources/apps-and-tools/health-workforce-locator/health-workforce-locator
• successful applicants must be enrolled full-time at the university of wollongong;
• applicants must be commencing phase 4 in the doctor of medicine (md) at the university of wollongong,
• placements must be for the full 6 weeks in one location;
• Rural or Regional
• students participating in assistant in medicine or paid clinical placements in mm3 or above sites are ineligible to apply for the scholarship for that particular placement</t>
  </si>
  <si>
    <t>Yes</t>
  </si>
  <si>
    <t>$1,600
2 available</t>
  </si>
  <si>
    <t>• a one page outline of how the scholarship will assist you in your career ambitions
• applicants must be enrolled to commence phase 3 in spring 2023 of a doctor of medicine (md) at the university of wollongong;
• a completed uac equity scholarship online application form
• Academic merit
• Equity criteria</t>
  </si>
  <si>
    <t>$2,000
2 available</t>
  </si>
  <si>
    <t>• Rural or Regional
• academic achievement and community involvement as presented in the application package will be strongly considered when awarding this scholarship</t>
  </si>
  <si>
    <t>• applicants must be enrolled in their first year in a b environmental science (hons)  b environmental science (hons) deans scholar b science (hons)  b science (hons) deans scholar  b conservation biology (hons)  b conservation biology (hons) deans scholar b marine science (hons)  b marine science (hons) deans scholar;
• aboriginal and torres strait islander candidates and students that originate or reside in the sutherland shire are strongly encouraged to apply;
• Equity criteria
• successful applicants will be required to maintain a wam of 50+ for the duration of their studies.
• the successful scholarship recipient will be required to submit a bi-annual scholarship expenditure report outlining how they have used their funds.</t>
  </si>
  <si>
    <t>• applicants must be enrolled in an undergraduate degree at the university of wollongong.
• Rural or Regional
• applicants must submit a one page outline of how the scholarship will assist with your career ambitions</t>
  </si>
  <si>
    <t>• successful applicants must maintain enrolment in a doctor of medicine (md) at the university of wollongong
• applicants must provide a one-page letter or 3-5 min video on why they have chosen medicine, what they would like to specialise in and why; how this scholarship will help, as part of the application package
• Equity criteria
• applicants must be enrolled full-time in a doctor of medicine (md) at the university of wollongong
• successful applicants must maintain a grade of satisfactory throughout the duration of the scholarship</t>
  </si>
  <si>
    <t>• applicants must include a brief cover letter, including an outline on how the scholarship will assist with their career ambitions
• Equity criteria
• applicants must be enrolled full-time for the duration of the scholarship;
• Rural or Regional
• applicants must be enrolled in the first year of a bachelor of engineering (mechanical, mechatronic or electrical) at the university of wollongong, and may also be enrolled in a double degree.</t>
  </si>
  <si>
    <t>$5,250
1 available</t>
  </si>
  <si>
    <t>• Equity criteria
• successful applicants must currently reside in or have completed their hsc in the city of shoalhaven lga.
• applicants are required to demonstrate community involvement via submission of a written statement.</t>
  </si>
  <si>
    <t>• successful applicants must maintain full-time enrolment in any year of any undergraduate degree at the university of wollongong, shoalhaven campus
• applicants must currently reside and be committed to the shoalhaven area
• Equity criteria
• applicants are required to demonstrate community involvement via submission of a written statement.
• Provide statement
• applicants must be enrolled full-time in an undergraduate degree at the university of wollongong, shoalhaven campus</t>
  </si>
  <si>
    <t>$5,000
2 available</t>
  </si>
  <si>
    <t>• Equity criteria
• applicants must have completed their hsc and/or currently live in the city of shellharbour lga.
• applicants are required to demonstrate community involvement via submission of a written statement.</t>
  </si>
  <si>
    <t>$1,500
1 available</t>
  </si>
  <si>
    <t>• applicants are encouraged to demonstrate community involvement within their written submission
• applicants must be enrolled in their first year of an undergraduate degree within the school of education in 2024;
• Equity criteria
• Female</t>
  </si>
  <si>
    <t>• applicants who are mature-aged students and/or have an indigenous australian background are encouraged to apply
• successful applicants must maintain enrolment in a bachelor of nursing
• Equity criteria
• applications are open to domestic students who are studying at the wollongong, loftus and south western sydney campuses</t>
  </si>
  <si>
    <t>$1,500
3 available</t>
  </si>
  <si>
    <t>• applicants are required to outline their career ambitions and how the scholarship will assist them during their placement, by way of a written statement.
• Equity criteria
• applicants must be enrolled full or part time in a bachelor of nursing and be enrolled in either snug208 or snug308 in spring 2024</t>
  </si>
  <si>
    <t>$5,000
Variable available</t>
  </si>
  <si>
    <t>• applicants who are seeking to upskill in order to achieve leadership potions in finance, accounting, economics and financial planning professionals are encouraged to apply
• Female
• Equity criteria
• applicants who are undertaking tertiary studies as means to re-enter the workforce; or those who are mature age or of young age (between 16-35 years old) are encouraged to apply.
• applicants must be intending to enrol in first year 2023 of one of the following eligible postgraduate degree programs: master courses:  master of applied finance (424 or 1437)  master of business analytics (3026 or 3074)  master of financial management (3038) master of professional accounting (1438) master of professional accounting advanced (1439) master of innovation and entrepreneurship (3031)
• successful applicants must maintain enrolment in an eligible degree program for the duration of the scholarship.
• eligible graduate certificate programs; graduate certificate:  graduate certificate in applied finance (2121) graduate certificate in business analytics (3035) graduate certificate in professional accounting (2122) graduate certificate in forensic accounting (3139) graduate certificate in innovation and entrepreneurship (1190)</t>
  </si>
  <si>
    <t>Total
1 available</t>
  </si>
  <si>
    <t>• applicants must demonstrate via written statement a commitment to addressing any of the sustainable development goals through community involvement.
• Equity criteria
• applicants must be enrolled full-time in any year of any undergraduate degree at the university of wollongong</t>
  </si>
  <si>
    <t>• Rural or Regional
• applicants must be enrolled in second (2nd) year or higher of a bachelor of laws (llb) at the university of wollongong;
• applicants must submit a uac equity scholarship application and a uow scholarship application to be considered for this scholarship</t>
  </si>
  <si>
    <t>• applicants must be enrolled enrolled in any year of any undergraduate degree at the university of wollongong.
• Equity criteria
• successful applicants must maintain enrolment in an undergraduate degree at the university of wollongong.</t>
  </si>
  <si>
    <t>$1,000
1 available</t>
  </si>
  <si>
    <t>• Equity criteria
• applicants must demonstrate their interest and commitment to working well with people with lived experience of mental illness
• applicants must be enrolled in their first (1st) year of a bachelor of nursing and maintain enrolment in this course for the duration of the scholarship.</t>
  </si>
  <si>
    <t>$1,000
2 available</t>
  </si>
  <si>
    <t>• successful applicants must agree and understand that scholarship funding should be utilised to undertake the gamsat, and other associated graduate medicine application costs.
• applicants must be intending to apply uow graduate school of medicine md program in the year following the completion of their undergraduate degree.
• applicants must be in their final or penultimate year of any undergraduate degree at the university of wollongong.
• successful applicants must maintain enrolment in penultimate or final year of any undergraduate degree at the university of wollongong.
• applicants must be able to demonstrate financial need/disadvantage by way of centrelink statement.
• applicants must be intending to undertake the graduate medical school admission test (gamsat).</t>
  </si>
  <si>
    <t>• Rural or Regional
• Equity criteria
• applicants are required to demonstrate community involvement via submission of a written statement.</t>
  </si>
  <si>
    <t>$5,000
5 available</t>
  </si>
  <si>
    <t>• Equity criteria
• applicants must be enrolled in a bachelor of engineering and undertaking or planning to undertake a major in civil, electrical, environmental or mechanical engineering.</t>
  </si>
  <si>
    <t>• part-time students must be enrolled for a minimum study load of 50%
• applicants must be intending to enrol in first year in 2023 of one of the following eligible programs:  bachelor of business (3090) with a major in accountancy, business analytics, economics, finance or financial planning bachelor of business - bachelor of laws (3101) with a major in accountancy, business analytics, economics, finance or financial planning bachelor of economics and finance (326)  bachelor of economics and finance - bachelor of laws (1895)
• successful applicants must maintain enrolment in an eligible degree program for the duration of the scholarship
• Female
• Equity criteria
• applicants who are undertaking tertiary studies as a means to re-enter the workforce; or those who are mature age or of young age (between 16-35 years old) are encouraged to apply
• applicants who are seeking to upskill in order to achieve leadership positions in finance, accounting, economics and financial planning professions</t>
  </si>
  <si>
    <t>• Equity criteria
• applicants must be enrolled in first (1st) year of bachelor of laws, and may also be enrolled in a double degree;
• applicants are required to demonstrate community involvement via submission of a written statement.
• applicants must originate from the illawarra region (wollongong, shellharbour and kiama lga). applicants must have lived in the illawarra region at some stage prior to commencing their studies at uow.</t>
  </si>
  <si>
    <t>• applicants must intend to enrol in phase 2 of the doctor of medicine (md) at the uow wollongong or shoalhaven campus
• Equity criteria
• successful applicants must maintain a grade of satisfactory</t>
  </si>
  <si>
    <t>$16,500
1 available</t>
  </si>
  <si>
    <t>• Equity criteria
• applicants are required to demonstrate community involvement via submission of a written statement.</t>
  </si>
  <si>
    <t>• applicants must be enrolled in any undergraduate degree at the university of wollongong.
• Provide statement
• Equity criteria</t>
  </si>
  <si>
    <t>• applicants must be enrolled full-time at the university of wollongong for the duration of this scholarship;
• the successful applicant will be expected to attend the jack goldring memorial lecture in october
• applicants are required to demonstrate community involvement via submission of a written statement.
• successful applicants must be available for interview in mid september
• applicants must be enrolled in their penultimate (next to last) year of a bachelor of laws (single or combined llb degree) at the university of wollongong and progressing into their final year in 2025</t>
  </si>
  <si>
    <t>A</t>
  </si>
  <si>
    <t>$5,500
1 available</t>
  </si>
  <si>
    <t>• applicants must be commencing 2nd year (phase 1, session 3) of the bachelor of medicine - bachelor of surgery (mbbs) in autumn 2017 at uow.
• Academic merit
• must not have received any negative comments regarding personal and profession development (ppd).
• Female</t>
  </si>
  <si>
    <t>• applicants are required to demonstrate community involvement via submission of a written statement
• applicants must have completed their hsc (or equivalent) in the milton, ulladulla or mollymook areas, and continue to consider this region as their home;</t>
  </si>
  <si>
    <t>$1,000
5 available</t>
  </si>
  <si>
    <t>• applicants must be enrolled in any year (full-time or part-time) of an undergraduate degree at the university of wollongong bega campus;
• one nominated director from mumbulla foundation will review the set of de-identified applications prior to the university of wollongong making any recommendations</t>
  </si>
  <si>
    <t>$500
1 available</t>
  </si>
  <si>
    <t>• applicants must be able to demonstrate community involvement as per their application;
• applicants must be enrolled in a bachelor of commerce or business degree at the university of wollongong bega campus;</t>
  </si>
  <si>
    <t>• applicants must be enrolled in their final year of any undergraduate degree in 2024, and plan to progress to honours (or equivalent) in 2025;
• applicants must have achieved and maintained a credit average (weighted average mark 65+);
• applicants are required to demonstrate community involvement via submission of a written statement.</t>
  </si>
  <si>
    <t>• applicants must be able to demonstrate community involvement as per their application.
• applicants must be enrolled full-time or part-time in a bachelor of commerce or bachelor of business at uow bega campus;</t>
  </si>
  <si>
    <t>$3000
2 available</t>
  </si>
  <si>
    <t>• one scholarship shall be dedicated to a student from the faculty of arts, social sciences and humanities, who is undertaking a course in international studies or international relations (courses include ba major, bachelors degree or masters degree);
• it is the preference of the sponsor that the two successful applicants will be selected from different faculties. an exception to this may occur when the two leading candidates are enrolled within the same faculty, however one is enrolled as an undergraduate student and the other enrolled as a postgraduate student;
• applicants must provide supporting documentation to be considered for this scholarship which includes a 500 word submission that discusses your commitment to addressing one or more of the united nations sustainable development goals; a 500 word submission that demonstrates leadership skills and qualities, and involvement or commitment to community, aid agencies or involvement with non-government organisations;
• applicants must maintain a weighted average mark of 65+
• applicants must be enrolled full-time in their 2nd year or higher of an undergraduate degree or enrolled in a postgraduate (coursework) degree at the university of wollongong in 2023;
• Rural or Regional
• successful postgraduate applicants must have achieved a satisfactory recommendation from either their postgraduate supervisor (if applicable) or from the academic program director;</t>
  </si>
  <si>
    <t>• applicants must be enrolled in any of any of the following undergraduate degrees majoring in chemistry or medicinal chemistry: bachelor of science (honours) (deans scholar) international bachelor of science (honours) international bachelor of science bachelor of science bachelor of medicinal chemistry (honours) bachelor of medicinal chemistry (honours) (deans scholar)
• applicants must demonstrate how the scholarship will assist them with their career ambitions by way of a one page statement
• applicants must demonstrate academic excellence across second year chemistry subjects, and have completed and achieved at least a distinction average (weighted average mark 75+) in all four of the subjects; chem211, chem212, chem213, chem214</t>
  </si>
  <si>
    <t>• applicants must maintain a weighted average mark of 75+
• applicants are required to demonstrate community involvement via submission of a written statement
• applicants must be entering their honours year in autumn session 2024
• applicants must be enrolling in a bachelor of education - the early years (honours), bachelor of primary education (honours), bachelor of health and physical education (honours)</t>
  </si>
  <si>
    <t>$1,250
2 available</t>
  </si>
  <si>
    <t>• applicants must have a weighted average mark of 65+ (credit average).
• applicants must be enrolled full-time;
• applicants must not be in receipt of any scholarships or awards offered by the university of wollongong;
• applicants must be an international undergraduate or postgraduate coursework student enrolled in at any uow australian campus;</t>
  </si>
  <si>
    <t>• the awardee will be selected based upon community involvement as per their application in addition to the initial practicum report
• applicants must be enrolled in a master of teaching degree at uow bega campus;
• applicants must be able to demonstrate community involvement as per their application;
• applicants must maintain a weighted average mark of 65+ for the duration of the scholarship</t>
  </si>
  <si>
    <t>• the selection panel actively encourages applications from students that have a research focus in area such as: pathogenesis, diagnosis, treatment or prevention of meningococcal disease.
• Academic merit
• applicants must commit to preparing an abstract and poster/presentation (as part of assessment for (medi604 or med1994) relating to meningococcal (infectious) disease.
• applicants must be enrolled in final year of either of the bachelor of medicine bachelor of surgery (mbbs) (medi604) or a doctor of medicine (md) (med1994);</t>
  </si>
  <si>
    <t>• applicants are required to demonstrate community involvement via submission of a written statement;
• applicants must be enrolled in their 2nd year of a bachelor of nursing degree in 2024 at the university of wollongong;
• applicants must maintain a weighted average mark of 65+
• the successful applicant must demonstrate a clear career aspiration for nursing;</t>
  </si>
  <si>
    <t>• applicants must be enrolled in any year of an undergraduate degree at uow bega campus for the duration of the scholarship;
• applicants must be able to demonstrate community involvement as per their application;</t>
  </si>
  <si>
    <t>• applicants must be able to demonstrate their community involvement as per their application;
• applicants must be enrolled in any year of a bachelor of nursing at the university of wollongong bega campus;</t>
  </si>
  <si>
    <t>• must be able to demonstrate community involvement as per their application;
• remain enrolled as a full or part-time student at the university of wollongong for the duration of this scholarship;
• must be enrolled in any year of a bachelor of nursing degree at the uow bega campus;</t>
  </si>
  <si>
    <t>• applicants must be able to demonstrate community involvement as per their application;
• applicants must provide a one page outline of how the scholarship will assist you in your career ambitions
• applicants must be be enrolled in a bachelor of business or bachelor of commerce degree at uow bega;</t>
  </si>
  <si>
    <t>• applicants must reside in the shoalhaven area for the duration of the scholarship;
• applicants must have achieved and maintained a weighted average mark of 55+;
• applicants must be enrolled in first (1st) or second (2nd) year of any undergraduate degree at the university of wollongong (shoalhaven campus).</t>
  </si>
  <si>
    <t>• in keeping with the values of christopher zweerman the recipient will be selected based on a demonstrated commitment and contribution to the medical school student community.
• Academic merit
• international students are encouraged to apply
• applicants must be enrolled in phase 2 of a doctor of medicine (md) at the university of wollongong graduate medicine</t>
  </si>
  <si>
    <t>• applicants must be able to demonstrate community involvement as per their application.
• applicants must be enrolled in a bachelor of nursing at uow bega for the duration of the scholarship;</t>
  </si>
  <si>
    <t>• applicants must be able to demonstrate community involvement as per their application;
• applicants are to be enrolled in any year of a bachelor of nursing degree at uow bega campus;</t>
  </si>
  <si>
    <t>• Provide statement
• applicants must have completed at least two professional experiences as part of their degree, and achieved a grade of 65+ in edpd301
• applicants must demonstrate participation in activities that required leadership skills and commitment to quality teaching and provide professional experience reports from the past two years, if available
• applicants must be enrolled in their penultimate year of a bachelor of education (primary) in 2024;</t>
  </si>
  <si>
    <t>$1000
1 available</t>
  </si>
  <si>
    <t>• one nominated director from mumbulla foundation will review the set of de-identified applications prior to the university of wollongong making any recommendations
• applications must be able to demonstrate community involvement as per their application.
• applicants must be enrolled in a postgraduate master of teaching degree at the university of wollongong bega campus;</t>
  </si>
  <si>
    <t>• applicants must demonstrate prior academic excellence and leadership potential, with the intention of pursuing a career in a maritime or related field;
• applicants must have career aspirations aligned with amsa's vision and mission
• the recipient must be willing to complete a pre and post survey aimed at monitoring the impact of the amsa scholarship
• applicants must demonstrate the attributes of the amsa values of professional, collaborative, dedicated and accountable. https://www.amsa.gov.au/about/who-we-are/our-vision-mission-values-and-aspirations
• successful applicants must maintain enrolment in the masters of maritime policy at the university of wollongong
• applicants must be enrolled in, or intend to enroll in, full-time or part time in masters of maritime policy at the university of wollongong in 2024 (a research project or minor thesis aligned with the work of amsa will be highly regarded)</t>
  </si>
  <si>
    <t>• applicants must be enrolled in, or intend to enroll in, the graduate certificate in maritime studies at the university of wollongong in 2024
• applicants must be willing to complete a pre and post scholarship survey aimed at monitoring the impact of the amsa scholarship
• applicants must intend to pursue a career in a maritime or related field, with aspirations aligned with amsa's vision and mission
• applicants must demonstrate the attributes of the amsa values of professional, collaborative, dedicated and accountable
• applicants must be enrolled full-time or part-time in a graduate certificate in maritime studies at the university of wollongong.
• applicants must demonstrate prior academic excellence</t>
  </si>
  <si>
    <t>• students must be enrolled in phase 2 or phase 3 of the doctor of medicine in spring 2024;
• Provide statement
• this scholarship is available to both domestic and international students
• students must have received and maintain a minimum satisfactory grade.</t>
  </si>
  <si>
    <t>• Female
• applicants must be enrolled in an undergraduate degree at the university of wollongong;
• applicants must currently reside in the illawarra region, and have completed their schooling in the area. the greater illawarra region covers the area to the east of the escarpment, and is bounded by helensburgh and kiama;
• Provide statement
• the successful recipient will be encouraged to attend a club meeting to learn more about the members who afforded them this opportunity;</t>
  </si>
  <si>
    <t>• must be enrolled in a bachelor of computer science and actively completing csit321;
• Female</t>
  </si>
  <si>
    <t>• successful applicants must maintain a satisfactory grade for the duration of the scholarship
• applicants who are able to demonstrate leadership qualities and examples of assisting others in need will be highly regarded.
• applicants must be enrolled in a doctor of medicine (md)
• Provide statement
• the selection panel reserves the right to split the allocated scholarship funding in a given year if it is unanimously agreed upon that there is more than one applicant they would like to recognise.
• this scholarship is open to both domestic and international students.</t>
  </si>
  <si>
    <t>• applicants must have a demonstrated interest in / commitment to legal practice
• successful applicants must maintain enrolment in a bachelor of laws (either single, direct entry or combined llb degree) at the university of wollongong
• applicants must have a weighted average mark (wam) of 75 or above
• applicants must be enrolled full-time in their third (3rd) or fourth (4th) year of a bachelor of laws (either single, direct entry or combined llb degree) at the university of wollongong
• applicants must demonstrate high achievement in llb subjects with specific relevance to legal practice including ‘contracts’ a and b, ‘property and trusts’ a and b and ‘lawyers and australian society’</t>
  </si>
  <si>
    <t>• applicants must be able to demonstrate an active involvement in a range of sports, social, community and/or charity activities
• applicants must provide a referenced letter/statement from their gp supervisor in phase 3
• applicants must be enrolled in medi994 of phase 4 of a doctor of medicine
• the scholarship is available to both domestic and international students enrolled in graduate medicine.
• applicants must be enrolled as a full-time student at the university of wollongong for the duration of this scholarship;</t>
  </si>
  <si>
    <t>• applicants must be of aboriginal or torres strait islander descent</t>
  </si>
  <si>
    <t>• applicants are required to provide a cover letter including how the scholarship will assist you with your career ambitions
• applicants must be enrolled in first (1st) year of bachelor of engineering (mechanical, mechatronic or electrical) at the university of wollongong, and may also be enrolled in a double degree;</t>
  </si>
  <si>
    <t>US$2,000
1 available</t>
  </si>
  <si>
    <t>• *the research degree must be focused on nursing practices and applicants are required to include their research question within the scholarship application.
• successful applicants must maintain a grade of credit average or satisfactory progression (for research students) throughout the duration of the scholarship
• applicants must be a registered nurse intending to work/are working in nursing part-time during their studies;
• applicants must be enrolled in an eligible postgraduate degree within the school of nursing at the university of wollongong in autumn 2024;
• eligible degrees; master of nursing (mental health) master of science (person-centred dementia care) master of science (gerontology &amp; rehabilitation studies) master in medical and health leadership  graduate certificate of nursing  graduate certificate in mental health nursing  graduate diploma in mental health nursing graduate certificate in dementia care  graduate certificate in gerontology &amp; rehabilitation studies master of philosophy (nursing)* phd (nursing) *</t>
  </si>
  <si>
    <t>• applicants are required to demonstrate community involvement via submission of a written statement
• applicants must be enrolled in any year of an undergraduate bachelor of nursing degree at uow bega campus</t>
  </si>
  <si>
    <t>• applicants must have achieved and maintain a minimum grade of satisfactory;
• applicants must be based in the shoalhaven / milton ulladulla hubs;
• successful applicants must maintain enrolment in doctor of medicine (md) at the school of graduate medicine, shoalhaven campus
• applicants must be enrolled in phase 3 in spring 2024 of the doctor of medicine (md) at the school of graduate medicine, shoalhaven campus;
• Rural or Regional</t>
  </si>
  <si>
    <t>$2,000
6 available</t>
  </si>
  <si>
    <t>• applicants must be enrolled in their 2024 honours year within the faculty of science, medicine &amp; health, at the university of wollongong.
• applicants must have a weighted average mark of 75+
• applicant's supervisory team must consist of at least one molecular horizons primary member
• supervisors must provide a summary (1 page max.): 1. what is the proposed research project and how it meets the criteria? 2. how the project is relevant to the community and align with the vision of the institute around promoting interdisciplinary and partnerships? 3.describe how you will contribute as a uow ambassador for the michael tynan challenge and support the tynan family molecular horizons honours scholarship program 4. how will the scholarship assist with your research/career ambitions?
• applications will be assessed based on the project alignment to the research themes of molecular horizons, applicant’s academic metrics (wam, volunteering, leadership etc) balanced with evidence of a commitment of the applicant and supervisor(s) to the scholarship theme - community, volunteering and giving back
• applicants must provide a 1-1.5 page summary: 1.who you are and your area of research (include what you are doing and why)  2. outline your skills/experience/approach to community engagement, volunteering, leadership and teamwork to-date 3. describe how you will contribute as a uow ambassador for the michael tynan challenge and support the tynan family molecular horizons honours scholarship 4. how will the scholarship assist with your career ambitions?
• applicants cannot hold another scholarship concurrently with this scholarship</t>
  </si>
  <si>
    <t>• applicants must demonstrate commitment to community and student life at uow
• this scholarship is available to both domestic and international students
• applicants must be enrolled in second year or above of a bachelor of engineering and have declared a major in civil engineering</t>
  </si>
  <si>
    <t>• students participating in assistant in medicine or 'paid' clinical placements are ineligible to apply
• applicants must be enrolled in or commencing phase 4 of the uow doctor of medicine (md) at the university of wollongong, school of medicine in 2024
• Academic merit
• recipients are encouraged to: i.	support a phase 3 hub regional academic day activity; or  ii.	participate in a community engagement program such as a high school careers days
• applicants must be undertaking an elective or selective placement in the clarence valley region of northern nsw.
• recipients must present to grafton base hospital grand rounds during their placement
• Rural or Regional</t>
  </si>
  <si>
    <t>• applicants must maintain a grade of satisfactory throughout the duration of the scholarship
• applicants must be committed to completing at least two out of the three rotations in 2024, within the bega valley shire and / or the three adjacent lgas of eurobodalla, cooma-monaro and bombala
• applicants must maintain enrolment in a doctor of medicine for the duration of this scholarship
• applicants must be commencing phase 4 of a doctor of medicine (md) in 2024</t>
  </si>
  <si>
    <t>• candidates who applied for an assistant in medicine position in the clarence health service will not be precluded from being granted a scholarship.
• successful applicants must maintain a grade of satisfactory throughout the duration of the scholarship.
• preferred candidates will originate from the clarence valley, having completed secondary schooling in this region, however all interested candidates are encouraged to apply.
• applicants must be enrolled full-time in a doctor of medicine at the university of wollongong.
• successful applicants must maintain enrolment in the doctor of medicine.
• applicants must be planning to undertake their phase 3 placement or phase 4 selective and elective rotations in the clarence valley.
• Rural or Regional
• successful applicants must remain in the clarence valley for their phase 3 placement or phase 4 selective and elective rotations</t>
  </si>
  <si>
    <t>• ii) or be a carer of someone living with a hearing and/or speech impairment, and be registered as a carer with uow disability services; or iii) be able to demonstrate a commitment to studying and/or working in an area relating to hearing and/or speech impairments
• applicants are required to demonstrate community involvement via submission of a written statement;
• applicants must either: i.	be living with a hearing and/or speech impairment, and be registered with uow disability services. this may include hearing and/or speech impairments caused by a range of medical conditions, including but not limited to: ms (multiple sclerosis), brain tumour/cancer, acquired brain injury, cancer, cerebral palsy, dystonia, stroke/cva, muscular dystrophy, parkinson's disease, tourette's syndrome</t>
  </si>
  <si>
    <t>• applicants must be enrolled in their first (1st) year of an eligible degree with in the faculty of arts, social sciences and humanities (excluding; bachelor of science – assh, bachelor of arts in western civilisation, bachelor of neuroscience and bachelor of sport)
• applicants must be able to demonstrate involvement in the shellharbour shire and/or gerringong communities as well as detailing how the scholarship will assist with their career ambitions via a written statement.</t>
  </si>
  <si>
    <t>• applicants must be of aboriginal or torres strait islander descent, confirmed by the woolyungah indigenous centre.
• successful applicants must remain in a science, technology, engineering or mathematics (stem) undergraduate degree at any onshore campus for the duration of this scholarship.
• applicants are required to demonstrate community involvement via submission of a written statement.</t>
  </si>
  <si>
    <t>• applicants must maintain a weighted average mark of 65+
• successful applicants must maintain enrolment in a bachelor of engineering (mining).
• vacation work may be offered to the successful scholarship recipient. this is a work placement arrangement between the sponsor glencore and the student. successful applicants who complete their scholarship with glencore are considered for glencore's graduate program and may be eligible to obtain on-going professional opportunities
• applicants must be enrolled full-time in their first (1st) or second (2nd) year of a bachelor of engineering (mining);</t>
  </si>
  <si>
    <t>• applicants must maintain a weighted average mark of 65+
• students with an existing employment relationship with south 32 are not eligible for this scholarship
• applicants must be enrolled in the 3rd year of a bachelor of engineering majoring in mining, electrical or mechanical</t>
  </si>
  <si>
    <t>• applicants must be enrolled in their second (2nd) or third (3rd) year of a bachelor of engineering (mining) at the university of wollongong
• successful applicants must maintain enrolment in a bachelor of engineering (mining) for the duration of the scholarship.
• Female</t>
  </si>
  <si>
    <t>$8,000
1 available</t>
  </si>
  <si>
    <t>• applicants must maintain a weighted average mark of 65+
• applicants must be enrolled in their final year in 2024 of an eligible degree program offered by the faculty of business and law. open to students studying business and commerce</t>
  </si>
  <si>
    <t>$10,000
2 available</t>
  </si>
  <si>
    <t>• applicants who are mature-aged students and/or have an indigenous australian background are encouraged to apply
• successful applicants must maintain enrolment in a bachelor of nursing
• applicants must be enrolled in their second (2nd) or third (3rd) year of a bachelor of nursing.
• applications are open to domestic students who are studying at the wollongong, loftus and south western sydney campuses</t>
  </si>
  <si>
    <t>$9,500
1 available</t>
  </si>
  <si>
    <t>• applicants must be intending to complete a university approved exchange program for one to two semesters in mainland china, hong kong, singapore, japan, south korea or taiwan, pending no travel restrictions.
• applicants must be intending commence exchange in semester 2, 2024, for the start of semester at your host university in asia, pending no travel restrictions. please note, most universities in our selected destinations refer to this as the ‘fall semester’.
• applicants must be enrolled full time in their second year or beyond of any undergraduate degree (including honours) when commencing the exchange.</t>
  </si>
  <si>
    <t>• applicants must be enrolled in third (3rd) year / fourth (4th) year (penultimate) of an eligible degree program in spring 2022; - bachelor of computer science (all majors) - bachelor of engineering (majors: electrical, computer, telecommunications, mechatronic and mechanical) - double degree students with at least one of these majors are also very welcome to apply.
• applicants should have: strong academic results, an enquiring mind and a logical approach to problem-solving, understanding of fundamental electronics theory and research methodologies, competence in ms suite (excel to intermediate level), technical component measurement and identification, demonstrated teamwork and sound communication skills including ability to record and document test results with accuracy, some experience with formal report writing.
• successful applicants will be offered paid work placement (10 weeks per year) with excellent staff benefits, including free parking. some travel/ accommodation allowance may be considered. successful applicants must be able to undertake this work placement in canberra, via projects and research team. this is a work placement arrangement between the cea technologies and the student.
• Female</t>
  </si>
  <si>
    <t>• applicants must be commencing second year or above in 2025.
• successful applicants must maintain enrolment in relevant degree or double degree within the school of computing and information technology, school of electrical, computer and telecommunications engineering and the school of mathematics and applied statistics.
• enrolled in a relevant degree or double degree within the school of computing and information technology, school of electrical, computer and telecommunications engineering and the school of mathematics and applied statistics.</t>
  </si>
  <si>
    <t>Work</t>
  </si>
  <si>
    <t>• Provide statement
• applicants must be enrolled in their penultimate year 2024, and entering final year in 2025, in a bachelor of laws;
• applicants must be available for work experience, for a total of sixty (60) days or 456 working hours, commencing at the end of 2024 for a four (4) week block. the remainder of the work integrated learning component of the scholarship will be completed one (1) day a week thereafter until the fulfillment of the work integrated learning has been met.
• applicants must be enrolled full-time in their penultimate year of a bachelor of laws (either single, direct entry or combined llb degree) at the time of application.</t>
  </si>
  <si>
    <t>• successful applicants must maintain a wam of 75+
• applicants must be available for work experience during academic session or at the end of each year.
• applicants must be enrolled in their third (3rd) year in 2023 of an eligible degree program as follows; bachelor of engineering (honours) - (electrical, computer, telecommunications or mechatronics), bachelor of computer science (honours), bachelor of mathematics or statistics (honours), bachelor of information technology (honours), any associate degree in similar fields
• the successful applicant will be well organised and good time management skills, have excellent written and oral communication presentation skills, excellent skills in microsoft office, be flexible, professional and show attention to detail and be well presented
• applicants must understand that the scholarship will be awarded in 2023 and will continue in the student's final year. the successful applicant's thesis would then commence in their honours fourth (4th) year in 2024</t>
  </si>
  <si>
    <t>$16,000
1 available</t>
  </si>
  <si>
    <t>• applicants must understand that preference will be given to a student from the act.
• applicants must be willing to complete their work experience in canberra.
• must be enrolled in their second (2nd) year of a bachelor of engineering (civil engineering) in 2024
• applicants must be available for twelve (12) weeks of work experience in canberra during the academic session or at the end of each year.</t>
  </si>
  <si>
    <t>$15,000
2 available</t>
  </si>
  <si>
    <t>• scholarship duration is three or four years, depending on the length of the full-time, eligible degree program
• applicants must maintain a weighted average mark of 75+
• applicants must have originated from or reside in the southern highlands, south coast or illawarra regions.
• applicants must be enrolling in their second (2nd) year of a bachelor of engineering (electrical) or bachelor of engineering (mechanical) in 2025. double degree enrolments will also be eligible;
• applicants must maintain enrolment in a bachelor of engineering (electrical) or (mechanical) for the duration of the scholarship, as designated at the time of application and selection.
• applicants must be available for 10 weeks work experience at the end of each year;
• applicants must be enrolled as a full-time student at the university of wollongong for the duration of this scholarship;</t>
  </si>
  <si>
    <t>• successful applicants must maintain enrolment in a bachelor of business (supply chain management)
• applicants must be enrolled in second (2nd) or penultimate year of a bachelor of business (supply chain management), in 2023
• successful applicants must be available for work experience during academic session or at the end of each year (up to 12 weeks/60 days)</t>
  </si>
  <si>
    <t>• applicants must be able to demonstrate an interest in criminal law and advocacy via a written statement, which may include details of participation in mooting and other advocacy-based competitions.
• shortlisted applicants will be required to attend a selection interview, which may include a mooting scenario.
• applicants must be available for a total of sixty (60) days work experience during academic session or at the end of each year and prior to graduation;
• applicants must be enrolled in bachelor of laws (either single or combined llb degree)
• applicants must be enrolled full-time in an undergraduate degree at the university of wollongong (part-time applications will be accepted where final year does not require full time enrolment to reach completion);</t>
  </si>
  <si>
    <t>• applicants must be enrolled full-time in either their third (3rd) or fourth (4th) year of a bachelor of engineering (electrical) or (telecommunications) at the university of wollongong.
• applicants must be available for up to 12 weeks work experience during the academic session or at the end of the year.
• applicants must provide a one page outline of how the scholarship will assist you in your career ambitions
• successful applicants must maintain enrolment in a bachelor of engineering (electrical) or (telecommunications) at the university of wollongong.</t>
  </si>
  <si>
    <t>• applicants must be enrolled full-time in an undergraduate degree at the university of wollongong.
• applicants must be enrolled in their penultimate or final year of bachelor of engineering (mechanical, civil or architectural) at the university of wollongong, and may also be enrolled in a double degree.
• successful applicants must maintain enrolment in bachelor of engineering (mechanical, civil or architectural) at the university of wollongong.
• applicants must be available for up to 12 weeks of work experience in wagga wagga during the calendar year – accommodation assistance can be provided upon request.
• Rural or Regional</t>
  </si>
  <si>
    <t>• applicants must be available for work experience during the academic session and/or during session breaks, for a length of up to 12 weeks
• Provide statement
• applicants must be currently enrolled in or have successfully completed subject accy200 or accy122
• applicants must be enrolled full-time in their second (2nd) year of a bachelor of business (accounting) or bachelor of commerce (accounting)
• applicants must agree and understand shortlisted applicants will be required to attend a selection interview at the 542 partners office - suite 305/30 kingsway, cronulla nsw 2230</t>
  </si>
  <si>
    <t>• applicants must be enrolled in third (3rd) year or higher of a bachelor of engineering (mechanical) (mechatronic) or (electrical) at the university of wollongong, and may also be enrolled in a double degree
• applicants must be available for work experience for up to 12 weeks during academic session or at the end of each year and prior to graduation</t>
  </si>
  <si>
    <t>Sporting</t>
  </si>
  <si>
    <t>• applicants must have provided a written application and supporting documents as required, as this may determine whether the applicant will be considered by the joint selection committee;
• applicants must have a range of interests and hobbies relevant and supportive of the southern districts rugby club scholarship;
• applicants must be able and willing to participate in social activities at uow;
• applicants must be a registered playing member of the southern district rugby club (sdrc) for the duration of the scholarship,
• the successful applicant must display a blend of academic, sporting, personal and social skills which will best allow the scholar to fulfill the purpose and requirements of the scholarship;
• applicants must be able to act as an ambassador for the sdrc and uow during the period of the scholarship, including appearing at public events. the candidates personal presentation and ability to communicate well with other is therefore relevant;</t>
  </si>
  <si>
    <t>$3,
1 available</t>
  </si>
  <si>
    <t>• applicants must demonstrate involvement in rugby league via submission of a written statement
• the successful applicant must be enrolled full-time in an undergraduate degree at the university of wollongong in 2024;
• applicants must have competed in either the illawarra or south coast junior rugby league (helensburgh - milton/ulladulla) competitions during their hsc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</si>
</sst>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41"/>
  <sheetViews>
    <sheetView tabSelected="1" topLeftCell="A10" workbookViewId="0">
      <selection activeCell="E11" sqref="E11"/>
    </sheetView>
  </sheetViews>
  <sheetFormatPr defaultRowHeight="15" x14ac:dyDescent="0.25"/>
  <cols>
    <col min="4" max="4" width="27" style="3" customWidth="1"/>
    <col min="7" max="7" width="26.140625" style="3" customWidth="1"/>
  </cols>
  <sheetData>
    <row r="1" spans="1:9" x14ac:dyDescent="0.25">
      <c r="A1" s="1" t="s">
        <v>0</v>
      </c>
      <c r="B1" s="1" t="s">
        <v>1</v>
      </c>
      <c r="C1" s="1" t="s">
        <v>2</v>
      </c>
      <c r="D1" s="2" t="s">
        <v>3</v>
      </c>
      <c r="E1" s="1" t="s">
        <v>4</v>
      </c>
      <c r="F1" s="1" t="s">
        <v>5</v>
      </c>
      <c r="G1" s="2" t="s">
        <v>6</v>
      </c>
      <c r="H1" s="1" t="s">
        <v>7</v>
      </c>
      <c r="I1" s="1" t="s">
        <v>8</v>
      </c>
    </row>
    <row r="2" spans="1:9" ht="409.5" x14ac:dyDescent="0.25">
      <c r="A2" t="s">
        <v>9</v>
      </c>
      <c r="B2" t="str">
        <f>HYPERLINK("https://scholarships.uow.edu.au/scholarships/search?scholarship=3121", "Business Undergraduate Academic Excellence Scholarship")</f>
        <v>Business Undergraduate Academic Excellence Scholarship</v>
      </c>
      <c r="C2" t="s">
        <v>10</v>
      </c>
      <c r="D2" s="3" t="s">
        <v>11</v>
      </c>
      <c r="E2" t="s">
        <v>12</v>
      </c>
      <c r="F2" t="s">
        <v>13</v>
      </c>
      <c r="G2" s="3" t="s">
        <v>14</v>
      </c>
      <c r="H2" t="s">
        <v>15</v>
      </c>
      <c r="I2" t="s">
        <v>15</v>
      </c>
    </row>
    <row r="3" spans="1:9" ht="105" x14ac:dyDescent="0.25">
      <c r="A3" t="s">
        <v>9</v>
      </c>
      <c r="B3" t="str">
        <f>HYPERLINK("https://scholarships.uow.edu.au/scholarships/search?scholarship=2881", "Vice-Chancellor's Leadership Scholarship – South Western Sydney")</f>
        <v>Vice-Chancellor's Leadership Scholarship – South Western Sydney</v>
      </c>
      <c r="C3" t="s">
        <v>10</v>
      </c>
      <c r="D3" s="3" t="s">
        <v>16</v>
      </c>
      <c r="E3" t="s">
        <v>17</v>
      </c>
      <c r="F3" t="s">
        <v>13</v>
      </c>
      <c r="G3" s="3" t="s">
        <v>18</v>
      </c>
      <c r="H3" t="s">
        <v>15</v>
      </c>
      <c r="I3" t="s">
        <v>15</v>
      </c>
    </row>
    <row r="4" spans="1:9" ht="30" x14ac:dyDescent="0.25">
      <c r="A4" t="s">
        <v>9</v>
      </c>
      <c r="B4" t="str">
        <f>HYPERLINK("https://scholarships.uow.edu.au/scholarships/search?scholarship=1581", "UOW Liverpool Undergraduate Scholarship")</f>
        <v>UOW Liverpool Undergraduate Scholarship</v>
      </c>
      <c r="C4" t="s">
        <v>10</v>
      </c>
      <c r="D4" s="3" t="s">
        <v>19</v>
      </c>
      <c r="E4" t="s">
        <v>12</v>
      </c>
      <c r="F4" t="s">
        <v>13</v>
      </c>
      <c r="H4" t="s">
        <v>15</v>
      </c>
      <c r="I4" t="s">
        <v>15</v>
      </c>
    </row>
    <row r="5" spans="1:9" ht="105" x14ac:dyDescent="0.25">
      <c r="A5" t="s">
        <v>9</v>
      </c>
      <c r="B5" t="str">
        <f>HYPERLINK("https://scholarships.uow.edu.au/scholarships/search?scholarship=2321", "Illawarra Principal's Recommendation Scholarship")</f>
        <v>Illawarra Principal's Recommendation Scholarship</v>
      </c>
      <c r="C5" t="s">
        <v>10</v>
      </c>
      <c r="D5" s="3" t="s">
        <v>20</v>
      </c>
      <c r="E5" t="s">
        <v>12</v>
      </c>
      <c r="F5" t="s">
        <v>13</v>
      </c>
      <c r="G5" s="3" t="s">
        <v>18</v>
      </c>
      <c r="H5" t="s">
        <v>15</v>
      </c>
      <c r="I5" t="s">
        <v>15</v>
      </c>
    </row>
    <row r="6" spans="1:9" ht="105" x14ac:dyDescent="0.25">
      <c r="A6" t="s">
        <v>9</v>
      </c>
      <c r="B6" t="str">
        <f>HYPERLINK("https://scholarships.uow.edu.au/scholarships/search?scholarship=2322", "Sutherland Shire Principal's Recommendation Scholarship")</f>
        <v>Sutherland Shire Principal's Recommendation Scholarship</v>
      </c>
      <c r="C6" t="s">
        <v>10</v>
      </c>
      <c r="D6" s="3" t="s">
        <v>21</v>
      </c>
      <c r="E6" t="s">
        <v>12</v>
      </c>
      <c r="F6" t="s">
        <v>13</v>
      </c>
      <c r="G6" s="3" t="s">
        <v>18</v>
      </c>
      <c r="H6" t="s">
        <v>15</v>
      </c>
      <c r="I6" t="s">
        <v>15</v>
      </c>
    </row>
    <row r="7" spans="1:9" ht="105" x14ac:dyDescent="0.25">
      <c r="A7" t="s">
        <v>9</v>
      </c>
      <c r="B7" t="str">
        <f>HYPERLINK("https://scholarships.uow.edu.au/scholarships/search?scholarship=2481", "Macarthur Principal's Recommendation Scholarship")</f>
        <v>Macarthur Principal's Recommendation Scholarship</v>
      </c>
      <c r="C7" t="s">
        <v>10</v>
      </c>
      <c r="D7" s="3" t="s">
        <v>22</v>
      </c>
      <c r="E7" t="s">
        <v>12</v>
      </c>
      <c r="F7" t="s">
        <v>13</v>
      </c>
      <c r="G7" s="3" t="s">
        <v>18</v>
      </c>
      <c r="H7" t="s">
        <v>15</v>
      </c>
      <c r="I7" t="s">
        <v>15</v>
      </c>
    </row>
    <row r="8" spans="1:9" ht="225" x14ac:dyDescent="0.25">
      <c r="A8" t="s">
        <v>9</v>
      </c>
      <c r="B8" t="str">
        <f>HYPERLINK("https://scholarships.uow.edu.au/scholarships/search?scholarship=401", "The Edna Campbell Scholarship for Women")</f>
        <v>The Edna Campbell Scholarship for Women</v>
      </c>
      <c r="C8" t="s">
        <v>23</v>
      </c>
      <c r="D8" s="3" t="s">
        <v>24</v>
      </c>
      <c r="E8" t="s">
        <v>25</v>
      </c>
      <c r="F8" t="s">
        <v>13</v>
      </c>
      <c r="G8" s="3" t="s">
        <v>26</v>
      </c>
      <c r="H8" t="s">
        <v>15</v>
      </c>
      <c r="I8" t="s">
        <v>15</v>
      </c>
    </row>
    <row r="9" spans="1:9" ht="150" x14ac:dyDescent="0.25">
      <c r="A9" t="s">
        <v>9</v>
      </c>
      <c r="B9" t="str">
        <f>HYPERLINK("https://scholarships.uow.edu.au/scholarships/search?scholarship=654", "John, Belle &amp; Richard Miller, Bridgewater Scholarships for Opportunity")</f>
        <v>John, Belle &amp; Richard Miller, Bridgewater Scholarships for Opportunity</v>
      </c>
      <c r="C9" t="s">
        <v>23</v>
      </c>
      <c r="D9" s="3" t="s">
        <v>27</v>
      </c>
      <c r="E9" t="s">
        <v>12</v>
      </c>
      <c r="F9" t="s">
        <v>13</v>
      </c>
      <c r="G9" s="3" t="s">
        <v>28</v>
      </c>
      <c r="H9" t="s">
        <v>15</v>
      </c>
      <c r="I9" t="s">
        <v>15</v>
      </c>
    </row>
    <row r="10" spans="1:9" ht="90" x14ac:dyDescent="0.25">
      <c r="A10" t="s">
        <v>9</v>
      </c>
      <c r="B10" t="str">
        <f>HYPERLINK("https://scholarships.uow.edu.au/scholarships/search?scholarship=2021", "Transforming Futures Scholarship - Future Students")</f>
        <v>Transforming Futures Scholarship - Future Students</v>
      </c>
      <c r="C10" t="s">
        <v>23</v>
      </c>
      <c r="D10" s="3" t="s">
        <v>29</v>
      </c>
      <c r="E10" t="s">
        <v>25</v>
      </c>
      <c r="F10" t="s">
        <v>13</v>
      </c>
      <c r="G10" s="3" t="s">
        <v>30</v>
      </c>
      <c r="H10" t="s">
        <v>15</v>
      </c>
      <c r="I10" t="s">
        <v>15</v>
      </c>
    </row>
    <row r="11" spans="1:9" ht="390" x14ac:dyDescent="0.25">
      <c r="A11" t="s">
        <v>9</v>
      </c>
      <c r="B11" t="str">
        <f>HYPERLINK("https://scholarships.uow.edu.au/scholarships/search?scholarship=1181", "Liverpool City Council Opportunity Scholarship")</f>
        <v>Liverpool City Council Opportunity Scholarship</v>
      </c>
      <c r="C11" t="s">
        <v>23</v>
      </c>
      <c r="D11" s="3" t="s">
        <v>31</v>
      </c>
      <c r="E11" t="s">
        <v>12</v>
      </c>
      <c r="F11" t="s">
        <v>13</v>
      </c>
      <c r="G11" s="3" t="s">
        <v>32</v>
      </c>
      <c r="H11" t="s">
        <v>15</v>
      </c>
      <c r="I11" t="s">
        <v>15</v>
      </c>
    </row>
    <row r="12" spans="1:9" ht="90" x14ac:dyDescent="0.25">
      <c r="A12" t="s">
        <v>9</v>
      </c>
      <c r="B12" t="str">
        <f>HYPERLINK("https://scholarships.uow.edu.au/scholarships/search?scholarship=1641", "The Salvestrin Sartor Jones Scholarship")</f>
        <v>The Salvestrin Sartor Jones Scholarship</v>
      </c>
      <c r="C12" t="s">
        <v>23</v>
      </c>
      <c r="D12" s="3" t="s">
        <v>33</v>
      </c>
      <c r="E12" t="s">
        <v>34</v>
      </c>
      <c r="F12" t="s">
        <v>13</v>
      </c>
      <c r="G12" s="3" t="s">
        <v>35</v>
      </c>
      <c r="H12" t="s">
        <v>15</v>
      </c>
      <c r="I12" t="s">
        <v>15</v>
      </c>
    </row>
    <row r="13" spans="1:9" ht="45" x14ac:dyDescent="0.25">
      <c r="A13" t="s">
        <v>9</v>
      </c>
      <c r="B13" t="str">
        <f>HYPERLINK("https://scholarships.uow.edu.au/scholarships/search?scholarship=2642", "De Dominicis Foundation Opportunity Scholarship for STEM Students")</f>
        <v>De Dominicis Foundation Opportunity Scholarship for STEM Students</v>
      </c>
      <c r="C13" t="s">
        <v>23</v>
      </c>
      <c r="D13" s="3" t="s">
        <v>36</v>
      </c>
      <c r="E13" t="s">
        <v>25</v>
      </c>
      <c r="F13" t="s">
        <v>13</v>
      </c>
      <c r="G13" s="3" t="s">
        <v>37</v>
      </c>
      <c r="H13" t="s">
        <v>15</v>
      </c>
      <c r="I13" t="s">
        <v>15</v>
      </c>
    </row>
    <row r="14" spans="1:9" ht="409.5" x14ac:dyDescent="0.25">
      <c r="A14" t="s">
        <v>9</v>
      </c>
      <c r="B14" t="str">
        <f>HYPERLINK("https://scholarships.uow.edu.au/scholarships/search?scholarship=2761", "Wollongong Chapter No. 59 Order of the Eastern Star Nursing Opportunity Scholarship")</f>
        <v>Wollongong Chapter No. 59 Order of the Eastern Star Nursing Opportunity Scholarship</v>
      </c>
      <c r="C14" t="s">
        <v>23</v>
      </c>
      <c r="D14" s="3" t="s">
        <v>38</v>
      </c>
      <c r="E14" t="s">
        <v>25</v>
      </c>
      <c r="F14" t="s">
        <v>13</v>
      </c>
      <c r="G14" s="3" t="s">
        <v>39</v>
      </c>
      <c r="H14" t="s">
        <v>15</v>
      </c>
      <c r="I14" t="s">
        <v>15</v>
      </c>
    </row>
    <row r="15" spans="1:9" ht="255" x14ac:dyDescent="0.25">
      <c r="A15" t="s">
        <v>9</v>
      </c>
      <c r="B15" t="str">
        <f>HYPERLINK("https://scholarships.uow.edu.au/scholarships/search?scholarship=361", "The Stevenson Family Scholarship in Social Work")</f>
        <v>The Stevenson Family Scholarship in Social Work</v>
      </c>
      <c r="C15" t="s">
        <v>23</v>
      </c>
      <c r="D15" s="3" t="s">
        <v>40</v>
      </c>
      <c r="E15" t="s">
        <v>34</v>
      </c>
      <c r="F15" t="s">
        <v>13</v>
      </c>
      <c r="G15" s="3" t="s">
        <v>41</v>
      </c>
      <c r="H15" t="s">
        <v>15</v>
      </c>
      <c r="I15" t="s">
        <v>15</v>
      </c>
    </row>
    <row r="16" spans="1:9" ht="255" x14ac:dyDescent="0.25">
      <c r="A16" t="s">
        <v>9</v>
      </c>
      <c r="B16" t="str">
        <f>HYPERLINK("https://scholarships.uow.edu.au/scholarships/search?scholarship=640", "St Georges Basin Community Scholarship")</f>
        <v>St Georges Basin Community Scholarship</v>
      </c>
      <c r="C16" t="s">
        <v>23</v>
      </c>
      <c r="D16" s="3" t="s">
        <v>42</v>
      </c>
      <c r="E16" t="s">
        <v>12</v>
      </c>
      <c r="F16" t="s">
        <v>13</v>
      </c>
      <c r="G16" s="3" t="s">
        <v>43</v>
      </c>
      <c r="H16" t="s">
        <v>15</v>
      </c>
      <c r="I16" t="s">
        <v>15</v>
      </c>
    </row>
    <row r="17" spans="1:9" ht="409.5" x14ac:dyDescent="0.25">
      <c r="A17" t="s">
        <v>9</v>
      </c>
      <c r="B17" t="str">
        <f>HYPERLINK("https://scholarships.uow.edu.au/scholarships/search?scholarship=321", "The Illawarra Centenary of ANZAC Scholarship")</f>
        <v>The Illawarra Centenary of ANZAC Scholarship</v>
      </c>
      <c r="C17" t="s">
        <v>23</v>
      </c>
      <c r="D17" s="3" t="s">
        <v>44</v>
      </c>
      <c r="E17" t="s">
        <v>25</v>
      </c>
      <c r="F17" t="s">
        <v>13</v>
      </c>
      <c r="G17" s="3" t="s">
        <v>45</v>
      </c>
      <c r="H17" t="s">
        <v>15</v>
      </c>
      <c r="I17" t="s">
        <v>15</v>
      </c>
    </row>
    <row r="18" spans="1:9" ht="315" x14ac:dyDescent="0.25">
      <c r="A18" t="s">
        <v>9</v>
      </c>
      <c r="B18" t="str">
        <f>HYPERLINK("https://scholarships.uow.edu.au/scholarships/search?scholarship=630", "Ivan Bandur Master of Teaching Scholarship")</f>
        <v>Ivan Bandur Master of Teaching Scholarship</v>
      </c>
      <c r="C18" t="s">
        <v>23</v>
      </c>
      <c r="D18" s="3" t="s">
        <v>33</v>
      </c>
      <c r="E18" t="s">
        <v>46</v>
      </c>
      <c r="F18" t="s">
        <v>47</v>
      </c>
      <c r="G18" s="3" t="s">
        <v>48</v>
      </c>
      <c r="H18" t="s">
        <v>15</v>
      </c>
      <c r="I18" t="s">
        <v>15</v>
      </c>
    </row>
    <row r="19" spans="1:9" ht="390" x14ac:dyDescent="0.25">
      <c r="A19" t="s">
        <v>9</v>
      </c>
      <c r="B19" t="str">
        <f>HYPERLINK("https://scholarships.uow.edu.au/scholarships/search?scholarship=2203", "Destination Australia Scholarship (Domestic Students)")</f>
        <v>Destination Australia Scholarship (Domestic Students)</v>
      </c>
      <c r="C19" t="s">
        <v>49</v>
      </c>
      <c r="D19" s="3" t="s">
        <v>50</v>
      </c>
      <c r="E19" t="s">
        <v>51</v>
      </c>
      <c r="F19" t="s">
        <v>52</v>
      </c>
      <c r="G19" s="3" t="s">
        <v>53</v>
      </c>
      <c r="H19" t="s">
        <v>15</v>
      </c>
      <c r="I19" t="s">
        <v>15</v>
      </c>
    </row>
    <row r="20" spans="1:9" ht="255" x14ac:dyDescent="0.25">
      <c r="A20" t="s">
        <v>9</v>
      </c>
      <c r="B20" t="str">
        <f>HYPERLINK("https://scholarships.uow.edu.au/scholarships/search?scholarship=1681", "Club Liverpool Community Scholarship")</f>
        <v>Club Liverpool Community Scholarship</v>
      </c>
      <c r="C20" t="s">
        <v>23</v>
      </c>
      <c r="D20" s="3" t="s">
        <v>54</v>
      </c>
      <c r="E20" t="s">
        <v>12</v>
      </c>
      <c r="F20" t="s">
        <v>13</v>
      </c>
      <c r="G20" s="3" t="s">
        <v>55</v>
      </c>
      <c r="H20" t="s">
        <v>15</v>
      </c>
      <c r="I20" t="s">
        <v>15</v>
      </c>
    </row>
    <row r="21" spans="1:9" ht="150" x14ac:dyDescent="0.25">
      <c r="A21" t="s">
        <v>9</v>
      </c>
      <c r="B21" t="str">
        <f>HYPERLINK("https://scholarships.uow.edu.au/scholarships/search?scholarship=2161", "Rural and Regional Agricultural Scholarship")</f>
        <v>Rural and Regional Agricultural Scholarship</v>
      </c>
      <c r="C21" t="s">
        <v>23</v>
      </c>
      <c r="D21" s="3" t="s">
        <v>56</v>
      </c>
      <c r="E21" t="s">
        <v>17</v>
      </c>
      <c r="F21" t="s">
        <v>13</v>
      </c>
      <c r="G21" s="3" t="s">
        <v>57</v>
      </c>
      <c r="H21" t="s">
        <v>15</v>
      </c>
      <c r="I21" t="s">
        <v>15</v>
      </c>
    </row>
    <row r="22" spans="1:9" ht="409.5" x14ac:dyDescent="0.25">
      <c r="A22" t="s">
        <v>9</v>
      </c>
      <c r="B22" t="str">
        <f>HYPERLINK("https://scholarships.uow.edu.au/scholarships/search?scholarship=1121", "The Movement Disorder Foundation Scholarship")</f>
        <v>The Movement Disorder Foundation Scholarship</v>
      </c>
      <c r="C22" t="s">
        <v>23</v>
      </c>
      <c r="D22" s="3" t="s">
        <v>58</v>
      </c>
      <c r="E22" t="s">
        <v>17</v>
      </c>
      <c r="F22" t="s">
        <v>52</v>
      </c>
      <c r="G22" s="3" t="s">
        <v>59</v>
      </c>
      <c r="H22" t="s">
        <v>15</v>
      </c>
      <c r="I22" t="s">
        <v>15</v>
      </c>
    </row>
    <row r="23" spans="1:9" ht="300" x14ac:dyDescent="0.25">
      <c r="A23" t="s">
        <v>9</v>
      </c>
      <c r="B23" t="str">
        <f>HYPERLINK("https://scholarships.uow.edu.au/scholarships/search?scholarship=1302", "Mudgee Region Community Scholarship")</f>
        <v>Mudgee Region Community Scholarship</v>
      </c>
      <c r="C23" t="s">
        <v>23</v>
      </c>
      <c r="D23" s="3" t="s">
        <v>40</v>
      </c>
      <c r="E23" t="s">
        <v>34</v>
      </c>
      <c r="F23" t="s">
        <v>13</v>
      </c>
      <c r="G23" s="3" t="s">
        <v>60</v>
      </c>
      <c r="H23" t="s">
        <v>15</v>
      </c>
      <c r="I23" t="s">
        <v>15</v>
      </c>
    </row>
    <row r="24" spans="1:9" ht="409.5" x14ac:dyDescent="0.25">
      <c r="A24" t="s">
        <v>9</v>
      </c>
      <c r="B24" t="str">
        <f>HYPERLINK("https://scholarships.uow.edu.au/scholarships/search?scholarship=3202", "Dylan Alcott Foundation Scholarship")</f>
        <v>Dylan Alcott Foundation Scholarship</v>
      </c>
      <c r="C24" t="s">
        <v>23</v>
      </c>
      <c r="D24" s="3" t="s">
        <v>61</v>
      </c>
      <c r="E24" t="s">
        <v>25</v>
      </c>
      <c r="F24" t="s">
        <v>13</v>
      </c>
      <c r="G24" s="3" t="s">
        <v>62</v>
      </c>
      <c r="H24" t="s">
        <v>15</v>
      </c>
      <c r="I24" t="s">
        <v>15</v>
      </c>
    </row>
    <row r="25" spans="1:9" ht="270" x14ac:dyDescent="0.25">
      <c r="A25" t="s">
        <v>9</v>
      </c>
      <c r="B25" t="str">
        <f>HYPERLINK("https://scholarships.uow.edu.au/scholarships/search?scholarship=2961", "Housing Trust Opportunity Scholarship")</f>
        <v>Housing Trust Opportunity Scholarship</v>
      </c>
      <c r="C25" t="s">
        <v>23</v>
      </c>
      <c r="D25" s="3" t="s">
        <v>40</v>
      </c>
      <c r="E25" t="s">
        <v>25</v>
      </c>
      <c r="F25" t="s">
        <v>13</v>
      </c>
      <c r="G25" s="3" t="s">
        <v>63</v>
      </c>
      <c r="H25" t="s">
        <v>15</v>
      </c>
      <c r="I25" t="s">
        <v>15</v>
      </c>
    </row>
    <row r="26" spans="1:9" ht="105" x14ac:dyDescent="0.25">
      <c r="A26" t="s">
        <v>9</v>
      </c>
      <c r="B26" t="str">
        <f>HYPERLINK("https://scholarships.uow.edu.au/scholarships/search?scholarship=2941", "Regional Kick Start Scholarships")</f>
        <v>Regional Kick Start Scholarships</v>
      </c>
      <c r="C26" t="s">
        <v>23</v>
      </c>
      <c r="D26" s="3" t="s">
        <v>64</v>
      </c>
      <c r="E26" t="s">
        <v>12</v>
      </c>
      <c r="F26" t="s">
        <v>52</v>
      </c>
      <c r="G26" s="3" t="s">
        <v>18</v>
      </c>
      <c r="H26" t="s">
        <v>15</v>
      </c>
      <c r="I26" t="s">
        <v>15</v>
      </c>
    </row>
    <row r="27" spans="1:9" ht="300" x14ac:dyDescent="0.25">
      <c r="A27" t="s">
        <v>9</v>
      </c>
      <c r="B27" t="str">
        <f>HYPERLINK("https://scholarships.uow.edu.au/scholarships/search?scholarship=2821", "The City of Wollongong RSL Sub-Branch ANZAC Scholarship")</f>
        <v>The City of Wollongong RSL Sub-Branch ANZAC Scholarship</v>
      </c>
      <c r="C27" t="s">
        <v>23</v>
      </c>
      <c r="D27" s="3" t="s">
        <v>40</v>
      </c>
      <c r="E27" t="s">
        <v>25</v>
      </c>
      <c r="F27" t="s">
        <v>13</v>
      </c>
      <c r="G27" s="3" t="s">
        <v>65</v>
      </c>
      <c r="H27" t="s">
        <v>15</v>
      </c>
      <c r="I27" t="s">
        <v>15</v>
      </c>
    </row>
    <row r="28" spans="1:9" ht="409.5" x14ac:dyDescent="0.25">
      <c r="A28" t="s">
        <v>9</v>
      </c>
      <c r="B28" t="str">
        <f>HYPERLINK("https://scholarships.uow.edu.au/scholarships/search?scholarship=2522", "The Tibra Foundation Scholarship in Mathematics")</f>
        <v>The Tibra Foundation Scholarship in Mathematics</v>
      </c>
      <c r="C28" t="s">
        <v>23</v>
      </c>
      <c r="D28" s="3" t="s">
        <v>38</v>
      </c>
      <c r="E28" t="s">
        <v>46</v>
      </c>
      <c r="F28" t="s">
        <v>13</v>
      </c>
      <c r="G28" s="3" t="s">
        <v>66</v>
      </c>
      <c r="H28" t="s">
        <v>15</v>
      </c>
      <c r="I28" t="s">
        <v>15</v>
      </c>
    </row>
    <row r="29" spans="1:9" ht="300" x14ac:dyDescent="0.25">
      <c r="A29" t="s">
        <v>9</v>
      </c>
      <c r="B29" t="str">
        <f>HYPERLINK("https://scholarships.uow.edu.au/scholarships/search?scholarship=2981", "Risland Community Scholarship in Engineering")</f>
        <v>Risland Community Scholarship in Engineering</v>
      </c>
      <c r="C29" t="s">
        <v>23</v>
      </c>
      <c r="D29" s="3" t="s">
        <v>40</v>
      </c>
      <c r="E29" t="s">
        <v>25</v>
      </c>
      <c r="F29" t="s">
        <v>13</v>
      </c>
      <c r="G29" s="3" t="s">
        <v>67</v>
      </c>
      <c r="H29" t="s">
        <v>15</v>
      </c>
      <c r="I29" t="s">
        <v>15</v>
      </c>
    </row>
    <row r="30" spans="1:9" ht="390" x14ac:dyDescent="0.25">
      <c r="A30" t="s">
        <v>9</v>
      </c>
      <c r="B30" t="str">
        <f>HYPERLINK("https://scholarships.uow.edu.au/scholarships/search?scholarship=2061", "UOW Ramsay Scholarship")</f>
        <v>UOW Ramsay Scholarship</v>
      </c>
      <c r="C30" t="s">
        <v>23</v>
      </c>
      <c r="D30" s="3" t="s">
        <v>68</v>
      </c>
      <c r="E30" t="s">
        <v>69</v>
      </c>
      <c r="F30" t="s">
        <v>13</v>
      </c>
      <c r="G30" s="3" t="s">
        <v>70</v>
      </c>
      <c r="H30" t="s">
        <v>15</v>
      </c>
      <c r="I30" t="s">
        <v>15</v>
      </c>
    </row>
    <row r="31" spans="1:9" ht="90" x14ac:dyDescent="0.25">
      <c r="A31" t="s">
        <v>9</v>
      </c>
      <c r="B31" t="str">
        <f>HYPERLINK("https://scholarships.uow.edu.au/scholarships/search?scholarship=2543", "Rhondda and Margaret Williams Scholarship for Rural Medicine")</f>
        <v>Rhondda and Margaret Williams Scholarship for Rural Medicine</v>
      </c>
      <c r="C31" t="s">
        <v>23</v>
      </c>
      <c r="D31" s="3" t="s">
        <v>71</v>
      </c>
      <c r="E31" t="s">
        <v>17</v>
      </c>
      <c r="F31" t="s">
        <v>47</v>
      </c>
      <c r="G31" s="3" t="s">
        <v>72</v>
      </c>
      <c r="H31" t="s">
        <v>15</v>
      </c>
      <c r="I31" t="s">
        <v>15</v>
      </c>
    </row>
    <row r="32" spans="1:9" ht="409.5" x14ac:dyDescent="0.25">
      <c r="A32" t="s">
        <v>9</v>
      </c>
      <c r="B32" t="str">
        <f>HYPERLINK("https://scholarships.uow.edu.au/scholarships/search?scholarship=1381", "The George Alexander Foundation Scholarship")</f>
        <v>The George Alexander Foundation Scholarship</v>
      </c>
      <c r="C32" t="s">
        <v>23</v>
      </c>
      <c r="D32" s="3" t="s">
        <v>73</v>
      </c>
      <c r="E32" t="s">
        <v>25</v>
      </c>
      <c r="F32" t="s">
        <v>13</v>
      </c>
      <c r="G32" s="3" t="s">
        <v>74</v>
      </c>
      <c r="H32" t="s">
        <v>15</v>
      </c>
      <c r="I32" t="s">
        <v>15</v>
      </c>
    </row>
    <row r="33" spans="1:9" ht="409.5" x14ac:dyDescent="0.25">
      <c r="A33" t="s">
        <v>9</v>
      </c>
      <c r="B33" t="str">
        <f>HYPERLINK("https://scholarships.uow.edu.au/scholarships/search?scholarship=301", "Westpac Young Technologists Scholarship")</f>
        <v>Westpac Young Technologists Scholarship</v>
      </c>
      <c r="C33" t="s">
        <v>75</v>
      </c>
      <c r="D33" s="3" t="s">
        <v>76</v>
      </c>
      <c r="E33" t="s">
        <v>25</v>
      </c>
      <c r="F33" t="s">
        <v>13</v>
      </c>
      <c r="G33" s="3" t="s">
        <v>77</v>
      </c>
      <c r="H33" t="s">
        <v>15</v>
      </c>
      <c r="I33" t="s">
        <v>15</v>
      </c>
    </row>
    <row r="34" spans="1:9" ht="195" x14ac:dyDescent="0.25">
      <c r="A34" t="s">
        <v>9</v>
      </c>
      <c r="B34" t="str">
        <f>HYPERLINK("https://scholarships.uow.edu.au/scholarships/search?scholarship=3101", "McLoughlin Minerva Scholarship for Sportswomen")</f>
        <v>McLoughlin Minerva Scholarship for Sportswomen</v>
      </c>
      <c r="C34" t="s">
        <v>23</v>
      </c>
      <c r="D34" s="3" t="s">
        <v>78</v>
      </c>
      <c r="E34" t="s">
        <v>25</v>
      </c>
      <c r="F34" t="s">
        <v>13</v>
      </c>
      <c r="G34" s="3" t="s">
        <v>79</v>
      </c>
      <c r="H34" t="s">
        <v>15</v>
      </c>
      <c r="I34" t="s">
        <v>15</v>
      </c>
    </row>
    <row r="35" spans="1:9" ht="165" x14ac:dyDescent="0.25">
      <c r="A35" t="s">
        <v>9</v>
      </c>
      <c r="B35" t="str">
        <f>HYPERLINK("https://scholarships.uow.edu.au/scholarships/search?scholarship=1761", "Women in Pure Mathematics Honours Scholarship")</f>
        <v>Women in Pure Mathematics Honours Scholarship</v>
      </c>
      <c r="C35" t="s">
        <v>80</v>
      </c>
      <c r="D35" s="3" t="s">
        <v>42</v>
      </c>
      <c r="E35" t="s">
        <v>12</v>
      </c>
      <c r="F35" t="s">
        <v>13</v>
      </c>
      <c r="G35" s="3" t="s">
        <v>81</v>
      </c>
      <c r="H35" t="s">
        <v>15</v>
      </c>
      <c r="I35" t="s">
        <v>15</v>
      </c>
    </row>
    <row r="36" spans="1:9" ht="210" x14ac:dyDescent="0.25">
      <c r="A36" t="s">
        <v>9</v>
      </c>
      <c r="B36" t="str">
        <f>HYPERLINK("https://scholarships.uow.edu.au/scholarships/search?scholarship=3301", "Antong Jiang Master of Computer Science Excellence Scholarship")</f>
        <v>Antong Jiang Master of Computer Science Excellence Scholarship</v>
      </c>
      <c r="C36" t="s">
        <v>10</v>
      </c>
      <c r="D36" s="3" t="s">
        <v>82</v>
      </c>
      <c r="E36" t="s">
        <v>12</v>
      </c>
      <c r="F36" t="s">
        <v>47</v>
      </c>
      <c r="G36" s="3" t="s">
        <v>83</v>
      </c>
      <c r="H36" t="s">
        <v>15</v>
      </c>
      <c r="I36" t="s">
        <v>15</v>
      </c>
    </row>
    <row r="37" spans="1:9" ht="105" x14ac:dyDescent="0.25">
      <c r="A37" t="s">
        <v>9</v>
      </c>
      <c r="B37" t="str">
        <f>HYPERLINK("https://scholarships.uow.edu.au/scholarships/search?scholarship=1661", "UOW Equity Scholarships")</f>
        <v>UOW Equity Scholarships</v>
      </c>
      <c r="C37" t="s">
        <v>84</v>
      </c>
      <c r="D37" s="3" t="s">
        <v>85</v>
      </c>
      <c r="E37" t="s">
        <v>12</v>
      </c>
      <c r="F37" t="s">
        <v>13</v>
      </c>
      <c r="G37" s="3" t="s">
        <v>18</v>
      </c>
      <c r="H37" t="s">
        <v>15</v>
      </c>
      <c r="I37" t="s">
        <v>15</v>
      </c>
    </row>
    <row r="38" spans="1:9" ht="390" x14ac:dyDescent="0.25">
      <c r="A38" t="s">
        <v>9</v>
      </c>
      <c r="B38" t="str">
        <f>HYPERLINK("https://scholarships.uow.edu.au/scholarships/search?scholarship=659", "Veolia Mulwaree Trust Community Equity Scholarship")</f>
        <v>Veolia Mulwaree Trust Community Equity Scholarship</v>
      </c>
      <c r="C38" t="s">
        <v>23</v>
      </c>
      <c r="D38" s="3" t="s">
        <v>42</v>
      </c>
      <c r="E38" t="s">
        <v>12</v>
      </c>
      <c r="F38" t="s">
        <v>13</v>
      </c>
      <c r="G38" s="3" t="s">
        <v>86</v>
      </c>
      <c r="H38" t="s">
        <v>15</v>
      </c>
      <c r="I38" t="s">
        <v>15</v>
      </c>
    </row>
    <row r="39" spans="1:9" ht="409.5" x14ac:dyDescent="0.25">
      <c r="A39" t="s">
        <v>9</v>
      </c>
      <c r="B39" t="str">
        <f>HYPERLINK("https://scholarships.uow.edu.au/scholarships/search?scholarship=624", "Graduate School of Medicine Phase 4 Rural Placement Scholarship")</f>
        <v>Graduate School of Medicine Phase 4 Rural Placement Scholarship</v>
      </c>
      <c r="C39" t="s">
        <v>23</v>
      </c>
      <c r="D39" s="3" t="s">
        <v>87</v>
      </c>
      <c r="E39" t="s">
        <v>12</v>
      </c>
      <c r="F39" t="s">
        <v>47</v>
      </c>
      <c r="G39" s="3" t="s">
        <v>88</v>
      </c>
      <c r="H39" t="s">
        <v>15</v>
      </c>
      <c r="I39" t="s">
        <v>89</v>
      </c>
    </row>
    <row r="40" spans="1:9" ht="225" x14ac:dyDescent="0.25">
      <c r="A40" t="s">
        <v>9</v>
      </c>
      <c r="B40" t="str">
        <f>HYPERLINK("https://scholarships.uow.edu.au/scholarships/search?scholarship=601", "Graduate School of Medicine Phase 3 Community Funded Scholarship")</f>
        <v>Graduate School of Medicine Phase 3 Community Funded Scholarship</v>
      </c>
      <c r="C40" t="s">
        <v>23</v>
      </c>
      <c r="D40" s="3" t="s">
        <v>90</v>
      </c>
      <c r="E40" t="s">
        <v>12</v>
      </c>
      <c r="F40" t="s">
        <v>47</v>
      </c>
      <c r="G40" s="3" t="s">
        <v>91</v>
      </c>
      <c r="H40" t="s">
        <v>15</v>
      </c>
      <c r="I40" t="s">
        <v>15</v>
      </c>
    </row>
    <row r="41" spans="1:9" ht="120" x14ac:dyDescent="0.25">
      <c r="A41" t="s">
        <v>9</v>
      </c>
      <c r="B41" t="str">
        <f>HYPERLINK("https://scholarships.uow.edu.au/scholarships/search?scholarship=602", "UOW Alumni Bookshop Scholarship")</f>
        <v>UOW Alumni Bookshop Scholarship</v>
      </c>
      <c r="C41" t="s">
        <v>23</v>
      </c>
      <c r="D41" s="3" t="s">
        <v>92</v>
      </c>
      <c r="E41" t="s">
        <v>25</v>
      </c>
      <c r="F41" t="s">
        <v>13</v>
      </c>
      <c r="G41" s="3" t="s">
        <v>93</v>
      </c>
      <c r="H41" t="s">
        <v>15</v>
      </c>
      <c r="I41" t="s">
        <v>15</v>
      </c>
    </row>
    <row r="42" spans="1:9" ht="390" x14ac:dyDescent="0.25">
      <c r="A42" t="s">
        <v>9</v>
      </c>
      <c r="B42" t="str">
        <f>HYPERLINK("https://scholarships.uow.edu.au/scholarships/search?scholarship=1181", "Liverpool City Council Opportunity Scholarship")</f>
        <v>Liverpool City Council Opportunity Scholarship</v>
      </c>
      <c r="C42" t="s">
        <v>23</v>
      </c>
      <c r="D42" s="3" t="s">
        <v>31</v>
      </c>
      <c r="E42" t="s">
        <v>12</v>
      </c>
      <c r="F42" t="s">
        <v>13</v>
      </c>
      <c r="G42" s="3" t="s">
        <v>32</v>
      </c>
      <c r="H42" t="s">
        <v>15</v>
      </c>
      <c r="I42" t="s">
        <v>15</v>
      </c>
    </row>
    <row r="43" spans="1:9" ht="409.5" x14ac:dyDescent="0.25">
      <c r="A43" t="s">
        <v>9</v>
      </c>
      <c r="B43" t="str">
        <f>HYPERLINK("https://scholarships.uow.edu.au/scholarships/search?scholarship=2081", "The Holt Estate Environmental Science Scholarship")</f>
        <v>The Holt Estate Environmental Science Scholarship</v>
      </c>
      <c r="C43" t="s">
        <v>23</v>
      </c>
      <c r="D43" s="3" t="s">
        <v>82</v>
      </c>
      <c r="E43" t="s">
        <v>25</v>
      </c>
      <c r="F43" t="s">
        <v>13</v>
      </c>
      <c r="G43" s="3" t="s">
        <v>94</v>
      </c>
      <c r="H43" t="s">
        <v>15</v>
      </c>
      <c r="I43" t="s">
        <v>15</v>
      </c>
    </row>
    <row r="44" spans="1:9" ht="150" x14ac:dyDescent="0.25">
      <c r="A44" t="s">
        <v>9</v>
      </c>
      <c r="B44" t="str">
        <f>HYPERLINK("https://scholarships.uow.edu.au/scholarships/search?scholarship=1821", "Transforming Futures Scholarship- Current Students")</f>
        <v>Transforming Futures Scholarship- Current Students</v>
      </c>
      <c r="C44" t="s">
        <v>23</v>
      </c>
      <c r="D44" s="3" t="s">
        <v>29</v>
      </c>
      <c r="E44" t="s">
        <v>25</v>
      </c>
      <c r="F44" t="s">
        <v>13</v>
      </c>
      <c r="G44" s="3" t="s">
        <v>95</v>
      </c>
      <c r="H44" t="s">
        <v>15</v>
      </c>
      <c r="I44" t="s">
        <v>15</v>
      </c>
    </row>
    <row r="45" spans="1:9" ht="360" x14ac:dyDescent="0.25">
      <c r="A45" t="s">
        <v>9</v>
      </c>
      <c r="B45" t="str">
        <f>HYPERLINK("https://scholarships.uow.edu.au/scholarships/search?scholarship=3021", "The Robert Sidhwani Memorial Scholarship in Medicine")</f>
        <v>The Robert Sidhwani Memorial Scholarship in Medicine</v>
      </c>
      <c r="C45" t="s">
        <v>23</v>
      </c>
      <c r="D45" s="3" t="s">
        <v>40</v>
      </c>
      <c r="E45" t="s">
        <v>12</v>
      </c>
      <c r="F45" t="s">
        <v>47</v>
      </c>
      <c r="G45" s="3" t="s">
        <v>96</v>
      </c>
      <c r="H45" t="s">
        <v>15</v>
      </c>
      <c r="I45" t="s">
        <v>15</v>
      </c>
    </row>
    <row r="46" spans="1:9" ht="270" x14ac:dyDescent="0.25">
      <c r="A46" t="s">
        <v>9</v>
      </c>
      <c r="B46" t="str">
        <f>HYPERLINK("https://scholarships.uow.edu.au/scholarships/search?scholarship=2501", "Motion Asia Pacific Opportunity Scholarship")</f>
        <v>Motion Asia Pacific Opportunity Scholarship</v>
      </c>
      <c r="C46" t="s">
        <v>23</v>
      </c>
      <c r="D46" s="3" t="s">
        <v>40</v>
      </c>
      <c r="E46" t="s">
        <v>17</v>
      </c>
      <c r="F46" t="s">
        <v>13</v>
      </c>
      <c r="G46" s="3" t="s">
        <v>97</v>
      </c>
      <c r="H46" t="s">
        <v>15</v>
      </c>
      <c r="I46" t="s">
        <v>15</v>
      </c>
    </row>
    <row r="47" spans="1:9" ht="150" x14ac:dyDescent="0.25">
      <c r="A47" t="s">
        <v>9</v>
      </c>
      <c r="B47" t="str">
        <f>HYPERLINK("https://scholarships.uow.edu.au/scholarships/search?scholarship=3221", "Bomaderry Bowling Club Opportunity Scholarship")</f>
        <v>Bomaderry Bowling Club Opportunity Scholarship</v>
      </c>
      <c r="C47" t="s">
        <v>23</v>
      </c>
      <c r="D47" s="3" t="s">
        <v>98</v>
      </c>
      <c r="E47" t="s">
        <v>12</v>
      </c>
      <c r="F47" t="s">
        <v>13</v>
      </c>
      <c r="G47" s="3" t="s">
        <v>99</v>
      </c>
      <c r="H47" t="s">
        <v>15</v>
      </c>
      <c r="I47" t="s">
        <v>15</v>
      </c>
    </row>
    <row r="48" spans="1:9" ht="345" x14ac:dyDescent="0.25">
      <c r="A48" t="s">
        <v>9</v>
      </c>
      <c r="B48" t="str">
        <f>HYPERLINK("https://scholarships.uow.edu.au/scholarships/search?scholarship=2922", "St Georges Basin Country Club Opportunity Scholarship")</f>
        <v>St Georges Basin Country Club Opportunity Scholarship</v>
      </c>
      <c r="C48" t="s">
        <v>23</v>
      </c>
      <c r="D48" s="3" t="s">
        <v>98</v>
      </c>
      <c r="E48" t="s">
        <v>12</v>
      </c>
      <c r="F48" t="s">
        <v>13</v>
      </c>
      <c r="G48" s="3" t="s">
        <v>100</v>
      </c>
      <c r="H48" t="s">
        <v>15</v>
      </c>
      <c r="I48" t="s">
        <v>15</v>
      </c>
    </row>
    <row r="49" spans="1:9" ht="150" x14ac:dyDescent="0.25">
      <c r="A49" t="s">
        <v>9</v>
      </c>
      <c r="B49" t="str">
        <f>HYPERLINK("https://scholarships.uow.edu.au/scholarships/search?scholarship=3281", "Albion Park RSL Memorial Club Scholarship")</f>
        <v>Albion Park RSL Memorial Club Scholarship</v>
      </c>
      <c r="C49" t="s">
        <v>23</v>
      </c>
      <c r="D49" s="3" t="s">
        <v>101</v>
      </c>
      <c r="E49" t="s">
        <v>51</v>
      </c>
      <c r="F49" t="s">
        <v>13</v>
      </c>
      <c r="G49" s="3" t="s">
        <v>102</v>
      </c>
      <c r="H49" t="s">
        <v>15</v>
      </c>
      <c r="I49" t="s">
        <v>15</v>
      </c>
    </row>
    <row r="50" spans="1:9" ht="165" x14ac:dyDescent="0.25">
      <c r="A50" t="s">
        <v>9</v>
      </c>
      <c r="B50" t="str">
        <f>HYPERLINK("https://scholarships.uow.edu.au/scholarships/search?scholarship=461", "The Patterson Family Scholarship")</f>
        <v>The Patterson Family Scholarship</v>
      </c>
      <c r="C50" t="s">
        <v>23</v>
      </c>
      <c r="D50" s="3" t="s">
        <v>103</v>
      </c>
      <c r="E50" t="s">
        <v>12</v>
      </c>
      <c r="F50" t="s">
        <v>13</v>
      </c>
      <c r="G50" s="3" t="s">
        <v>104</v>
      </c>
      <c r="H50" t="s">
        <v>15</v>
      </c>
      <c r="I50" t="s">
        <v>15</v>
      </c>
    </row>
    <row r="51" spans="1:9" ht="210" x14ac:dyDescent="0.25">
      <c r="A51" t="s">
        <v>9</v>
      </c>
      <c r="B51" t="str">
        <f>HYPERLINK("https://scholarships.uow.edu.au/scholarships/search?scholarship=3061", "Clever Care Now Nursing Opportunity Scholarship")</f>
        <v>Clever Care Now Nursing Opportunity Scholarship</v>
      </c>
      <c r="C51" t="s">
        <v>23</v>
      </c>
      <c r="D51" s="3" t="s">
        <v>101</v>
      </c>
      <c r="E51" t="s">
        <v>12</v>
      </c>
      <c r="F51" t="s">
        <v>13</v>
      </c>
      <c r="G51" s="3" t="s">
        <v>105</v>
      </c>
      <c r="H51" t="s">
        <v>15</v>
      </c>
      <c r="I51" t="s">
        <v>15</v>
      </c>
    </row>
    <row r="52" spans="1:9" ht="195" x14ac:dyDescent="0.25">
      <c r="A52" t="s">
        <v>9</v>
      </c>
      <c r="B52" t="str">
        <f>HYPERLINK("https://scholarships.uow.edu.au/scholarships/search?scholarship=2461", "Nursing Clinical Placement Scholarship")</f>
        <v>Nursing Clinical Placement Scholarship</v>
      </c>
      <c r="C52" t="s">
        <v>23</v>
      </c>
      <c r="D52" s="3" t="s">
        <v>106</v>
      </c>
      <c r="E52" t="s">
        <v>12</v>
      </c>
      <c r="F52" t="s">
        <v>13</v>
      </c>
      <c r="G52" s="3" t="s">
        <v>107</v>
      </c>
      <c r="H52" t="s">
        <v>15</v>
      </c>
      <c r="I52" t="s">
        <v>89</v>
      </c>
    </row>
    <row r="53" spans="1:9" ht="409.5" x14ac:dyDescent="0.25">
      <c r="A53" t="s">
        <v>9</v>
      </c>
      <c r="B53" t="str">
        <f>HYPERLINK("https://scholarships.uow.edu.au/scholarships/search?scholarship=2742", "Women in Finance and Economics Scholarship Program (Postgraduate)")</f>
        <v>Women in Finance and Economics Scholarship Program (Postgraduate)</v>
      </c>
      <c r="C53" t="s">
        <v>23</v>
      </c>
      <c r="D53" s="3" t="s">
        <v>108</v>
      </c>
      <c r="E53" t="s">
        <v>12</v>
      </c>
      <c r="F53" t="s">
        <v>47</v>
      </c>
      <c r="G53" s="3" t="s">
        <v>109</v>
      </c>
      <c r="H53" t="s">
        <v>15</v>
      </c>
      <c r="I53" t="s">
        <v>15</v>
      </c>
    </row>
    <row r="54" spans="1:9" ht="195" x14ac:dyDescent="0.25">
      <c r="A54" t="s">
        <v>9</v>
      </c>
      <c r="B54" t="str">
        <f>HYPERLINK("https://scholarships.uow.edu.au/scholarships/search?scholarship=3063", "Sustainable Futures Opportunity Scholarship")</f>
        <v>Sustainable Futures Opportunity Scholarship</v>
      </c>
      <c r="C54" t="s">
        <v>23</v>
      </c>
      <c r="D54" s="3" t="s">
        <v>110</v>
      </c>
      <c r="E54" t="s">
        <v>25</v>
      </c>
      <c r="F54" t="s">
        <v>13</v>
      </c>
      <c r="G54" s="3" t="s">
        <v>111</v>
      </c>
      <c r="H54" t="s">
        <v>15</v>
      </c>
      <c r="I54" t="s">
        <v>15</v>
      </c>
    </row>
    <row r="55" spans="1:9" ht="180" x14ac:dyDescent="0.25">
      <c r="A55" t="s">
        <v>9</v>
      </c>
      <c r="B55" t="str">
        <f>HYPERLINK("https://scholarships.uow.edu.au/scholarships/search?scholarship=658", "Tom Maguire Memorial Scholarship for Law")</f>
        <v>Tom Maguire Memorial Scholarship for Law</v>
      </c>
      <c r="C55" t="s">
        <v>23</v>
      </c>
      <c r="D55" s="3" t="s">
        <v>40</v>
      </c>
      <c r="E55" t="s">
        <v>12</v>
      </c>
      <c r="F55" t="s">
        <v>13</v>
      </c>
      <c r="G55" s="3" t="s">
        <v>112</v>
      </c>
      <c r="H55" t="s">
        <v>15</v>
      </c>
      <c r="I55" t="s">
        <v>15</v>
      </c>
    </row>
    <row r="56" spans="1:9" ht="165" x14ac:dyDescent="0.25">
      <c r="A56" t="s">
        <v>9</v>
      </c>
      <c r="B56" t="str">
        <f>HYPERLINK("https://scholarships.uow.edu.au/scholarships/search?scholarship=3103", "ZML Foundation Opportunity Scholarship")</f>
        <v>ZML Foundation Opportunity Scholarship</v>
      </c>
      <c r="C56" t="s">
        <v>23</v>
      </c>
      <c r="D56" s="3" t="s">
        <v>101</v>
      </c>
      <c r="E56" t="s">
        <v>12</v>
      </c>
      <c r="F56" t="s">
        <v>13</v>
      </c>
      <c r="G56" s="3" t="s">
        <v>113</v>
      </c>
      <c r="H56" t="s">
        <v>15</v>
      </c>
      <c r="I56" t="s">
        <v>15</v>
      </c>
    </row>
    <row r="57" spans="1:9" ht="210" x14ac:dyDescent="0.25">
      <c r="A57" t="s">
        <v>9</v>
      </c>
      <c r="B57" t="str">
        <f>HYPERLINK("https://scholarships.uow.edu.au/scholarships/search?scholarship=2462", "Recovery Camp Nursing Scholarship")</f>
        <v>Recovery Camp Nursing Scholarship</v>
      </c>
      <c r="C57" t="s">
        <v>23</v>
      </c>
      <c r="D57" s="3" t="s">
        <v>114</v>
      </c>
      <c r="E57" t="s">
        <v>25</v>
      </c>
      <c r="F57" t="s">
        <v>13</v>
      </c>
      <c r="G57" s="3" t="s">
        <v>115</v>
      </c>
      <c r="H57" t="s">
        <v>15</v>
      </c>
      <c r="I57" t="s">
        <v>15</v>
      </c>
    </row>
    <row r="58" spans="1:9" ht="409.5" x14ac:dyDescent="0.25">
      <c r="A58" t="s">
        <v>9</v>
      </c>
      <c r="B58" t="str">
        <f>HYPERLINK("https://scholarships.uow.edu.au/scholarships/search?scholarship=3162", "UOW Medical and Health Society Opportunity Scholarship")</f>
        <v>UOW Medical and Health Society Opportunity Scholarship</v>
      </c>
      <c r="C58" t="s">
        <v>23</v>
      </c>
      <c r="D58" s="3" t="s">
        <v>116</v>
      </c>
      <c r="E58" t="s">
        <v>12</v>
      </c>
      <c r="F58" t="s">
        <v>13</v>
      </c>
      <c r="G58" s="3" t="s">
        <v>117</v>
      </c>
      <c r="H58" t="s">
        <v>15</v>
      </c>
      <c r="I58" t="s">
        <v>15</v>
      </c>
    </row>
    <row r="59" spans="1:9" ht="105" x14ac:dyDescent="0.25">
      <c r="A59" t="s">
        <v>9</v>
      </c>
      <c r="B59" t="str">
        <f>HYPERLINK("https://scholarships.uow.edu.au/scholarships/search?scholarship=3341", "Andrew Ferrier Scholarship in Technology &amp; Engineering")</f>
        <v>Andrew Ferrier Scholarship in Technology &amp; Engineering</v>
      </c>
      <c r="C59" t="s">
        <v>23</v>
      </c>
      <c r="D59" s="3" t="s">
        <v>40</v>
      </c>
      <c r="E59" t="s">
        <v>25</v>
      </c>
      <c r="F59" t="s">
        <v>13</v>
      </c>
      <c r="G59" s="3" t="s">
        <v>118</v>
      </c>
      <c r="H59" t="s">
        <v>15</v>
      </c>
      <c r="I59" t="s">
        <v>15</v>
      </c>
    </row>
    <row r="60" spans="1:9" ht="120" x14ac:dyDescent="0.25">
      <c r="A60" t="s">
        <v>9</v>
      </c>
      <c r="B60" t="str">
        <f>HYPERLINK("https://scholarships.uow.edu.au/scholarships/search?scholarship=3102", "Delivering 4 Customers (D4C) Opportunity Scholarship for Engineering")</f>
        <v>Delivering 4 Customers (D4C) Opportunity Scholarship for Engineering</v>
      </c>
      <c r="C60" t="s">
        <v>23</v>
      </c>
      <c r="D60" s="3" t="s">
        <v>119</v>
      </c>
      <c r="E60" t="s">
        <v>12</v>
      </c>
      <c r="F60" t="s">
        <v>13</v>
      </c>
      <c r="G60" s="3" t="s">
        <v>120</v>
      </c>
      <c r="H60" t="s">
        <v>15</v>
      </c>
      <c r="I60" t="s">
        <v>15</v>
      </c>
    </row>
    <row r="61" spans="1:9" ht="409.5" x14ac:dyDescent="0.25">
      <c r="A61" t="s">
        <v>9</v>
      </c>
      <c r="B61" t="str">
        <f>HYPERLINK("https://scholarships.uow.edu.au/scholarships/search?scholarship=2741", "Women in Finance and Economics Scholarship Program (Undergraduate)")</f>
        <v>Women in Finance and Economics Scholarship Program (Undergraduate)</v>
      </c>
      <c r="C61" t="s">
        <v>23</v>
      </c>
      <c r="D61" s="3" t="s">
        <v>40</v>
      </c>
      <c r="E61" t="s">
        <v>12</v>
      </c>
      <c r="F61" t="s">
        <v>13</v>
      </c>
      <c r="G61" s="3" t="s">
        <v>121</v>
      </c>
      <c r="H61" t="s">
        <v>15</v>
      </c>
      <c r="I61" t="s">
        <v>15</v>
      </c>
    </row>
    <row r="62" spans="1:9" ht="285" x14ac:dyDescent="0.25">
      <c r="A62" t="s">
        <v>9</v>
      </c>
      <c r="B62" t="str">
        <f>HYPERLINK("https://scholarships.uow.edu.au/scholarships/search?scholarship=2541", "Doris Matlok Law Scholarship")</f>
        <v>Doris Matlok Law Scholarship</v>
      </c>
      <c r="C62" t="s">
        <v>23</v>
      </c>
      <c r="D62" s="3" t="s">
        <v>40</v>
      </c>
      <c r="E62" t="s">
        <v>12</v>
      </c>
      <c r="F62" t="s">
        <v>13</v>
      </c>
      <c r="G62" s="3" t="s">
        <v>122</v>
      </c>
      <c r="H62" t="s">
        <v>15</v>
      </c>
      <c r="I62" t="s">
        <v>15</v>
      </c>
    </row>
    <row r="63" spans="1:9" ht="135" x14ac:dyDescent="0.25">
      <c r="A63" t="s">
        <v>9</v>
      </c>
      <c r="B63" t="str">
        <f>HYPERLINK("https://scholarships.uow.edu.au/scholarships/search?scholarship=2681", "Ray and Peggy Allen Graduate School of Medicine Scholarship")</f>
        <v>Ray and Peggy Allen Graduate School of Medicine Scholarship</v>
      </c>
      <c r="C63" t="s">
        <v>23</v>
      </c>
      <c r="D63" s="3" t="s">
        <v>82</v>
      </c>
      <c r="E63" t="s">
        <v>12</v>
      </c>
      <c r="F63" t="s">
        <v>47</v>
      </c>
      <c r="G63" s="3" t="s">
        <v>123</v>
      </c>
      <c r="H63" t="s">
        <v>15</v>
      </c>
      <c r="I63" t="s">
        <v>15</v>
      </c>
    </row>
    <row r="64" spans="1:9" ht="90" x14ac:dyDescent="0.25">
      <c r="A64" t="s">
        <v>9</v>
      </c>
      <c r="B64" t="str">
        <f>HYPERLINK("https://scholarships.uow.edu.au/scholarships/search?scholarship=3261", "Advanced Buildings Opportunity Scholarship in OHS")</f>
        <v>Advanced Buildings Opportunity Scholarship in OHS</v>
      </c>
      <c r="C64" t="s">
        <v>23</v>
      </c>
      <c r="D64" s="3" t="s">
        <v>124</v>
      </c>
      <c r="E64" t="s">
        <v>51</v>
      </c>
      <c r="F64" t="s">
        <v>47</v>
      </c>
      <c r="G64" s="3" t="s">
        <v>125</v>
      </c>
      <c r="H64" t="s">
        <v>15</v>
      </c>
      <c r="I64" t="s">
        <v>15</v>
      </c>
    </row>
    <row r="65" spans="1:9" ht="105" x14ac:dyDescent="0.25">
      <c r="A65" t="s">
        <v>9</v>
      </c>
      <c r="B65" t="str">
        <f>HYPERLINK("https://scholarships.uow.edu.au/scholarships/search?scholarship=1822", "Honorary Chapter Scholarship Program")</f>
        <v>Honorary Chapter Scholarship Program</v>
      </c>
      <c r="C65" t="s">
        <v>23</v>
      </c>
      <c r="D65" s="3" t="s">
        <v>42</v>
      </c>
      <c r="E65" t="s">
        <v>12</v>
      </c>
      <c r="F65" t="s">
        <v>13</v>
      </c>
      <c r="G65" s="3" t="s">
        <v>126</v>
      </c>
      <c r="H65" t="s">
        <v>15</v>
      </c>
      <c r="I65" t="s">
        <v>15</v>
      </c>
    </row>
    <row r="66" spans="1:9" ht="255" x14ac:dyDescent="0.25">
      <c r="A66" t="s">
        <v>9</v>
      </c>
      <c r="B66" t="str">
        <f>HYPERLINK("https://scholarships.uow.edu.au/scholarships/search?scholarship=361", "The Stevenson Family Scholarship in Social Work")</f>
        <v>The Stevenson Family Scholarship in Social Work</v>
      </c>
      <c r="C66" t="s">
        <v>23</v>
      </c>
      <c r="D66" s="3" t="s">
        <v>40</v>
      </c>
      <c r="E66" t="s">
        <v>34</v>
      </c>
      <c r="F66" t="s">
        <v>13</v>
      </c>
      <c r="G66" s="3" t="s">
        <v>41</v>
      </c>
      <c r="H66" t="s">
        <v>15</v>
      </c>
      <c r="I66" t="s">
        <v>15</v>
      </c>
    </row>
    <row r="67" spans="1:9" ht="405" x14ac:dyDescent="0.25">
      <c r="A67" t="s">
        <v>9</v>
      </c>
      <c r="B67" t="str">
        <f>HYPERLINK("https://scholarships.uow.edu.au/scholarships/search?scholarship=561", "Jack Goldring Memorial Scholarship")</f>
        <v>Jack Goldring Memorial Scholarship</v>
      </c>
      <c r="C67" t="s">
        <v>23</v>
      </c>
      <c r="D67" s="3" t="s">
        <v>82</v>
      </c>
      <c r="E67" t="s">
        <v>12</v>
      </c>
      <c r="F67" t="s">
        <v>13</v>
      </c>
      <c r="G67" s="3" t="s">
        <v>127</v>
      </c>
      <c r="H67" t="s">
        <v>15</v>
      </c>
      <c r="I67" t="s">
        <v>15</v>
      </c>
    </row>
    <row r="68" spans="1:9" ht="195" x14ac:dyDescent="0.25">
      <c r="A68" t="s">
        <v>9</v>
      </c>
      <c r="B68" t="str">
        <f>HYPERLINK("https://scholarships.uow.edu.au/scholarships/search?scholarship=633", "M.J Wraight Scholarship for Women in Medicine")</f>
        <v>M.J Wraight Scholarship for Women in Medicine</v>
      </c>
      <c r="C68" t="s">
        <v>128</v>
      </c>
      <c r="D68" s="3" t="s">
        <v>129</v>
      </c>
      <c r="E68" t="s">
        <v>25</v>
      </c>
      <c r="F68" t="s">
        <v>13</v>
      </c>
      <c r="G68" s="3" t="s">
        <v>130</v>
      </c>
      <c r="H68" t="s">
        <v>15</v>
      </c>
      <c r="I68" t="s">
        <v>15</v>
      </c>
    </row>
    <row r="69" spans="1:9" ht="180" x14ac:dyDescent="0.25">
      <c r="A69" t="s">
        <v>9</v>
      </c>
      <c r="B69" t="str">
        <f>HYPERLINK("https://scholarships.uow.edu.au/scholarships/search?scholarship=634", "Mollymook Golf Club Community Scholarship")</f>
        <v>Mollymook Golf Club Community Scholarship</v>
      </c>
      <c r="C69" t="s">
        <v>23</v>
      </c>
      <c r="D69" s="3" t="s">
        <v>33</v>
      </c>
      <c r="E69" t="s">
        <v>12</v>
      </c>
      <c r="F69" t="s">
        <v>13</v>
      </c>
      <c r="G69" s="3" t="s">
        <v>131</v>
      </c>
      <c r="H69" t="s">
        <v>15</v>
      </c>
      <c r="I69" t="s">
        <v>15</v>
      </c>
    </row>
    <row r="70" spans="1:9" ht="195" x14ac:dyDescent="0.25">
      <c r="A70" t="s">
        <v>9</v>
      </c>
      <c r="B70" t="str">
        <f>HYPERLINK("https://scholarships.uow.edu.au/scholarships/search?scholarship=635", "Mumbulla Foundation Community Scholarships")</f>
        <v>Mumbulla Foundation Community Scholarships</v>
      </c>
      <c r="C70" t="s">
        <v>23</v>
      </c>
      <c r="D70" s="3" t="s">
        <v>132</v>
      </c>
      <c r="E70" t="s">
        <v>12</v>
      </c>
      <c r="F70" t="s">
        <v>13</v>
      </c>
      <c r="G70" s="3" t="s">
        <v>133</v>
      </c>
      <c r="H70" t="s">
        <v>15</v>
      </c>
      <c r="I70" t="s">
        <v>15</v>
      </c>
    </row>
    <row r="71" spans="1:9" ht="135" x14ac:dyDescent="0.25">
      <c r="A71" t="s">
        <v>9</v>
      </c>
      <c r="B71" t="str">
        <f>HYPERLINK("https://scholarships.uow.edu.au/scholarships/search?scholarship=637", "Rotary Club of Bega Commerce Scholarship")</f>
        <v>Rotary Club of Bega Commerce Scholarship</v>
      </c>
      <c r="C71" t="s">
        <v>23</v>
      </c>
      <c r="D71" s="3" t="s">
        <v>134</v>
      </c>
      <c r="E71" t="s">
        <v>12</v>
      </c>
      <c r="F71" t="s">
        <v>13</v>
      </c>
      <c r="G71" s="3" t="s">
        <v>135</v>
      </c>
      <c r="H71" t="s">
        <v>15</v>
      </c>
      <c r="I71" t="s">
        <v>15</v>
      </c>
    </row>
    <row r="72" spans="1:9" ht="225" x14ac:dyDescent="0.25">
      <c r="A72" t="s">
        <v>9</v>
      </c>
      <c r="B72" t="str">
        <f>HYPERLINK("https://scholarships.uow.edu.au/scholarships/search?scholarship=638", "Rotary Club of West Wollongong John Chaplin Memorial Scholarship")</f>
        <v>Rotary Club of West Wollongong John Chaplin Memorial Scholarship</v>
      </c>
      <c r="C72" t="s">
        <v>23</v>
      </c>
      <c r="D72" s="3" t="s">
        <v>42</v>
      </c>
      <c r="E72" t="s">
        <v>46</v>
      </c>
      <c r="F72" t="s">
        <v>13</v>
      </c>
      <c r="G72" s="3" t="s">
        <v>136</v>
      </c>
      <c r="H72" t="s">
        <v>15</v>
      </c>
      <c r="I72" t="s">
        <v>15</v>
      </c>
    </row>
    <row r="73" spans="1:9" ht="150" x14ac:dyDescent="0.25">
      <c r="A73" t="s">
        <v>9</v>
      </c>
      <c r="B73" t="str">
        <f>HYPERLINK("https://scholarships.uow.edu.au/scholarships/search?scholarship=648", "UOW Bega Alumni Business Scholarship")</f>
        <v>UOW Bega Alumni Business Scholarship</v>
      </c>
      <c r="C73" t="s">
        <v>23</v>
      </c>
      <c r="D73" s="3" t="s">
        <v>134</v>
      </c>
      <c r="E73" t="s">
        <v>12</v>
      </c>
      <c r="F73" t="s">
        <v>13</v>
      </c>
      <c r="G73" s="3" t="s">
        <v>137</v>
      </c>
      <c r="H73" t="s">
        <v>15</v>
      </c>
      <c r="I73" t="s">
        <v>15</v>
      </c>
    </row>
    <row r="74" spans="1:9" ht="409.5" x14ac:dyDescent="0.25">
      <c r="A74" t="s">
        <v>9</v>
      </c>
      <c r="B74" t="str">
        <f>HYPERLINK("https://scholarships.uow.edu.au/scholarships/search?scholarship=649", "World Transformation Scholarship")</f>
        <v>World Transformation Scholarship</v>
      </c>
      <c r="C74" t="s">
        <v>23</v>
      </c>
      <c r="D74" s="3" t="s">
        <v>138</v>
      </c>
      <c r="E74" t="s">
        <v>12</v>
      </c>
      <c r="F74" t="s">
        <v>52</v>
      </c>
      <c r="G74" s="3" t="s">
        <v>139</v>
      </c>
      <c r="H74" t="s">
        <v>15</v>
      </c>
      <c r="I74" t="s">
        <v>15</v>
      </c>
    </row>
    <row r="75" spans="1:9" ht="409.5" x14ac:dyDescent="0.25">
      <c r="A75" t="s">
        <v>9</v>
      </c>
      <c r="B75" t="str">
        <f>HYPERLINK("https://scholarships.uow.edu.au/scholarships/search?scholarship=702", "Rowe Scientific Chemistry Scholarship")</f>
        <v>Rowe Scientific Chemistry Scholarship</v>
      </c>
      <c r="C75" t="s">
        <v>23</v>
      </c>
      <c r="D75" s="3" t="s">
        <v>40</v>
      </c>
      <c r="E75" t="s">
        <v>12</v>
      </c>
      <c r="F75" t="s">
        <v>13</v>
      </c>
      <c r="G75" s="3" t="s">
        <v>140</v>
      </c>
      <c r="H75" t="s">
        <v>15</v>
      </c>
      <c r="I75" t="s">
        <v>15</v>
      </c>
    </row>
    <row r="76" spans="1:9" ht="285" x14ac:dyDescent="0.25">
      <c r="A76" t="s">
        <v>9</v>
      </c>
      <c r="B76" t="str">
        <f>HYPERLINK("https://scholarships.uow.edu.au/scholarships/search?scholarship=1701", "Cunningham D'Souza Family Scholarship")</f>
        <v>Cunningham D'Souza Family Scholarship</v>
      </c>
      <c r="C76" t="s">
        <v>23</v>
      </c>
      <c r="D76" s="3" t="s">
        <v>40</v>
      </c>
      <c r="E76" t="s">
        <v>12</v>
      </c>
      <c r="F76" t="s">
        <v>13</v>
      </c>
      <c r="G76" s="3" t="s">
        <v>141</v>
      </c>
      <c r="H76" t="s">
        <v>15</v>
      </c>
      <c r="I76" t="s">
        <v>15</v>
      </c>
    </row>
    <row r="77" spans="1:9" ht="225" x14ac:dyDescent="0.25">
      <c r="A77" t="s">
        <v>9</v>
      </c>
      <c r="B77" t="str">
        <f>HYPERLINK("https://scholarships.uow.edu.au/scholarships/search?scholarship=1061", "Bupa International Student Scholarship")</f>
        <v>Bupa International Student Scholarship</v>
      </c>
      <c r="C77" t="s">
        <v>80</v>
      </c>
      <c r="D77" s="3" t="s">
        <v>142</v>
      </c>
      <c r="E77" t="s">
        <v>51</v>
      </c>
      <c r="F77" t="s">
        <v>52</v>
      </c>
      <c r="G77" s="3" t="s">
        <v>143</v>
      </c>
      <c r="H77" t="s">
        <v>15</v>
      </c>
      <c r="I77" t="s">
        <v>15</v>
      </c>
    </row>
    <row r="78" spans="1:9" ht="270" x14ac:dyDescent="0.25">
      <c r="A78" t="s">
        <v>9</v>
      </c>
      <c r="B78" t="str">
        <f>HYPERLINK("https://scholarships.uow.edu.au/scholarships/search?scholarship=583", "The Rotary Club of Pambula John Moffatt Memorial Scholarship")</f>
        <v>The Rotary Club of Pambula John Moffatt Memorial Scholarship</v>
      </c>
      <c r="C78" t="s">
        <v>23</v>
      </c>
      <c r="D78" s="3" t="s">
        <v>33</v>
      </c>
      <c r="E78" t="s">
        <v>51</v>
      </c>
      <c r="F78" t="s">
        <v>47</v>
      </c>
      <c r="G78" s="3" t="s">
        <v>144</v>
      </c>
      <c r="H78" t="s">
        <v>15</v>
      </c>
      <c r="I78" t="s">
        <v>15</v>
      </c>
    </row>
    <row r="79" spans="1:9" ht="345" x14ac:dyDescent="0.25">
      <c r="A79" t="s">
        <v>9</v>
      </c>
      <c r="B79" t="str">
        <f>HYPERLINK("https://scholarships.uow.edu.au/scholarships/search?scholarship=584", "Troy Pocock Meningococcal Scholarship for Medicine")</f>
        <v>Troy Pocock Meningococcal Scholarship for Medicine</v>
      </c>
      <c r="C79" t="s">
        <v>80</v>
      </c>
      <c r="D79" s="3" t="s">
        <v>33</v>
      </c>
      <c r="E79" t="s">
        <v>12</v>
      </c>
      <c r="F79" t="s">
        <v>52</v>
      </c>
      <c r="G79" s="3" t="s">
        <v>145</v>
      </c>
      <c r="H79" t="s">
        <v>15</v>
      </c>
      <c r="I79" t="s">
        <v>15</v>
      </c>
    </row>
    <row r="80" spans="1:9" ht="255" x14ac:dyDescent="0.25">
      <c r="A80" t="s">
        <v>9</v>
      </c>
      <c r="B80" t="str">
        <f>HYPERLINK("https://scholarships.uow.edu.au/scholarships/search?scholarship=585", "Winifred Smith Scholarship for Excellence in Nursing")</f>
        <v>Winifred Smith Scholarship for Excellence in Nursing</v>
      </c>
      <c r="C80" t="s">
        <v>23</v>
      </c>
      <c r="D80" s="3" t="s">
        <v>101</v>
      </c>
      <c r="E80" t="s">
        <v>46</v>
      </c>
      <c r="F80" t="s">
        <v>13</v>
      </c>
      <c r="G80" s="3" t="s">
        <v>146</v>
      </c>
      <c r="H80" t="s">
        <v>15</v>
      </c>
      <c r="I80" t="s">
        <v>15</v>
      </c>
    </row>
    <row r="81" spans="1:9" ht="135" x14ac:dyDescent="0.25">
      <c r="A81" t="s">
        <v>9</v>
      </c>
      <c r="B81" t="str">
        <f>HYPERLINK("https://scholarships.uow.edu.au/scholarships/search?scholarship=609", "Bega Cheese Community Scholarship")</f>
        <v>Bega Cheese Community Scholarship</v>
      </c>
      <c r="C81" t="s">
        <v>23</v>
      </c>
      <c r="D81" s="3" t="s">
        <v>134</v>
      </c>
      <c r="E81" t="s">
        <v>12</v>
      </c>
      <c r="F81" t="s">
        <v>13</v>
      </c>
      <c r="G81" s="3" t="s">
        <v>147</v>
      </c>
      <c r="H81" t="s">
        <v>15</v>
      </c>
      <c r="I81" t="s">
        <v>15</v>
      </c>
    </row>
    <row r="82" spans="1:9" ht="135" x14ac:dyDescent="0.25">
      <c r="A82" t="s">
        <v>9</v>
      </c>
      <c r="B82" t="str">
        <f>HYPERLINK("https://scholarships.uow.edu.au/scholarships/search?scholarship=610", "Bega Lions Club Trevor Prescott Memorial Scholarship")</f>
        <v>Bega Lions Club Trevor Prescott Memorial Scholarship</v>
      </c>
      <c r="C82" t="s">
        <v>23</v>
      </c>
      <c r="D82" s="3" t="s">
        <v>134</v>
      </c>
      <c r="E82" t="s">
        <v>34</v>
      </c>
      <c r="F82" t="s">
        <v>13</v>
      </c>
      <c r="G82" s="3" t="s">
        <v>148</v>
      </c>
      <c r="H82" t="s">
        <v>15</v>
      </c>
      <c r="I82" t="s">
        <v>15</v>
      </c>
    </row>
    <row r="83" spans="1:9" ht="195" x14ac:dyDescent="0.25">
      <c r="A83" t="s">
        <v>9</v>
      </c>
      <c r="B83" t="str">
        <f>HYPERLINK("https://scholarships.uow.edu.au/scholarships/search?scholarship=611", "Bega RSL Sub Branch Christine Farrow Nursing Scholarship")</f>
        <v>Bega RSL Sub Branch Christine Farrow Nursing Scholarship</v>
      </c>
      <c r="C83" t="s">
        <v>23</v>
      </c>
      <c r="D83" s="3" t="s">
        <v>134</v>
      </c>
      <c r="E83" t="s">
        <v>12</v>
      </c>
      <c r="F83" t="s">
        <v>13</v>
      </c>
      <c r="G83" s="3" t="s">
        <v>149</v>
      </c>
      <c r="H83" t="s">
        <v>15</v>
      </c>
      <c r="I83" t="s">
        <v>15</v>
      </c>
    </row>
    <row r="84" spans="1:9" ht="210" x14ac:dyDescent="0.25">
      <c r="A84" t="s">
        <v>9</v>
      </c>
      <c r="B84" t="str">
        <f>HYPERLINK("https://scholarships.uow.edu.au/scholarships/search?scholarship=612", "Bendigo Bank's Bruce Hetherington Memorial Community Scholarship")</f>
        <v>Bendigo Bank's Bruce Hetherington Memorial Community Scholarship</v>
      </c>
      <c r="C84" t="s">
        <v>23</v>
      </c>
      <c r="D84" s="3" t="s">
        <v>92</v>
      </c>
      <c r="E84" t="s">
        <v>12</v>
      </c>
      <c r="F84" t="s">
        <v>13</v>
      </c>
      <c r="G84" s="3" t="s">
        <v>150</v>
      </c>
      <c r="H84" t="s">
        <v>15</v>
      </c>
      <c r="I84" t="s">
        <v>15</v>
      </c>
    </row>
    <row r="85" spans="1:9" ht="210" x14ac:dyDescent="0.25">
      <c r="A85" t="s">
        <v>9</v>
      </c>
      <c r="B85" t="str">
        <f>HYPERLINK("https://scholarships.uow.edu.au/scholarships/search?scholarship=614", "Bomaderry Bowling Club Community Scholarship")</f>
        <v>Bomaderry Bowling Club Community Scholarship</v>
      </c>
      <c r="C85" t="s">
        <v>23</v>
      </c>
      <c r="D85" s="3" t="s">
        <v>114</v>
      </c>
      <c r="E85" t="s">
        <v>25</v>
      </c>
      <c r="F85" t="s">
        <v>13</v>
      </c>
      <c r="G85" s="3" t="s">
        <v>151</v>
      </c>
      <c r="H85" t="s">
        <v>15</v>
      </c>
      <c r="I85" t="s">
        <v>15</v>
      </c>
    </row>
    <row r="86" spans="1:9" ht="255" x14ac:dyDescent="0.25">
      <c r="A86" t="s">
        <v>9</v>
      </c>
      <c r="B86" t="str">
        <f>HYPERLINK("https://scholarships.uow.edu.au/scholarships/search?scholarship=615", "Christopher Zweerman Memorial Scholarship")</f>
        <v>Christopher Zweerman Memorial Scholarship</v>
      </c>
      <c r="C86" t="s">
        <v>23</v>
      </c>
      <c r="D86" s="3" t="s">
        <v>33</v>
      </c>
      <c r="E86" t="s">
        <v>12</v>
      </c>
      <c r="F86" t="s">
        <v>47</v>
      </c>
      <c r="G86" s="3" t="s">
        <v>152</v>
      </c>
      <c r="H86" t="s">
        <v>15</v>
      </c>
      <c r="I86" t="s">
        <v>15</v>
      </c>
    </row>
    <row r="87" spans="1:9" ht="120" x14ac:dyDescent="0.25">
      <c r="A87" t="s">
        <v>9</v>
      </c>
      <c r="B87" t="str">
        <f>HYPERLINK("https://scholarships.uow.edu.au/scholarships/search?scholarship=618", "Collins Nursing Scholarship")</f>
        <v>Collins Nursing Scholarship</v>
      </c>
      <c r="C87" t="s">
        <v>23</v>
      </c>
      <c r="D87" s="3" t="s">
        <v>134</v>
      </c>
      <c r="E87" t="s">
        <v>12</v>
      </c>
      <c r="F87" t="s">
        <v>13</v>
      </c>
      <c r="G87" s="3" t="s">
        <v>153</v>
      </c>
      <c r="H87" t="s">
        <v>15</v>
      </c>
      <c r="I87" t="s">
        <v>15</v>
      </c>
    </row>
    <row r="88" spans="1:9" ht="120" x14ac:dyDescent="0.25">
      <c r="A88" t="s">
        <v>9</v>
      </c>
      <c r="B88" t="str">
        <f>HYPERLINK("https://scholarships.uow.edu.au/scholarships/search?scholarship=621", "Rotary Club of Bega - Dr Blomfield Memorial Nursing Scholarship")</f>
        <v>Rotary Club of Bega - Dr Blomfield Memorial Nursing Scholarship</v>
      </c>
      <c r="C88" t="s">
        <v>23</v>
      </c>
      <c r="D88" s="3" t="s">
        <v>134</v>
      </c>
      <c r="E88" t="s">
        <v>12</v>
      </c>
      <c r="F88" t="s">
        <v>13</v>
      </c>
      <c r="G88" s="3" t="s">
        <v>154</v>
      </c>
      <c r="H88" t="s">
        <v>15</v>
      </c>
      <c r="I88" t="s">
        <v>15</v>
      </c>
    </row>
    <row r="89" spans="1:9" ht="315" x14ac:dyDescent="0.25">
      <c r="A89" t="s">
        <v>9</v>
      </c>
      <c r="B89" t="str">
        <f>HYPERLINK("https://scholarships.uow.edu.au/scholarships/search?scholarship=627", "Hazel Holmwood Scholarship for Excellence in Leadership and Quality Teaching")</f>
        <v>Hazel Holmwood Scholarship for Excellence in Leadership and Quality Teaching</v>
      </c>
      <c r="C89" t="s">
        <v>23</v>
      </c>
      <c r="D89" s="3" t="s">
        <v>114</v>
      </c>
      <c r="E89" t="s">
        <v>12</v>
      </c>
      <c r="F89" t="s">
        <v>13</v>
      </c>
      <c r="G89" s="3" t="s">
        <v>155</v>
      </c>
      <c r="H89" t="s">
        <v>15</v>
      </c>
      <c r="I89" t="s">
        <v>15</v>
      </c>
    </row>
    <row r="90" spans="1:9" ht="105" x14ac:dyDescent="0.25">
      <c r="A90" t="s">
        <v>9</v>
      </c>
      <c r="B90" t="str">
        <f>HYPERLINK("https://scholarships.uow.edu.au/scholarships/search?scholarship=628", "Howard Worner Memorial Scholarship")</f>
        <v>Howard Worner Memorial Scholarship</v>
      </c>
      <c r="C90" t="s">
        <v>23</v>
      </c>
      <c r="D90" s="3" t="s">
        <v>38</v>
      </c>
      <c r="E90" t="s">
        <v>17</v>
      </c>
      <c r="F90" t="s">
        <v>13</v>
      </c>
      <c r="G90" s="3" t="s">
        <v>18</v>
      </c>
      <c r="H90" t="s">
        <v>15</v>
      </c>
      <c r="I90" t="s">
        <v>15</v>
      </c>
    </row>
    <row r="91" spans="1:9" ht="315" x14ac:dyDescent="0.25">
      <c r="A91" t="s">
        <v>9</v>
      </c>
      <c r="B91" t="str">
        <f>HYPERLINK("https://scholarships.uow.edu.au/scholarships/search?scholarship=630", "Ivan Bandur Master of Teaching Scholarship")</f>
        <v>Ivan Bandur Master of Teaching Scholarship</v>
      </c>
      <c r="C91" t="s">
        <v>23</v>
      </c>
      <c r="D91" s="3" t="s">
        <v>33</v>
      </c>
      <c r="E91" t="s">
        <v>46</v>
      </c>
      <c r="F91" t="s">
        <v>47</v>
      </c>
      <c r="G91" s="3" t="s">
        <v>48</v>
      </c>
      <c r="H91" t="s">
        <v>15</v>
      </c>
      <c r="I91" t="s">
        <v>15</v>
      </c>
    </row>
    <row r="92" spans="1:9" ht="240" x14ac:dyDescent="0.25">
      <c r="A92" t="s">
        <v>9</v>
      </c>
      <c r="B92" t="str">
        <f>HYPERLINK("https://scholarships.uow.edu.au/scholarships/search?scholarship=581", "Mumbulla Foundation Community Scholarship (Master of Teaching)")</f>
        <v>Mumbulla Foundation Community Scholarship (Master of Teaching)</v>
      </c>
      <c r="C92" t="s">
        <v>23</v>
      </c>
      <c r="D92" s="3" t="s">
        <v>156</v>
      </c>
      <c r="E92" t="s">
        <v>12</v>
      </c>
      <c r="F92" t="s">
        <v>47</v>
      </c>
      <c r="G92" s="3" t="s">
        <v>157</v>
      </c>
      <c r="H92" t="s">
        <v>15</v>
      </c>
      <c r="I92" t="s">
        <v>15</v>
      </c>
    </row>
    <row r="93" spans="1:9" ht="409.5" x14ac:dyDescent="0.25">
      <c r="A93" t="s">
        <v>9</v>
      </c>
      <c r="B93" t="str">
        <f>HYPERLINK("https://scholarships.uow.edu.au/scholarships/search?scholarship=2181", "Australian Maritime Safety Authority Excellence in Maritime Policy Postgraduate Scholarship")</f>
        <v>Australian Maritime Safety Authority Excellence in Maritime Policy Postgraduate Scholarship</v>
      </c>
      <c r="C93" t="s">
        <v>23</v>
      </c>
      <c r="D93" s="3" t="s">
        <v>82</v>
      </c>
      <c r="E93" t="s">
        <v>12</v>
      </c>
      <c r="F93" t="s">
        <v>47</v>
      </c>
      <c r="G93" s="3" t="s">
        <v>158</v>
      </c>
      <c r="H93" t="s">
        <v>15</v>
      </c>
      <c r="I93" t="s">
        <v>15</v>
      </c>
    </row>
    <row r="94" spans="1:9" ht="409.5" x14ac:dyDescent="0.25">
      <c r="A94" t="s">
        <v>9</v>
      </c>
      <c r="B94" t="str">
        <f>HYPERLINK("https://scholarships.uow.edu.au/scholarships/search?scholarship=2182", "Australian Maritime Safety Authority Excellence in Maritime Studies Postgraduate Scholarship")</f>
        <v>Australian Maritime Safety Authority Excellence in Maritime Studies Postgraduate Scholarship</v>
      </c>
      <c r="C94" t="s">
        <v>23</v>
      </c>
      <c r="D94" s="3" t="s">
        <v>82</v>
      </c>
      <c r="E94" t="s">
        <v>51</v>
      </c>
      <c r="F94" t="s">
        <v>47</v>
      </c>
      <c r="G94" s="3" t="s">
        <v>159</v>
      </c>
      <c r="H94" t="s">
        <v>15</v>
      </c>
      <c r="I94" t="s">
        <v>15</v>
      </c>
    </row>
    <row r="95" spans="1:9" ht="390" x14ac:dyDescent="0.25">
      <c r="A95" t="s">
        <v>9</v>
      </c>
      <c r="B95" t="str">
        <f>HYPERLINK("https://scholarships.uow.edu.au/scholarships/search?scholarship=2203", "Destination Australia Scholarship (Domestic Students)")</f>
        <v>Destination Australia Scholarship (Domestic Students)</v>
      </c>
      <c r="C95" t="s">
        <v>49</v>
      </c>
      <c r="D95" s="3" t="s">
        <v>50</v>
      </c>
      <c r="E95" t="s">
        <v>51</v>
      </c>
      <c r="F95" t="s">
        <v>52</v>
      </c>
      <c r="G95" s="3" t="s">
        <v>53</v>
      </c>
      <c r="H95" t="s">
        <v>15</v>
      </c>
      <c r="I95" t="s">
        <v>15</v>
      </c>
    </row>
    <row r="96" spans="1:9" ht="255" x14ac:dyDescent="0.25">
      <c r="A96" t="s">
        <v>9</v>
      </c>
      <c r="B96" t="str">
        <f>HYPERLINK("https://scholarships.uow.edu.au/scholarships/search?scholarship=1681", "Club Liverpool Community Scholarship")</f>
        <v>Club Liverpool Community Scholarship</v>
      </c>
      <c r="C96" t="s">
        <v>23</v>
      </c>
      <c r="D96" s="3" t="s">
        <v>54</v>
      </c>
      <c r="E96" t="s">
        <v>12</v>
      </c>
      <c r="F96" t="s">
        <v>13</v>
      </c>
      <c r="G96" s="3" t="s">
        <v>55</v>
      </c>
      <c r="H96" t="s">
        <v>15</v>
      </c>
      <c r="I96" t="s">
        <v>15</v>
      </c>
    </row>
    <row r="97" spans="1:9" ht="180" x14ac:dyDescent="0.25">
      <c r="A97" t="s">
        <v>9</v>
      </c>
      <c r="B97" t="str">
        <f>HYPERLINK("https://scholarships.uow.edu.au/scholarships/search?scholarship=1961", "Graduate School of Medicine Critical Care Scholarship")</f>
        <v>Graduate School of Medicine Critical Care Scholarship</v>
      </c>
      <c r="C97" t="s">
        <v>23</v>
      </c>
      <c r="D97" s="3" t="s">
        <v>156</v>
      </c>
      <c r="E97" t="s">
        <v>12</v>
      </c>
      <c r="F97" t="s">
        <v>47</v>
      </c>
      <c r="G97" s="3" t="s">
        <v>160</v>
      </c>
      <c r="H97" t="s">
        <v>15</v>
      </c>
      <c r="I97" t="s">
        <v>15</v>
      </c>
    </row>
    <row r="98" spans="1:9" ht="150" x14ac:dyDescent="0.25">
      <c r="A98" t="s">
        <v>9</v>
      </c>
      <c r="B98" t="str">
        <f>HYPERLINK("https://scholarships.uow.edu.au/scholarships/search?scholarship=2161", "Rural and Regional Agricultural Scholarship")</f>
        <v>Rural and Regional Agricultural Scholarship</v>
      </c>
      <c r="C98" t="s">
        <v>23</v>
      </c>
      <c r="D98" s="3" t="s">
        <v>56</v>
      </c>
      <c r="E98" t="s">
        <v>17</v>
      </c>
      <c r="F98" t="s">
        <v>13</v>
      </c>
      <c r="G98" s="3" t="s">
        <v>57</v>
      </c>
      <c r="H98" t="s">
        <v>15</v>
      </c>
      <c r="I98" t="s">
        <v>15</v>
      </c>
    </row>
    <row r="99" spans="1:9" ht="409.5" x14ac:dyDescent="0.25">
      <c r="A99" t="s">
        <v>9</v>
      </c>
      <c r="B99" t="str">
        <f>HYPERLINK("https://scholarships.uow.edu.au/scholarships/search?scholarship=1121", "The Movement Disorder Foundation Scholarship")</f>
        <v>The Movement Disorder Foundation Scholarship</v>
      </c>
      <c r="C99" t="s">
        <v>23</v>
      </c>
      <c r="D99" s="3" t="s">
        <v>58</v>
      </c>
      <c r="E99" t="s">
        <v>17</v>
      </c>
      <c r="F99" t="s">
        <v>52</v>
      </c>
      <c r="G99" s="3" t="s">
        <v>59</v>
      </c>
      <c r="H99" t="s">
        <v>15</v>
      </c>
      <c r="I99" t="s">
        <v>15</v>
      </c>
    </row>
    <row r="100" spans="1:9" ht="345" x14ac:dyDescent="0.25">
      <c r="A100" t="s">
        <v>9</v>
      </c>
      <c r="B100" t="str">
        <f>HYPERLINK("https://scholarships.uow.edu.au/scholarships/search?scholarship=1101", "Zonta Club of Wollongong Community Scholarship")</f>
        <v>Zonta Club of Wollongong Community Scholarship</v>
      </c>
      <c r="C100" t="s">
        <v>23</v>
      </c>
      <c r="D100" s="3" t="s">
        <v>33</v>
      </c>
      <c r="E100" t="s">
        <v>12</v>
      </c>
      <c r="F100" t="s">
        <v>13</v>
      </c>
      <c r="G100" s="3" t="s">
        <v>161</v>
      </c>
      <c r="H100" t="s">
        <v>15</v>
      </c>
      <c r="I100" t="s">
        <v>15</v>
      </c>
    </row>
    <row r="101" spans="1:9" ht="75" x14ac:dyDescent="0.25">
      <c r="A101" t="s">
        <v>9</v>
      </c>
      <c r="B101" t="str">
        <f>HYPERLINK("https://scholarships.uow.edu.au/scholarships/search?scholarship=1481", "The Do Your Thing Scholarship for Female Developers")</f>
        <v>The Do Your Thing Scholarship for Female Developers</v>
      </c>
      <c r="C101" t="s">
        <v>23</v>
      </c>
      <c r="D101" s="3" t="s">
        <v>33</v>
      </c>
      <c r="E101" t="s">
        <v>12</v>
      </c>
      <c r="F101" t="s">
        <v>13</v>
      </c>
      <c r="G101" s="3" t="s">
        <v>162</v>
      </c>
      <c r="H101" t="s">
        <v>15</v>
      </c>
      <c r="I101" t="s">
        <v>15</v>
      </c>
    </row>
    <row r="102" spans="1:9" ht="360" x14ac:dyDescent="0.25">
      <c r="A102" t="s">
        <v>9</v>
      </c>
      <c r="B102" t="str">
        <f>HYPERLINK("https://scholarships.uow.edu.au/scholarships/search?scholarship=541", "Emeritus Professor John Hogg Memorial Scholarship")</f>
        <v>Emeritus Professor John Hogg Memorial Scholarship</v>
      </c>
      <c r="C102" t="s">
        <v>23</v>
      </c>
      <c r="D102" s="3" t="s">
        <v>42</v>
      </c>
      <c r="E102" t="s">
        <v>12</v>
      </c>
      <c r="F102" t="s">
        <v>47</v>
      </c>
      <c r="G102" s="3" t="s">
        <v>163</v>
      </c>
      <c r="H102" t="s">
        <v>15</v>
      </c>
      <c r="I102" t="s">
        <v>15</v>
      </c>
    </row>
    <row r="103" spans="1:9" ht="409.5" x14ac:dyDescent="0.25">
      <c r="A103" t="s">
        <v>9</v>
      </c>
      <c r="B103" t="str">
        <f>HYPERLINK("https://scholarships.uow.edu.au/scholarships/search?scholarship=3041", "The Acorn Lawyers Scholarship")</f>
        <v>The Acorn Lawyers Scholarship</v>
      </c>
      <c r="C103" t="s">
        <v>23</v>
      </c>
      <c r="D103" s="3" t="s">
        <v>40</v>
      </c>
      <c r="E103" t="s">
        <v>12</v>
      </c>
      <c r="F103" t="s">
        <v>13</v>
      </c>
      <c r="G103" s="3" t="s">
        <v>164</v>
      </c>
      <c r="H103" t="s">
        <v>15</v>
      </c>
      <c r="I103" t="s">
        <v>15</v>
      </c>
    </row>
    <row r="104" spans="1:9" ht="345" x14ac:dyDescent="0.25">
      <c r="A104" t="s">
        <v>9</v>
      </c>
      <c r="B104" t="str">
        <f>HYPERLINK("https://scholarships.uow.edu.au/scholarships/search?scholarship=623", "Dr SC &amp; SL Loomba Commitment to Medicine Scholarship")</f>
        <v>Dr SC &amp; SL Loomba Commitment to Medicine Scholarship</v>
      </c>
      <c r="C104" t="s">
        <v>23</v>
      </c>
      <c r="D104" s="3" t="s">
        <v>33</v>
      </c>
      <c r="E104" t="s">
        <v>12</v>
      </c>
      <c r="F104" t="s">
        <v>47</v>
      </c>
      <c r="G104" s="3" t="s">
        <v>165</v>
      </c>
      <c r="H104" t="s">
        <v>15</v>
      </c>
      <c r="I104" t="s">
        <v>15</v>
      </c>
    </row>
    <row r="105" spans="1:9" ht="409.5" x14ac:dyDescent="0.25">
      <c r="A105" t="s">
        <v>9</v>
      </c>
      <c r="B105" t="str">
        <f>HYPERLINK("https://scholarships.uow.edu.au/scholarships/search?scholarship=3202", "Dylan Alcott Foundation Scholarship")</f>
        <v>Dylan Alcott Foundation Scholarship</v>
      </c>
      <c r="C105" t="s">
        <v>23</v>
      </c>
      <c r="D105" s="3" t="s">
        <v>61</v>
      </c>
      <c r="E105" t="s">
        <v>25</v>
      </c>
      <c r="F105" t="s">
        <v>13</v>
      </c>
      <c r="G105" s="3" t="s">
        <v>62</v>
      </c>
      <c r="H105" t="s">
        <v>15</v>
      </c>
      <c r="I105" t="s">
        <v>15</v>
      </c>
    </row>
    <row r="106" spans="1:9" ht="45" x14ac:dyDescent="0.25">
      <c r="A106" t="s">
        <v>9</v>
      </c>
      <c r="B106" t="str">
        <f>HYPERLINK("https://scholarships.uow.edu.au/scholarships/search?scholarship=3001", "The Wand Scholarship")</f>
        <v>The Wand Scholarship</v>
      </c>
      <c r="C106" t="s">
        <v>23</v>
      </c>
      <c r="D106" s="3" t="s">
        <v>114</v>
      </c>
      <c r="E106" t="s">
        <v>12</v>
      </c>
      <c r="F106" t="s">
        <v>13</v>
      </c>
      <c r="G106" s="3" t="s">
        <v>166</v>
      </c>
      <c r="H106" t="s">
        <v>15</v>
      </c>
      <c r="I106" t="s">
        <v>15</v>
      </c>
    </row>
    <row r="107" spans="1:9" ht="195" x14ac:dyDescent="0.25">
      <c r="A107" t="s">
        <v>9</v>
      </c>
      <c r="B107" t="str">
        <f>HYPERLINK("https://scholarships.uow.edu.au/scholarships/search?scholarship=2561", "Motion Asia Pacific Community Scholarship")</f>
        <v>Motion Asia Pacific Community Scholarship</v>
      </c>
      <c r="C107" t="s">
        <v>23</v>
      </c>
      <c r="D107" s="3" t="s">
        <v>40</v>
      </c>
      <c r="E107" t="s">
        <v>17</v>
      </c>
      <c r="F107" t="s">
        <v>13</v>
      </c>
      <c r="G107" s="3" t="s">
        <v>167</v>
      </c>
      <c r="H107" t="s">
        <v>15</v>
      </c>
      <c r="I107" t="s">
        <v>15</v>
      </c>
    </row>
    <row r="108" spans="1:9" ht="409.5" x14ac:dyDescent="0.25">
      <c r="A108" t="s">
        <v>9</v>
      </c>
      <c r="B108" t="str">
        <f>HYPERLINK("https://scholarships.uow.edu.au/scholarships/search?scholarship=2601", "Pamela Jane Nye Working Nurse Scholarship")</f>
        <v>Pamela Jane Nye Working Nurse Scholarship</v>
      </c>
      <c r="C108" t="s">
        <v>23</v>
      </c>
      <c r="D108" s="3" t="s">
        <v>168</v>
      </c>
      <c r="E108" t="s">
        <v>12</v>
      </c>
      <c r="F108" t="s">
        <v>47</v>
      </c>
      <c r="G108" s="3" t="s">
        <v>169</v>
      </c>
      <c r="H108" t="s">
        <v>15</v>
      </c>
      <c r="I108" t="s">
        <v>15</v>
      </c>
    </row>
    <row r="109" spans="1:9" ht="150" x14ac:dyDescent="0.25">
      <c r="A109" t="s">
        <v>9</v>
      </c>
      <c r="B109" t="str">
        <f>HYPERLINK("https://scholarships.uow.edu.au/scholarships/search?scholarship=2341", "Lions Club of Tathra Nursing Scholarship")</f>
        <v>Lions Club of Tathra Nursing Scholarship</v>
      </c>
      <c r="C109" t="s">
        <v>23</v>
      </c>
      <c r="D109" s="3" t="s">
        <v>134</v>
      </c>
      <c r="E109" t="s">
        <v>12</v>
      </c>
      <c r="F109" t="s">
        <v>13</v>
      </c>
      <c r="G109" s="3" t="s">
        <v>170</v>
      </c>
      <c r="H109" t="s">
        <v>15</v>
      </c>
      <c r="I109" t="s">
        <v>15</v>
      </c>
    </row>
    <row r="110" spans="1:9" ht="315" x14ac:dyDescent="0.25">
      <c r="A110" t="s">
        <v>9</v>
      </c>
      <c r="B110" t="str">
        <f>HYPERLINK("https://scholarships.uow.edu.au/scholarships/search?scholarship=582", "The John Ryan Memorial Scholarship")</f>
        <v>The John Ryan Memorial Scholarship</v>
      </c>
      <c r="C110" t="s">
        <v>23</v>
      </c>
      <c r="D110" s="3" t="s">
        <v>101</v>
      </c>
      <c r="E110" t="s">
        <v>12</v>
      </c>
      <c r="F110" t="s">
        <v>47</v>
      </c>
      <c r="G110" s="3" t="s">
        <v>171</v>
      </c>
      <c r="H110" t="s">
        <v>15</v>
      </c>
      <c r="I110" t="s">
        <v>15</v>
      </c>
    </row>
    <row r="111" spans="1:9" ht="300" x14ac:dyDescent="0.25">
      <c r="A111" t="s">
        <v>9</v>
      </c>
      <c r="B111" t="str">
        <f>HYPERLINK("https://scholarships.uow.edu.au/scholarships/search?scholarship=2821", "The City of Wollongong RSL Sub-Branch ANZAC Scholarship")</f>
        <v>The City of Wollongong RSL Sub-Branch ANZAC Scholarship</v>
      </c>
      <c r="C111" t="s">
        <v>23</v>
      </c>
      <c r="D111" s="3" t="s">
        <v>40</v>
      </c>
      <c r="E111" t="s">
        <v>25</v>
      </c>
      <c r="F111" t="s">
        <v>13</v>
      </c>
      <c r="G111" s="3" t="s">
        <v>65</v>
      </c>
      <c r="H111" t="s">
        <v>15</v>
      </c>
      <c r="I111" t="s">
        <v>15</v>
      </c>
    </row>
    <row r="112" spans="1:9" ht="409.5" x14ac:dyDescent="0.25">
      <c r="A112" t="s">
        <v>9</v>
      </c>
      <c r="B112" t="str">
        <f>HYPERLINK("https://scholarships.uow.edu.au/scholarships/search?scholarship=2401", "Tynan Family Molecular Horizons Honours Scholarship")</f>
        <v>Tynan Family Molecular Horizons Honours Scholarship</v>
      </c>
      <c r="C112" t="s">
        <v>23</v>
      </c>
      <c r="D112" s="3" t="s">
        <v>172</v>
      </c>
      <c r="E112" t="s">
        <v>12</v>
      </c>
      <c r="F112" t="s">
        <v>13</v>
      </c>
      <c r="G112" s="3" t="s">
        <v>173</v>
      </c>
      <c r="H112" t="s">
        <v>15</v>
      </c>
      <c r="I112" t="s">
        <v>15</v>
      </c>
    </row>
    <row r="113" spans="1:9" ht="195" x14ac:dyDescent="0.25">
      <c r="A113" t="s">
        <v>9</v>
      </c>
      <c r="B113" t="str">
        <f>HYPERLINK("https://scholarships.uow.edu.au/scholarships/search?scholarship=2441", "The Wang Family Scholarship in Civil Engineering")</f>
        <v>The Wang Family Scholarship in Civil Engineering</v>
      </c>
      <c r="C113" t="s">
        <v>23</v>
      </c>
      <c r="D113" s="3" t="s">
        <v>82</v>
      </c>
      <c r="E113" t="s">
        <v>34</v>
      </c>
      <c r="F113" t="s">
        <v>13</v>
      </c>
      <c r="G113" s="3" t="s">
        <v>174</v>
      </c>
      <c r="H113" t="s">
        <v>15</v>
      </c>
      <c r="I113" t="s">
        <v>15</v>
      </c>
    </row>
    <row r="114" spans="1:9" ht="409.5" x14ac:dyDescent="0.25">
      <c r="A114" t="s">
        <v>9</v>
      </c>
      <c r="B114" t="str">
        <f>HYPERLINK("https://scholarships.uow.edu.au/scholarships/search?scholarship=2281", "Graduate School of Medicine Phase 4 Clarence Valley Placement Scholarship")</f>
        <v>Graduate School of Medicine Phase 4 Clarence Valley Placement Scholarship</v>
      </c>
      <c r="C114" t="s">
        <v>23</v>
      </c>
      <c r="D114" s="3" t="s">
        <v>87</v>
      </c>
      <c r="E114" t="s">
        <v>12</v>
      </c>
      <c r="F114" t="s">
        <v>47</v>
      </c>
      <c r="G114" s="3" t="s">
        <v>175</v>
      </c>
      <c r="H114" t="s">
        <v>15</v>
      </c>
      <c r="I114" t="s">
        <v>89</v>
      </c>
    </row>
    <row r="115" spans="1:9" ht="300" x14ac:dyDescent="0.25">
      <c r="A115" t="s">
        <v>9</v>
      </c>
      <c r="B115" t="str">
        <f>HYPERLINK("https://scholarships.uow.edu.au/scholarships/search?scholarship=2644", "The Bega Valley Medical Student Scholarship")</f>
        <v>The Bega Valley Medical Student Scholarship</v>
      </c>
      <c r="C115" t="s">
        <v>23</v>
      </c>
      <c r="D115" s="3" t="s">
        <v>40</v>
      </c>
      <c r="E115" t="s">
        <v>51</v>
      </c>
      <c r="F115" t="s">
        <v>47</v>
      </c>
      <c r="G115" s="3" t="s">
        <v>176</v>
      </c>
      <c r="H115" t="s">
        <v>15</v>
      </c>
      <c r="I115" t="s">
        <v>15</v>
      </c>
    </row>
    <row r="116" spans="1:9" ht="409.5" x14ac:dyDescent="0.25">
      <c r="A116" t="s">
        <v>9</v>
      </c>
      <c r="B116" t="str">
        <f>HYPERLINK("https://scholarships.uow.edu.au/scholarships/search?scholarship=3161", "Clarence Valley Orchestra Medical Student Scholarship")</f>
        <v>Clarence Valley Orchestra Medical Student Scholarship</v>
      </c>
      <c r="C116" t="s">
        <v>23</v>
      </c>
      <c r="D116" s="3" t="s">
        <v>40</v>
      </c>
      <c r="E116" t="s">
        <v>12</v>
      </c>
      <c r="F116" t="s">
        <v>47</v>
      </c>
      <c r="G116" s="3" t="s">
        <v>177</v>
      </c>
      <c r="H116" t="s">
        <v>15</v>
      </c>
      <c r="I116" t="s">
        <v>15</v>
      </c>
    </row>
    <row r="117" spans="1:9" ht="409.5" x14ac:dyDescent="0.25">
      <c r="A117" t="s">
        <v>9</v>
      </c>
      <c r="B117" t="str">
        <f>HYPERLINK("https://scholarships.uow.edu.au/scholarships/search?scholarship=2722", "Illawarra Quota Speech and Hearing Scholarship")</f>
        <v>Illawarra Quota Speech and Hearing Scholarship</v>
      </c>
      <c r="C117" t="s">
        <v>23</v>
      </c>
      <c r="D117" s="3" t="s">
        <v>114</v>
      </c>
      <c r="E117" t="s">
        <v>25</v>
      </c>
      <c r="F117" t="s">
        <v>13</v>
      </c>
      <c r="G117" s="3" t="s">
        <v>178</v>
      </c>
      <c r="H117" t="s">
        <v>15</v>
      </c>
      <c r="I117" t="s">
        <v>15</v>
      </c>
    </row>
    <row r="118" spans="1:9" ht="300" x14ac:dyDescent="0.25">
      <c r="A118" t="s">
        <v>9</v>
      </c>
      <c r="B118" t="str">
        <f>HYPERLINK("https://scholarships.uow.edu.au/scholarships/search?scholarship=619", "Connie Gamble Community Scholarship")</f>
        <v>Connie Gamble Community Scholarship</v>
      </c>
      <c r="C118" t="s">
        <v>23</v>
      </c>
      <c r="D118" s="3" t="s">
        <v>40</v>
      </c>
      <c r="E118" t="s">
        <v>25</v>
      </c>
      <c r="F118" t="s">
        <v>13</v>
      </c>
      <c r="G118" s="3" t="s">
        <v>179</v>
      </c>
      <c r="H118" t="s">
        <v>15</v>
      </c>
      <c r="I118" t="s">
        <v>15</v>
      </c>
    </row>
    <row r="119" spans="1:9" ht="300" x14ac:dyDescent="0.25">
      <c r="A119" t="s">
        <v>9</v>
      </c>
      <c r="B119" t="str">
        <f>HYPERLINK("https://scholarships.uow.edu.au/scholarships/search?scholarship=2981", "Risland Community Scholarship in Engineering")</f>
        <v>Risland Community Scholarship in Engineering</v>
      </c>
      <c r="C119" t="s">
        <v>23</v>
      </c>
      <c r="D119" s="3" t="s">
        <v>40</v>
      </c>
      <c r="E119" t="s">
        <v>25</v>
      </c>
      <c r="F119" t="s">
        <v>13</v>
      </c>
      <c r="G119" s="3" t="s">
        <v>67</v>
      </c>
      <c r="H119" t="s">
        <v>15</v>
      </c>
      <c r="I119" t="s">
        <v>15</v>
      </c>
    </row>
    <row r="120" spans="1:9" ht="270" x14ac:dyDescent="0.25">
      <c r="A120" t="s">
        <v>9</v>
      </c>
      <c r="B120" t="str">
        <f>HYPERLINK("https://scholarships.uow.edu.au/scholarships/search?scholarship=3204", "Burri Burri Scholarship")</f>
        <v>Burri Burri Scholarship</v>
      </c>
      <c r="C120" t="s">
        <v>23</v>
      </c>
      <c r="D120" s="3" t="s">
        <v>40</v>
      </c>
      <c r="E120" t="s">
        <v>12</v>
      </c>
      <c r="F120" t="s">
        <v>13</v>
      </c>
      <c r="G120" s="3" t="s">
        <v>180</v>
      </c>
      <c r="H120" t="s">
        <v>15</v>
      </c>
      <c r="I120" t="s">
        <v>15</v>
      </c>
    </row>
    <row r="121" spans="1:9" ht="390" x14ac:dyDescent="0.25">
      <c r="A121" t="s">
        <v>9</v>
      </c>
      <c r="B121" t="str">
        <f>HYPERLINK("https://scholarships.uow.edu.au/scholarships/search?scholarship=743", "Glencore Corporate Scholarship")</f>
        <v>Glencore Corporate Scholarship</v>
      </c>
      <c r="C121" t="s">
        <v>75</v>
      </c>
      <c r="D121" s="3" t="s">
        <v>82</v>
      </c>
      <c r="E121" t="s">
        <v>34</v>
      </c>
      <c r="F121" t="s">
        <v>13</v>
      </c>
      <c r="G121" s="3" t="s">
        <v>181</v>
      </c>
      <c r="H121" t="s">
        <v>15</v>
      </c>
      <c r="I121" t="s">
        <v>15</v>
      </c>
    </row>
    <row r="122" spans="1:9" ht="180" x14ac:dyDescent="0.25">
      <c r="A122" t="s">
        <v>9</v>
      </c>
      <c r="B122" t="str">
        <f>HYPERLINK("https://scholarships.uow.edu.au/scholarships/search?scholarship=2201", "South32 David Crawford Scholarship")</f>
        <v>South32 David Crawford Scholarship</v>
      </c>
      <c r="C122" t="s">
        <v>75</v>
      </c>
      <c r="D122" s="3" t="s">
        <v>82</v>
      </c>
      <c r="E122" t="s">
        <v>12</v>
      </c>
      <c r="F122" t="s">
        <v>13</v>
      </c>
      <c r="G122" s="3" t="s">
        <v>182</v>
      </c>
      <c r="H122" t="s">
        <v>15</v>
      </c>
      <c r="I122" t="s">
        <v>15</v>
      </c>
    </row>
    <row r="123" spans="1:9" ht="195" x14ac:dyDescent="0.25">
      <c r="A123" t="s">
        <v>9</v>
      </c>
      <c r="B123" t="str">
        <f>HYPERLINK("https://scholarships.uow.edu.au/scholarships/search?scholarship=2202", "Yancoal Mining Engineering Scholarship")</f>
        <v>Yancoal Mining Engineering Scholarship</v>
      </c>
      <c r="C123" t="s">
        <v>75</v>
      </c>
      <c r="D123" s="3" t="s">
        <v>82</v>
      </c>
      <c r="E123" t="s">
        <v>46</v>
      </c>
      <c r="F123" t="s">
        <v>13</v>
      </c>
      <c r="G123" s="3" t="s">
        <v>183</v>
      </c>
      <c r="H123" t="s">
        <v>15</v>
      </c>
      <c r="I123" t="s">
        <v>15</v>
      </c>
    </row>
    <row r="124" spans="1:9" ht="165" x14ac:dyDescent="0.25">
      <c r="A124" t="s">
        <v>9</v>
      </c>
      <c r="B124" t="str">
        <f>HYPERLINK("https://scholarships.uow.edu.au/scholarships/search?scholarship=981", "Mainfreight Group Corporate Scholarship")</f>
        <v>Mainfreight Group Corporate Scholarship</v>
      </c>
      <c r="C124" t="s">
        <v>75</v>
      </c>
      <c r="D124" s="3" t="s">
        <v>184</v>
      </c>
      <c r="E124" t="s">
        <v>12</v>
      </c>
      <c r="F124" t="s">
        <v>13</v>
      </c>
      <c r="G124" s="3" t="s">
        <v>185</v>
      </c>
      <c r="H124" t="s">
        <v>15</v>
      </c>
      <c r="I124" t="s">
        <v>15</v>
      </c>
    </row>
    <row r="125" spans="1:9" ht="255" x14ac:dyDescent="0.25">
      <c r="A125" t="s">
        <v>9</v>
      </c>
      <c r="B125" t="str">
        <f>HYPERLINK("https://scholarships.uow.edu.au/scholarships/search?scholarship=3062", "Clever Care Now Nursing Corporate Scholarship")</f>
        <v>Clever Care Now Nursing Corporate Scholarship</v>
      </c>
      <c r="C125" t="s">
        <v>75</v>
      </c>
      <c r="D125" s="3" t="s">
        <v>186</v>
      </c>
      <c r="E125" t="s">
        <v>12</v>
      </c>
      <c r="F125" t="s">
        <v>13</v>
      </c>
      <c r="G125" s="3" t="s">
        <v>187</v>
      </c>
      <c r="H125" t="s">
        <v>15</v>
      </c>
      <c r="I125" t="s">
        <v>15</v>
      </c>
    </row>
    <row r="126" spans="1:9" ht="390" x14ac:dyDescent="0.25">
      <c r="A126" t="s">
        <v>9</v>
      </c>
      <c r="B126" t="str">
        <f>HYPERLINK("https://scholarships.uow.edu.au/scholarships/search?scholarship=3141", "Westpac Scholars Trust Asian Exchange Scholarship")</f>
        <v>Westpac Scholars Trust Asian Exchange Scholarship</v>
      </c>
      <c r="C126" t="s">
        <v>75</v>
      </c>
      <c r="D126" s="3" t="s">
        <v>188</v>
      </c>
      <c r="E126" t="s">
        <v>12</v>
      </c>
      <c r="F126" t="s">
        <v>13</v>
      </c>
      <c r="G126" s="3" t="s">
        <v>189</v>
      </c>
      <c r="H126" t="s">
        <v>15</v>
      </c>
      <c r="I126" t="s">
        <v>15</v>
      </c>
    </row>
    <row r="127" spans="1:9" ht="409.5" x14ac:dyDescent="0.25">
      <c r="A127" t="s">
        <v>9</v>
      </c>
      <c r="B127" t="str">
        <f>HYPERLINK("https://scholarships.uow.edu.au/scholarships/search?scholarship=2841", "CEA Technologies Corporate Scholarship")</f>
        <v>CEA Technologies Corporate Scholarship</v>
      </c>
      <c r="C127" t="s">
        <v>75</v>
      </c>
      <c r="D127" s="3" t="s">
        <v>186</v>
      </c>
      <c r="E127" t="s">
        <v>12</v>
      </c>
      <c r="F127" t="s">
        <v>13</v>
      </c>
      <c r="G127" s="3" t="s">
        <v>190</v>
      </c>
      <c r="H127" t="s">
        <v>15</v>
      </c>
      <c r="I127" t="s">
        <v>15</v>
      </c>
    </row>
    <row r="128" spans="1:9" ht="375" x14ac:dyDescent="0.25">
      <c r="A128" t="s">
        <v>9</v>
      </c>
      <c r="B128" t="str">
        <f>HYPERLINK("https://scholarships.uow.edu.au/scholarships/search?scholarship=2721", "Scalapay Next Generation Scholarship")</f>
        <v>Scalapay Next Generation Scholarship</v>
      </c>
      <c r="C128" t="s">
        <v>75</v>
      </c>
      <c r="D128" s="3" t="s">
        <v>82</v>
      </c>
      <c r="E128" t="s">
        <v>12</v>
      </c>
      <c r="F128" t="s">
        <v>13</v>
      </c>
      <c r="G128" s="3" t="s">
        <v>191</v>
      </c>
      <c r="H128" t="s">
        <v>15</v>
      </c>
      <c r="I128" t="s">
        <v>15</v>
      </c>
    </row>
    <row r="129" spans="1:9" ht="409.5" x14ac:dyDescent="0.25">
      <c r="A129" t="s">
        <v>9</v>
      </c>
      <c r="B129" t="str">
        <f>HYPERLINK("https://scholarships.uow.edu.au/scholarships/search?scholarship=603", "WMD Law Work Integrated Learning Scholarship")</f>
        <v>WMD Law Work Integrated Learning Scholarship</v>
      </c>
      <c r="C129" t="s">
        <v>192</v>
      </c>
      <c r="D129" s="3" t="s">
        <v>82</v>
      </c>
      <c r="E129" t="s">
        <v>12</v>
      </c>
      <c r="F129" t="s">
        <v>13</v>
      </c>
      <c r="G129" s="3" t="s">
        <v>193</v>
      </c>
      <c r="H129" t="s">
        <v>15</v>
      </c>
      <c r="I129" t="s">
        <v>89</v>
      </c>
    </row>
    <row r="130" spans="1:9" ht="409.5" x14ac:dyDescent="0.25">
      <c r="A130" t="s">
        <v>9</v>
      </c>
      <c r="B130" t="str">
        <f>HYPERLINK("https://scholarships.uow.edu.au/scholarships/search?scholarship=604", "Wollongong City Council Work Integrated Learning Scholarship")</f>
        <v>Wollongong City Council Work Integrated Learning Scholarship</v>
      </c>
      <c r="C130" t="s">
        <v>192</v>
      </c>
      <c r="D130" s="3" t="s">
        <v>82</v>
      </c>
      <c r="E130" t="s">
        <v>12</v>
      </c>
      <c r="F130" t="s">
        <v>13</v>
      </c>
      <c r="G130" s="3" t="s">
        <v>194</v>
      </c>
      <c r="H130" t="s">
        <v>15</v>
      </c>
      <c r="I130" t="s">
        <v>89</v>
      </c>
    </row>
    <row r="131" spans="1:9" ht="255" x14ac:dyDescent="0.25">
      <c r="A131" t="s">
        <v>9</v>
      </c>
      <c r="B131" t="str">
        <f>HYPERLINK("https://scholarships.uow.edu.au/scholarships/search?scholarship=961", "Huon Contractors Civil Engineering Work Integrated Learning Scholarship")</f>
        <v>Huon Contractors Civil Engineering Work Integrated Learning Scholarship</v>
      </c>
      <c r="C131" t="s">
        <v>192</v>
      </c>
      <c r="D131" s="3" t="s">
        <v>195</v>
      </c>
      <c r="E131" t="s">
        <v>46</v>
      </c>
      <c r="F131" t="s">
        <v>13</v>
      </c>
      <c r="G131" s="3" t="s">
        <v>196</v>
      </c>
      <c r="H131" t="s">
        <v>15</v>
      </c>
      <c r="I131" t="s">
        <v>89</v>
      </c>
    </row>
    <row r="132" spans="1:9" ht="409.5" x14ac:dyDescent="0.25">
      <c r="A132" t="s">
        <v>9</v>
      </c>
      <c r="B132" t="str">
        <f>HYPERLINK("https://scholarships.uow.edu.au/scholarships/search?scholarship=1521", "Sir William Tyree Engineering Scholarship")</f>
        <v>Sir William Tyree Engineering Scholarship</v>
      </c>
      <c r="C132" t="s">
        <v>192</v>
      </c>
      <c r="D132" s="3" t="s">
        <v>197</v>
      </c>
      <c r="E132" t="s">
        <v>34</v>
      </c>
      <c r="F132" t="s">
        <v>13</v>
      </c>
      <c r="G132" s="3" t="s">
        <v>198</v>
      </c>
      <c r="H132" t="s">
        <v>15</v>
      </c>
      <c r="I132" t="s">
        <v>15</v>
      </c>
    </row>
    <row r="133" spans="1:9" ht="240" x14ac:dyDescent="0.25">
      <c r="A133" t="s">
        <v>9</v>
      </c>
      <c r="B133" t="str">
        <f>HYPERLINK("https://scholarships.uow.edu.au/scholarships/search?scholarship=2921", "Whale Logistics Work Integrated Learning Scholarship")</f>
        <v>Whale Logistics Work Integrated Learning Scholarship</v>
      </c>
      <c r="C133" t="s">
        <v>192</v>
      </c>
      <c r="D133" s="3" t="s">
        <v>82</v>
      </c>
      <c r="E133" t="s">
        <v>12</v>
      </c>
      <c r="F133" t="s">
        <v>13</v>
      </c>
      <c r="G133" s="3" t="s">
        <v>199</v>
      </c>
      <c r="H133" t="s">
        <v>15</v>
      </c>
      <c r="I133" t="s">
        <v>89</v>
      </c>
    </row>
    <row r="134" spans="1:9" ht="409.5" x14ac:dyDescent="0.25">
      <c r="A134" t="s">
        <v>9</v>
      </c>
      <c r="B134" t="str">
        <f>HYPERLINK("https://scholarships.uow.edu.au/scholarships/search?scholarship=2682", "Morrisons Law Work Integrated Learning Scholarship")</f>
        <v>Morrisons Law Work Integrated Learning Scholarship</v>
      </c>
      <c r="C134" t="s">
        <v>192</v>
      </c>
      <c r="D134" s="3" t="s">
        <v>82</v>
      </c>
      <c r="E134" t="s">
        <v>12</v>
      </c>
      <c r="F134" t="s">
        <v>13</v>
      </c>
      <c r="G134" s="3" t="s">
        <v>200</v>
      </c>
      <c r="H134" t="s">
        <v>15</v>
      </c>
      <c r="I134" t="s">
        <v>89</v>
      </c>
    </row>
    <row r="135" spans="1:9" ht="375" x14ac:dyDescent="0.25">
      <c r="A135" t="s">
        <v>9</v>
      </c>
      <c r="B135" t="str">
        <f>HYPERLINK("https://scholarships.uow.edu.au/scholarships/search?scholarship=3081", "IGS Limited Work Integrated Learning Scholarship in Engineering")</f>
        <v>IGS Limited Work Integrated Learning Scholarship in Engineering</v>
      </c>
      <c r="C135" t="s">
        <v>192</v>
      </c>
      <c r="D135" s="3" t="s">
        <v>36</v>
      </c>
      <c r="E135" t="s">
        <v>12</v>
      </c>
      <c r="F135" t="s">
        <v>13</v>
      </c>
      <c r="G135" s="3" t="s">
        <v>201</v>
      </c>
      <c r="H135" t="s">
        <v>15</v>
      </c>
      <c r="I135" t="s">
        <v>89</v>
      </c>
    </row>
    <row r="136" spans="1:9" ht="409.5" x14ac:dyDescent="0.25">
      <c r="A136" t="s">
        <v>9</v>
      </c>
      <c r="B136" t="str">
        <f>HYPERLINK("https://scholarships.uow.edu.au/scholarships/search?scholarship=3082", "SJL Consulting Engineers Work Integrated Learning Scholarship")</f>
        <v>SJL Consulting Engineers Work Integrated Learning Scholarship</v>
      </c>
      <c r="C136" t="s">
        <v>192</v>
      </c>
      <c r="D136" s="3" t="s">
        <v>82</v>
      </c>
      <c r="E136" t="s">
        <v>12</v>
      </c>
      <c r="F136" t="s">
        <v>13</v>
      </c>
      <c r="G136" s="3" t="s">
        <v>202</v>
      </c>
      <c r="H136" t="s">
        <v>15</v>
      </c>
      <c r="I136" t="s">
        <v>89</v>
      </c>
    </row>
    <row r="137" spans="1:9" ht="390" x14ac:dyDescent="0.25">
      <c r="A137" t="s">
        <v>9</v>
      </c>
      <c r="B137" t="str">
        <f>HYPERLINK("https://scholarships.uow.edu.au/scholarships/search?scholarship=2781", "542 Partners Work Integrated Learning Scholarship in Accounting")</f>
        <v>542 Partners Work Integrated Learning Scholarship in Accounting</v>
      </c>
      <c r="C137" t="s">
        <v>192</v>
      </c>
      <c r="D137" s="3" t="s">
        <v>82</v>
      </c>
      <c r="E137" t="s">
        <v>12</v>
      </c>
      <c r="F137" t="s">
        <v>13</v>
      </c>
      <c r="G137" s="3" t="s">
        <v>203</v>
      </c>
      <c r="H137" t="s">
        <v>15</v>
      </c>
      <c r="I137" t="s">
        <v>89</v>
      </c>
    </row>
    <row r="138" spans="1:9" ht="240" x14ac:dyDescent="0.25">
      <c r="A138" t="s">
        <v>9</v>
      </c>
      <c r="B138" t="str">
        <f>HYPERLINK("https://scholarships.uow.edu.au/scholarships/search?scholarship=2502", "Motion Asia Pacific Work Integrated Learning Scholarship in Engineering")</f>
        <v>Motion Asia Pacific Work Integrated Learning Scholarship in Engineering</v>
      </c>
      <c r="C138" t="s">
        <v>192</v>
      </c>
      <c r="D138" s="3" t="s">
        <v>197</v>
      </c>
      <c r="E138" t="s">
        <v>12</v>
      </c>
      <c r="F138" t="s">
        <v>13</v>
      </c>
      <c r="G138" s="3" t="s">
        <v>204</v>
      </c>
      <c r="H138" t="s">
        <v>15</v>
      </c>
      <c r="I138" t="s">
        <v>89</v>
      </c>
    </row>
    <row r="139" spans="1:9" ht="409.5" x14ac:dyDescent="0.25">
      <c r="A139" t="s">
        <v>9</v>
      </c>
      <c r="B139" t="str">
        <f>HYPERLINK("https://scholarships.uow.edu.au/scholarships/search?scholarship=1001", "Southern Districts Rugby Club Scholarship")</f>
        <v>Southern Districts Rugby Club Scholarship</v>
      </c>
      <c r="C139" t="s">
        <v>205</v>
      </c>
      <c r="D139" s="3" t="s">
        <v>54</v>
      </c>
      <c r="E139" t="s">
        <v>12</v>
      </c>
      <c r="F139" t="s">
        <v>52</v>
      </c>
      <c r="G139" s="3" t="s">
        <v>206</v>
      </c>
      <c r="H139" t="s">
        <v>15</v>
      </c>
      <c r="I139" t="s">
        <v>15</v>
      </c>
    </row>
    <row r="140" spans="1:9" ht="270" x14ac:dyDescent="0.25">
      <c r="A140" t="s">
        <v>9</v>
      </c>
      <c r="B140" t="str">
        <f>HYPERLINK("https://scholarships.uow.edu.au/scholarships/search?scholarship=281", "Col Purcell Illawarra Rugby League Centenary Scholarship")</f>
        <v>Col Purcell Illawarra Rugby League Centenary Scholarship</v>
      </c>
      <c r="C140" t="s">
        <v>205</v>
      </c>
      <c r="D140" s="3" t="s">
        <v>207</v>
      </c>
      <c r="E140" t="s">
        <v>12</v>
      </c>
      <c r="F140" t="s">
        <v>13</v>
      </c>
      <c r="G140" s="3" t="s">
        <v>208</v>
      </c>
      <c r="H140" t="s">
        <v>15</v>
      </c>
      <c r="I140" t="s">
        <v>15</v>
      </c>
    </row>
    <row r="141" spans="1:9" ht="195" x14ac:dyDescent="0.25">
      <c r="A141" t="s">
        <v>9</v>
      </c>
      <c r="B141" t="str">
        <f>HYPERLINK("https://scholarships.uow.edu.au/scholarships/search?scholarship=3101", "McLoughlin Minerva Scholarship for Sportswomen")</f>
        <v>McLoughlin Minerva Scholarship for Sportswomen</v>
      </c>
      <c r="C141" t="s">
        <v>23</v>
      </c>
      <c r="D141" s="3" t="s">
        <v>78</v>
      </c>
      <c r="E141" t="s">
        <v>25</v>
      </c>
      <c r="F141" t="s">
        <v>13</v>
      </c>
      <c r="G141" s="3" t="s">
        <v>79</v>
      </c>
      <c r="H141" t="s">
        <v>15</v>
      </c>
      <c r="I141" t="s">
        <v>15</v>
      </c>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1B59F058DD61F4CBF5D961017DC0A45" ma:contentTypeVersion="17" ma:contentTypeDescription="Create a new document." ma:contentTypeScope="" ma:versionID="3843482ad259dd7cf47d53181de3a479">
  <xsd:schema xmlns:xsd="http://www.w3.org/2001/XMLSchema" xmlns:xs="http://www.w3.org/2001/XMLSchema" xmlns:p="http://schemas.microsoft.com/office/2006/metadata/properties" xmlns:ns2="514dc54e-a510-4ebc-96a4-7a373c84d576" xmlns:ns3="91d47d42-378c-4240-adf1-50612b639f36" targetNamespace="http://schemas.microsoft.com/office/2006/metadata/properties" ma:root="true" ma:fieldsID="c2a99e4d2b0f67119e90f9a433f5d6db" ns2:_="" ns3:_="">
    <xsd:import namespace="514dc54e-a510-4ebc-96a4-7a373c84d576"/>
    <xsd:import namespace="91d47d42-378c-4240-adf1-50612b639f3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4dc54e-a510-4ebc-96a4-7a373c84d5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aae0d8a-8891-48d9-ad2b-bad3da6b59e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1d47d42-378c-4240-adf1-50612b639f3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e9bbaf84-1f02-4ee0-be3f-e164b36b151e}" ma:internalName="TaxCatchAll" ma:showField="CatchAllData" ma:web="91d47d42-378c-4240-adf1-50612b639f3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1143851-965C-44C2-85A4-0D10F00F8746}">
  <ds:schemaRefs>
    <ds:schemaRef ds:uri="http://schemas.microsoft.com/sharepoint/v3/contenttype/forms"/>
  </ds:schemaRefs>
</ds:datastoreItem>
</file>

<file path=customXml/itemProps2.xml><?xml version="1.0" encoding="utf-8"?>
<ds:datastoreItem xmlns:ds="http://schemas.openxmlformats.org/officeDocument/2006/customXml" ds:itemID="{D7535DD6-B62C-4425-8AB4-F78930A1A0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4dc54e-a510-4ebc-96a4-7a373c84d576"/>
    <ds:schemaRef ds:uri="91d47d42-378c-4240-adf1-50612b639f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Laura Pierce</cp:lastModifiedBy>
  <dcterms:created xsi:type="dcterms:W3CDTF">2024-10-15T04:48:36Z</dcterms:created>
  <dcterms:modified xsi:type="dcterms:W3CDTF">2024-10-15T05:43:59Z</dcterms:modified>
</cp:coreProperties>
</file>