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6" documentId="11_9F91B0E97CB5EDCF41A63B8069A95D0569ED5AD3" xr6:coauthVersionLast="47" xr6:coauthVersionMax="47" xr10:uidLastSave="{DE0829C7-2B1D-49D6-AE24-CE21D726EF46}"/>
  <bookViews>
    <workbookView xWindow="28680" yWindow="-120" windowWidth="29040" windowHeight="15840" xr2:uid="{00000000-000D-0000-FFFF-FFFF00000000}"/>
  </bookViews>
  <sheets>
    <sheet name="Sheet1" sheetId="1" r:id="rId1"/>
  </sheets>
  <definedNames>
    <definedName name="_xlnm._FilterDatabase" localSheetId="0" hidden="1">Sheet1!$G$1:$G$190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0" i="1" l="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<sst xmlns="http://schemas.openxmlformats.org/spreadsheetml/2006/main" count="1500" uniqueCount="441">
  <si>
    <t>University</t>
  </si>
  <si>
    <t>Name</t>
  </si>
  <si>
    <t>Type</t>
  </si>
  <si>
    <t>Value</t>
  </si>
  <si>
    <t>Duration</t>
  </si>
  <si>
    <t>Level</t>
  </si>
  <si>
    <t>Criteria</t>
  </si>
  <si>
    <t>Indigenous</t>
  </si>
  <si>
    <t>Placement</t>
  </si>
  <si>
    <t>CSU Foundation Rural Relief Scholarship</t>
  </si>
  <si>
    <t>$3000</t>
  </si>
  <si>
    <t>One-off</t>
  </si>
  <si>
    <t>UG/PG</t>
  </si>
  <si>
    <t>• studentsmustinclude in thetell us about yourselfapplication question how the recent floods, or ongoing drought has affected their ability to undertake or complete their university studies.
• Rural or Regional
• any year
• Financial hardship
• Academic merit</t>
  </si>
  <si>
    <t>No</t>
  </si>
  <si>
    <t>Professional Placement Equity Grant</t>
  </si>
  <si>
    <t>$80 per day of placement to a maximum of $2,400 per session.</t>
  </si>
  <si>
    <t>Yes</t>
  </si>
  <si>
    <t>Student Emergency Equity Grant</t>
  </si>
  <si>
    <t>Determined through the assessment process</t>
  </si>
  <si>
    <t>NPILF Career Ready Grant</t>
  </si>
  <si>
    <t>$1,000.00</t>
  </si>
  <si>
    <t>Undefined</t>
  </si>
  <si>
    <t>Vice-Chancellor Travel Grants (Short term)</t>
  </si>
  <si>
    <t>$400</t>
  </si>
  <si>
    <t>NA</t>
  </si>
  <si>
    <t>National Mental Health Pathways to Practice Scholarship - Recovery Camp placements</t>
  </si>
  <si>
    <t>$500</t>
  </si>
  <si>
    <t>UG</t>
  </si>
  <si>
    <t>Equity and Inclusion Grant</t>
  </si>
  <si>
    <t>Bathurst Teachers’ College Alumni Scholarship</t>
  </si>
  <si>
    <t>• applicants are encouraged to include a letter to the bathurst teachers college alumni explaining why they would like to receive their scholarship and what this would mean to them.
• students studying in:
• preference will be given to students with the following attributes:
• any year undergraduate student</t>
  </si>
  <si>
    <t>Glenray Commitment Scholarship</t>
  </si>
  <si>
    <t>$7500</t>
  </si>
  <si>
    <t>1 years</t>
  </si>
  <si>
    <t>• Disability
• glenray's values are commitment, positivity, connection, respect and integrity, choose one and outline how you have shown this in your everyday life.
• any course</t>
  </si>
  <si>
    <t>Jenny Miller Legacy Scholarship</t>
  </si>
  <si>
    <t>$10,000</t>
  </si>
  <si>
    <t>• demonstrated academic merit (passing grade)
• 4 year degree - $40,000 max
• 3 year degree - $30,000 max
• Disability
• any course
• students making a demonstrable difference to their communities through engagement or advocacy.
• Financial hardship
• 5 year degree - $50,000 max</t>
  </si>
  <si>
    <t>Staffgive Scholarship</t>
  </si>
  <si>
    <t>$5000</t>
  </si>
  <si>
    <t>• outline your career goals and aspirations
• where possible, the candidate should be able to demonstrate a commitment/involvement in the csu student community.
• Rural or Regional
• any year
• Academic merit
• this scholarship is made possible by the contribution made by staff across csu viacsugive</t>
  </si>
  <si>
    <t>Vivability Limited Empowered Futures Scholarship</t>
  </si>
  <si>
    <t>$8,000</t>
  </si>
  <si>
    <t>2 years</t>
  </si>
  <si>
    <t>• Provide a statement
• Rural or Regional
• Disability
• students studying in allied health related courses.</t>
  </si>
  <si>
    <t>Albury/Wodonga SRC Student Support Scholarship</t>
  </si>
  <si>
    <t>$1,000</t>
  </si>
  <si>
    <t>• Financial hardship
• Rural or Regional</t>
  </si>
  <si>
    <t>Charles Sturt Kickstart Scholarship</t>
  </si>
  <si>
    <t>$5,000</t>
  </si>
  <si>
    <t>Intensive School Equity Grant</t>
  </si>
  <si>
    <t>up to $1500</t>
  </si>
  <si>
    <t>Riverina Group Country Women’s Association of NSW Scholarship</t>
  </si>
  <si>
    <t>• Financial hardship
• applicantmusthave been a resident of the country women's association riverina group areas of  cartwright's hill  /  collingullie  /  coolamon  /  euberta  /  galore  /  ganmain  /  henty   /  narrandera  /  oura  /   pleasant  hills  /  tarcutta  /   the rock  / uranquinty /  wagga wagga  for 5 years.
• Academic merit
• any course</t>
  </si>
  <si>
    <t>CSU Foundation Persistence Scholarship</t>
  </si>
  <si>
    <t>• Financial hardship
• applicantsmustdemonstrate in their application how they have shown persistence in the face of adversity to undertake/complete their studies</t>
  </si>
  <si>
    <t>Charles Sturt Student Success Scholarship</t>
  </si>
  <si>
    <t>$3,000</t>
  </si>
  <si>
    <t>Veolia Mulwaree Trust Scholarship</t>
  </si>
  <si>
    <t>• goulburn mulwaree council  / palerang council  /  shoalhaven city council  /  oberon council  /  wingecarribee shire council  /  upper lachlan shire council  /  wollondilly shire council
• any course
• students must be from one of the following local government areas (supporting documentation to be provided) :
• any year</t>
  </si>
  <si>
    <t>Gulbali Honours Research Support Scheme EOI</t>
  </si>
  <si>
    <t>Up to $4,000</t>
  </si>
  <si>
    <t>Murrumbidgee Council Scholarship</t>
  </si>
  <si>
    <t>$4000</t>
  </si>
  <si>
    <t>na</t>
  </si>
  <si>
    <t>• outline your career goals and aspirations.
• student must reside within the murrumbidgee council local government area (supporting documentation to be provided).
• Rural or Regional
• any year - preference for 1st year</t>
  </si>
  <si>
    <t>Moya Crowe Memorial Scholarship</t>
  </si>
  <si>
    <t>$7,500</t>
  </si>
  <si>
    <t>• first preference for an indigenous student, or
• applicantmustdemonstrate in their application a commitment to the support of aboriginal communities
• any year</t>
  </si>
  <si>
    <t>Tasdemir Family Scholarship</t>
  </si>
  <si>
    <t>• outline your career goals and aspirations
• studying full-time
• preference for international students
• enrolled in an undergraduate degree
• Financial hardship
• to be eligible you must be:
• Academic merit</t>
  </si>
  <si>
    <t>Tony McGrane Memorial Scholarship</t>
  </si>
  <si>
    <t>$4500</t>
  </si>
  <si>
    <t>• Financial hardship
• Rural or Regional
• previous recipients of the tony mcgrane memorial scholarship are encouraged to apply.
• any year</t>
  </si>
  <si>
    <t>Kempsey Shire Council Scholarship</t>
  </si>
  <si>
    <t>• any course
• any year</t>
  </si>
  <si>
    <t>CSU Foundation Assistance Scholarship</t>
  </si>
  <si>
    <t>• student to demonstrate how they live the charles sturt values ofyindyamarra winhanganha
• school of allied health, exercise and sports sciences
• applicant to include in the "tell us why" section of the online application how these funds will be used to assist them with their university studies.
• school of policing studies
• this scholarships has been established to assist students with the costs associated with attending work placement, intensive (residential) school, purchasing uniforms and equipment
• school of social work and arts
• Financial hardship
• internal and online students studying their bachelor degree in the following schools:
• school of dentistry and medical sciences</t>
  </si>
  <si>
    <t>Mitchell Emeritus Club</t>
  </si>
  <si>
    <t>• outline your career goals and aspirations.
• Rural or Regional
• Academic merit
• any course</t>
  </si>
  <si>
    <t>Reformer New Start Scholarship</t>
  </si>
  <si>
    <t>• candidate must have served in a correctional facility: in your application outline how long and where time was served.
• please answer in 300 words the following questions in a word document and upload with your application."what has brought you to higher education?" what do you hope education will bring to your life?"
• selection criteria:
• any year, any course, full-time
• preference for first in family to study at university.</t>
  </si>
  <si>
    <t>Dr Malcolm Walker Memorial Scholarship</t>
  </si>
  <si>
    <t>• bachelor of paramedicine
• bachelor of psychology /  bachelor of social science (psychology)
• applicantmustoutline career goals and aspirations in their application
• preference will be given to applicants who are first in their family to attend universityorare of aboriginal / torres strait islander descent.
• Rural or Regional
• bachelor nursing
• any year
• bachelor of laws
• bachelor of criminal justice</t>
  </si>
  <si>
    <t>Dr Bal Krishan Scholarship</t>
  </si>
  <si>
    <t>$2000</t>
  </si>
  <si>
    <t>• Financial hardship
• any course
• Academic merit
• any year</t>
  </si>
  <si>
    <t>Walter and Eliza Hall Trust Opportunity Disability Scholarship</t>
  </si>
  <si>
    <t>$10000</t>
  </si>
  <si>
    <t>• Financial hardship
• applicant must be an australian citizen or australian permanent resident studying a minimum of 3 subjects per semester.
• Disability</t>
  </si>
  <si>
    <t>Carrathool Shire Council Scholarship</t>
  </si>
  <si>
    <t>• outline your career goals and aspirations
• any course
• Rural or Regional
• any year
• studentsmustreside within the carrathool local government area and completed the majority of their schooling within the lga (supporting documentation to be provided).</t>
  </si>
  <si>
    <t>SRC Wagga Student Support Scholarship</t>
  </si>
  <si>
    <t>• Academic merit
• students must show commitment to the community and the university through volunteer experiences, the impacts they've made, and services they may have completed for the university and it's students' benefit.</t>
  </si>
  <si>
    <t>Dubbo RSL Sub Branch Scholarship</t>
  </si>
  <si>
    <t>• applicant must be a current or former member of the australian defence force (relevant identification must be supplied)
• applicant must not be receiving any funding from the department of defence
• applicant must reside in the dubbo local government area
• any course
• applicant must have an understanding of the rsl and its role in the lives of australian defence force personnel (attach your answer to the additional question as a word document)
• any year</t>
  </si>
  <si>
    <t>Hastings Co-op Scholarship</t>
  </si>
  <si>
    <t>$1500</t>
  </si>
  <si>
    <t>• Financial hardship
• Rural or Regional
• any year</t>
  </si>
  <si>
    <t>AlburyCity Foundation Scholarship</t>
  </si>
  <si>
    <t>• outline your career goals and aspirations
• Rural or Regional
• applicant to be a long term resident of the albury-wodonga area or have completed the majority of their higher school education in the albury-wodonga area (supporting documentation to be provided such as a rate notice, energy account or school record).
• bachelor of education (early childhood &amp; primary)bachelor of education (k-12)bachelor of educational studiesbachelor of accountingbachelor of business (management)bachelor of business (marketing)bachelor of business studiesbachelor of information technologybachelor of applied science (outdoor recreation &amp; ecotourism)bachelor of applied science (parks, recreation &amp; heritage)bachelor of environmental science &amp; management</t>
  </si>
  <si>
    <t>Len Madigan Memorial Scholarship</t>
  </si>
  <si>
    <t>• Academic merit
• 2nd year</t>
  </si>
  <si>
    <t xml:space="preserve">Resident Leadership Accommodation Scholarship </t>
  </si>
  <si>
    <t>37 Week - $7,500  / 52 Week - $10,500</t>
  </si>
  <si>
    <t>PG</t>
  </si>
  <si>
    <t>• any course
• an outline of theexpectations of a resident leadercan be found here
• have, or be willing to obtain, a senior first aid certificate prior to the commencement of resident leader training, 2025.
• 1. please outline an example of a time when you have worked as a member of a team to achieve a common objective.
• be, and remain, an enrolled student with charles sturt university.
• in order to retain this scholarship for the duration of the period, resident leaders must:
• meet the expectations of the resident leader scholarship as detailed above.
• actively promote and refer students to support networks within charles sturt.
• 2. tell us about the key qualities you believe would make a successful resident leader. give examples of how you would display these qualities.
• 3. provide an example of a time when you were required to deal with an upset customer/student. what did you do and what was the outcome?
• the 52-week resident leader scholarships will only be offered to returning resident leaders.only those students who have been a resident leader previously can apply for the 52-week scholarship.all students can apply for the 37 week scholarship.
• have, or be willing to obtain, a mental health first aid certificate prior to the commencement of resident leader training, 2025.
• attend all relevant face to face training sessions and online training.
• demonstrate ongoing commitment to leadership within residences.
• remain enrolled with charles sturt university.
• to apply for consideration for a resident leader scholarship, applicants should upload their resume and responses to the below questions (use a 250-word limit for each):
• be available to attend mid-year face-to-face resident leader training in july. this is normally held the sunday prior to the commencement of session 2.
• have, or be willing to obtain, a working with children’s check (nsw, volunteer) prior to the commencement of resident leader training, 2025.
• be available to attend face to face resident leader training in february, 2025. dates will be made available prior to completion of session 2, 2024.
• to be eligible applicants must:
• 4. if you were successful in gaining a resident leader scholarship, what would be three key outcomes you would like to achieve for your area in 2025?
• model appropriate behaviour and not breach the residential agreement, house rules, or the student misconduct rule.
• Academic merit</t>
  </si>
  <si>
    <t>St Martin's Heads of College Scholarship</t>
  </si>
  <si>
    <t>3000</t>
  </si>
  <si>
    <t>• available to applicants who have lived for at least one year at st martin's college and have continuing residency in the year of award
• criteria:
• honours
• student to be able to demonstrate active community participation at st martin's college in the previous year
• demonstrated leadership or participation in a wider community activity  while at university
• postgraduate
• Academic merit</t>
  </si>
  <si>
    <t>Thomas A. Scahill Scholarship</t>
  </si>
  <si>
    <t>• Financial hardship
• available to students of aboriginal and/or torres strait islander descent (supporting documentation to be provided)
• Academic merit
• any year</t>
  </si>
  <si>
    <t>Rotary Club of Port Macquarie Sunrise Scholarship</t>
  </si>
  <si>
    <t>• Provide statement
• evidence of volunteering or other community involvement.
• Rural or Regional
• 2nd,3rd,4th year
• scholarship open to continuing students who have successfully completed their 1st year in a full time bachelor degree.
• Financial hardship</t>
  </si>
  <si>
    <t>Ron Wild, Rotary Club of Tallangatta Scholarship</t>
  </si>
  <si>
    <t>• applicantmustbe a resident of tallangatta district, mitta valley or kiewa valley (supporting documentation to be provided)
• outline your career goals and aspirations.
• Rural or Regional
• any course</t>
  </si>
  <si>
    <t>Staffgive Geoff Honey Memorial Scholarship</t>
  </si>
  <si>
    <t>• outline career goals and aspirations
• where possible, the candidate should be able to demonstrate a commitment/involvement in the csu student community.
• Rural or Regional
• Financial hardship
• 1st year
• Academic merit</t>
  </si>
  <si>
    <t>Online Student Representative Committee Post-Graduate Scholarship</t>
  </si>
  <si>
    <t>$2,200</t>
  </si>
  <si>
    <t>• Provide statement
• Academic merit
• Financial hardship</t>
  </si>
  <si>
    <t>SRC Sports Scholarship</t>
  </si>
  <si>
    <t>• details,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
• any course</t>
  </si>
  <si>
    <t>CSU Bushpigs Football Club Accommodation Scholarship</t>
  </si>
  <si>
    <t>$7,560</t>
  </si>
  <si>
    <t>• outline your career goals and aspirations.
• any year (preference will be given to 1st year)
• there will be an expectation for the scholarship recipient to play for the csu bushpigs and show commitment to the club in the years following the duration of the recipient's course.
• Rural or Regional</t>
  </si>
  <si>
    <t>The Wagga RSL Club Scholarship</t>
  </si>
  <si>
    <t>•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any year
• preference will be given to:
• Rural or Regional
• applicantsmustdemonstrate an understanding of the rsl and its role in the lives of australian defence force personnel.</t>
  </si>
  <si>
    <t>CSU Rugby Alumni Scholarship</t>
  </si>
  <si>
    <t>• describe your rugby union career so far (may be expressed in dot points)
• applicants should:-
• be able to demonstrate leadership skills
• be able to demonstrate a strong commitment to rugby union
• any course
• give examples of your commitment to rugby union - supporting documentation must be provided
• explain in brief what goals you have in rugby union and what benefits you have gained from playing rugby union
• any year
• Provide a statement
• Academic merit</t>
  </si>
  <si>
    <t>Destination Australia Scholarship</t>
  </si>
  <si>
    <t>$15000/year</t>
  </si>
  <si>
    <t>Duration of degree</t>
  </si>
  <si>
    <t>Blair Milan Memorial Scholarship</t>
  </si>
  <si>
    <t>• applicantsmustsubmit a minimum 250 word response to the following-who was blair milan?
• applicants are encouraged to submit a 1-2 minute video introducing themselves, talking about their discipline and their aspirations and how they align with the spirit of blair's life.
• Academic merit
• applicantsmustparticipate enthusiastically in all areas of university life and be able to demonstrate a love for "creating" content (examples of content: a performance piece / a video work / a demonstrated history of the creation of creative works) and a passion to pursue a career in their chosen field</t>
  </si>
  <si>
    <t>CSU Australian Football and Netball Club Prize</t>
  </si>
  <si>
    <t>$1,500</t>
  </si>
  <si>
    <t>• Rural or Regional
• any year (preference will be given to 1st or 2nd year)
• there will be an expectation for the scholarship recipients to play for the csu football &amp; netball club and show commitment to the club in the years following for the duration of the recipient’s course.
• this prize is aimed at giving a charles sturt university gifted football and netball player a chance to succeed at both academic and sporting endeavours with some financial support</t>
  </si>
  <si>
    <t>Vice-Chancellor Travel Grants (Exchange)</t>
  </si>
  <si>
    <t>$1450</t>
  </si>
  <si>
    <t>Staffgive Research Scholarship</t>
  </si>
  <si>
    <t>• a research based degree in any area
• Rural or Regional
• hdr student is within approved candidature time.
• satisfactory progress - all university milestones must be satisfactorily met, including completion of six monthly progress reports.</t>
  </si>
  <si>
    <t>The Toni Downes New Horizons Travel Prize</t>
  </si>
  <si>
    <t>$1000</t>
  </si>
  <si>
    <t>• please note academic achievement is not a criteria for this prize
• any year
• applicants are required to outline in their online application what activity or experience they are planning to undertake and how the fund will be used (applications that do not contain this information will not be assessed).
• students seeking to undertake an activity or experience that may otherwise be unachievable due to personal or financial circumstance. this may include international or domestic exchange programs or any other conference, programs, events or experience which will provide opportunity for travel and support their learning or personal/professional growth.</t>
  </si>
  <si>
    <t>Online Study Student Representative Committee Undergraduate Scholarship</t>
  </si>
  <si>
    <t>$1100</t>
  </si>
  <si>
    <t>• Provide statement
• any course
• Financial hardship
• Academic merit</t>
  </si>
  <si>
    <t>Staffgive Work Placement Prize</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</si>
  <si>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</si>
  <si>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Lila Kirilik Human Services/Social Work Scholarship</t>
  </si>
  <si>
    <t>$2,000</t>
  </si>
  <si>
    <t>• bachelor of social work
• bachelor of human services (with specialisations)
• outline your career goals and aspirations.
• include information regarding personal circumstances and financial situation.
• Financial hardship
• Academic merit</t>
  </si>
  <si>
    <t>St Martins College Helen and James Faulks Scholarship</t>
  </si>
  <si>
    <t>• outline your career goals and aspirations.
• Rural or Regional
• any year
• Financial hardship
• Academic merit
• studentsmustbe residing at st martin's college for the full year (sessions 1 &amp; 2) of awarding</t>
  </si>
  <si>
    <t>Mr Gerry Baber &amp; Mrs Helen Baber OAM Scholarship</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</si>
  <si>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</si>
  <si>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Lions Club of Albury Inc. Scholarship</t>
  </si>
  <si>
    <t>$2500</t>
  </si>
  <si>
    <t>• applicantmusthave completed the majority of their high school education in the albury-wodonga area (supporting documentation to be provided).
• outline your career goals and aspirations.
• Rural or Regional
• any year
• Academic merit</t>
  </si>
  <si>
    <t>St Martins College Academic Scholarship</t>
  </si>
  <si>
    <t>• Financial hardship
• Academic merit
• students must be residing at st martin's college for the full year (sessions 1 &amp; 2) of awarding
• any year</t>
  </si>
  <si>
    <t>Charles Sturt Campus Services Financial Assistance Scholarships</t>
  </si>
  <si>
    <t>Mark Lockyear Library and Information Scholarship</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</si>
  <si>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</si>
  <si>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Dr Ron Camplin Scholarship OAM</t>
  </si>
  <si>
    <t>$18000 MAX</t>
  </si>
  <si>
    <t>• outline your career goals and aspirations
• any course
• Rural or Regional
• include minimum 250 word essay "who is ron camplin?"
• 1st year
• Academic merit</t>
  </si>
  <si>
    <t>Bathurst (Mitchell) Student Representative Committee Scholarship</t>
  </si>
  <si>
    <t>• Financial hardship
• applicantmustwrite a detailed explanation on"what would this scholarship do for you financially?"(question to be answered in the how will you use the funds section of the application).
• any year</t>
  </si>
  <si>
    <t>Bowcher Family Scholarship</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</si>
  <si>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</si>
  <si>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</si>
  <si>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Staffgive Work Placement Scholarship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</si>
  <si>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</si>
  <si>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Lions Club of Port Macquarie Tacking Point Scholarship</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</si>
  <si>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</si>
  <si>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Wagga Wagga City Council Scholarship</t>
  </si>
  <si>
    <t>• 1st year
• applicant to be a long term resident of the wagga wagga city council area or have completed the majority of their secondary education in the wagga wagga city council area (supporting documentation to be provided).
• any course</t>
  </si>
  <si>
    <t>Daily Advertiser Scholarship</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</si>
  <si>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</si>
  <si>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</si>
  <si>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Dubbo Regional Council Scholarship</t>
  </si>
  <si>
    <t>• outline your career goals and aspirations
• 1st year
• Rural or Regional</t>
  </si>
  <si>
    <t>Dr Doug Stace Scholarship</t>
  </si>
  <si>
    <t>• outline your career goals and aspirations
• Rural or Regional
• Academic merit</t>
  </si>
  <si>
    <t>The Carole and Stan Droder Prize</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</si>
  <si>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</si>
  <si>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 xml:space="preserve">Bush Children's Education Foundation (BCEF) Scholarship </t>
  </si>
  <si>
    <t>• bachelor of medical radiation science
• bachelor of engineering civil (honours)
• bachelor of dental science
• bachelor of animal science
• applicant should have a strong empathy with the bush community;
• bachelor of veterinary science / bachelor of veterinary biology
• phone interview with shortlisted applicants will take place via zoom for final selection of successful candidate
• preference may be given to applicants who were in receipt of the federal government's aic allowance or the lafha (living away from home) allowance (supporting documentation to be provided).
• bachelor of medical science
• bachelor of education(all disciplines)
• bachelor of nursing
• Rural or Regional
• Financial hardship
• applicants are required to write a 250 word essay"provide information on the remote/isolated area of nsw where you live and also indicate your empathy with the community".
• 1st year
• bachelor of technology (civil systems) / master of engineering (civil systems)
• bachelor of agricultural science</t>
  </si>
  <si>
    <t>Bathurst Regional Council Scholarship</t>
  </si>
  <si>
    <t>• outline your career goals and aspirations
• 1st year
• Rural or Regional
• applicant must reside and have attended school within the bathurst local government area (supporting documentation to be provided).</t>
  </si>
  <si>
    <t>Beth Montgomery Heath - Social Work Scholarship</t>
  </si>
  <si>
    <t>• applicant to outline their work placement commitments over the the next 12 months.
• bachelor of social work
• masters of social work
• Rural or Regional
• Financial hardship
• Academic merit</t>
  </si>
  <si>
    <t>Delwyn Nicholls Scholarship</t>
  </si>
  <si>
    <t>• applicant to outline their career goals and aspirations
• bachelor of medical radiation science
• complete additional question, what motivated you to study medical radiation science? attach as a word document
• 3rd year &amp; 4th year
• bachelor of medical radiation science  (with specialisations)
• Rural or Regional</t>
  </si>
  <si>
    <t>The Wagga Wagga  RSL Sub-Branch Scholarship</t>
  </si>
  <si>
    <t>• 1styear
• applicant must be a veteran or a currently serving member of the australian defence forces or the son, daughter, spouse or grandchild of a veteran or a currently serving member of the australian defence forces (evidence required).
• the purpose of this scholarship is to assist returned service personnel, or their family members, to undertake university study to embark upon a new career.</t>
  </si>
  <si>
    <t>Dr Peter Hodgson Scholarship</t>
  </si>
  <si>
    <t>• 1st year
• Academic merit
• any course</t>
  </si>
  <si>
    <t>Carole and Stan Droder Scholarship</t>
  </si>
  <si>
    <t>$20000 MAX</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</si>
  <si>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please note final year recipients will receive payment of $10,000 for one year only
• scholarship value:
• parents' current occupations where applicable
• Disability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preference will be given to students from lower to middle income nsw families from the following backgrounds- trades, small farming, small business, administrative support, from a single parent family or is a single parent.
• Financial hardship</t>
  </si>
  <si>
    <t>Katie Burns Alumni Assistance Scholarship</t>
  </si>
  <si>
    <t>• outline your career goals and aspirations
• any year undergraduate or postgraduate
• Rural or Regional
• any course in the school of business
• Academic merit
• bachelor of accountingbachelor of agricultural business managementbachelor of applied research (honours)bachelor of business (with specialisations)bachelor of business studies
• postgraduate courses in the school are also eligible</t>
  </si>
  <si>
    <t>St Martins College Richard Johnson 1st Year Scholarship</t>
  </si>
  <si>
    <t>• outline your career goals and aspirations.
• Rural or Regional
• Financial hardship
• 1st year
• Academic merit</t>
  </si>
  <si>
    <t>Laurel Trinidad Accommodation Scholarship (St Martin's)</t>
  </si>
  <si>
    <t>• Financial hardship
• Academic merit
• applicant must be residing at st martin's college for the full year (session 1 &amp; 2) of award</t>
  </si>
  <si>
    <t>Australian Library and Information Association Scholarship</t>
  </si>
  <si>
    <t>$5000 + 1 year membership</t>
  </si>
  <si>
    <t>• bachelor of information studies (with specialisations)
• open to all study years (no preference)
• graduate certificate in information studies
• master of information studies (with specialisations)
• master of education (teacher librarianship)
• applicant must answer the question "what are your reasons for undertaking the course you have chosen and how you believe the scholarship will assist you with your studies" in a word document and upload with your application.
• applicant must identify as an aboriginal, torres strait islander or south sea islander to be considered.
• alia accredited undergraduate or postgraduate courses.</t>
  </si>
  <si>
    <t>Charles Sturt Library Sage APAC – Diversity, Equity and Inclusion Scholarship</t>
  </si>
  <si>
    <t>• graduate certificate in intersectionality, diversity and inclusion
• in a 500-word essay, please discuss how your personal experiences and background align withsage apac’smission of building bridges to knowledge and promoting a just society.how do you plan to utilise the graduate certificate in intersectionality, diversity, and inclusion to challenge unfair power structures and contribute to social change? include specific examples of past actions or future plans that demonstrate your commitment to these ideals.
• preference for: students of first nations heritage; gender diverse students; persons with disabilities.
• Financial hardship
• 1st year</t>
  </si>
  <si>
    <t>Aurecon Communication Scholarship</t>
  </si>
  <si>
    <t>$7,000 paid directly off tuition</t>
  </si>
  <si>
    <t>• a bachelor of communications (with specialisation)
• outline your career goals and aspirations.
• student to outlinewhat led you to study communication?
• there will be an opportunity to undertake your course-based work placement with aurecon, with a view to building a relationship which may lead to transition to our graduate program.</t>
  </si>
  <si>
    <t>Yirigaa Cyber and Software Pathway Scholarship</t>
  </si>
  <si>
    <t>$6,000</t>
  </si>
  <si>
    <t>• itc271 network forensics
• itc272 cyber incident response
• first year or continuing students of first nation background studying online.
• must be enrolled inmicro-credentials in 2024:
• itc274 development, security and operations
• itc273 secure software development lifecycle</t>
  </si>
  <si>
    <t>Olding Business Scholarship</t>
  </si>
  <si>
    <t>Other</t>
  </si>
  <si>
    <t>• be an active participant in university and community life
• final year or honours
• any course in the area of business
• engaged in team sports.
• Academic merit</t>
  </si>
  <si>
    <t>Wagga Wagga Teachers College Alumni Association Scholarship</t>
  </si>
  <si>
    <t>$9000 MAX</t>
  </si>
  <si>
    <t>• bachelor of education (technology &amp; applied studies)
• bachelor of education (k-12)
• outline your career goals and aspirations.
• bachelor of educational studies
• any year including honours
• Rural or Regional
• preference will be given to :-
• bachelor of education (secondary)
• bachelor of education (early childhood &amp; primary)
• bachelor of education (primary)
• Academic merit</t>
  </si>
  <si>
    <t>Dr John Reid Scholarship</t>
  </si>
  <si>
    <t>• bachelor of accounting
• outline your career goals and aspirations
• bachelor of business studies
• Rural or Regional
• any year
• bachelor of business (with specialisations)
• Academic merit</t>
  </si>
  <si>
    <t>Charles Sturt Accounting Alumni Academic Prize</t>
  </si>
  <si>
    <t>• applicant to provide examples of community involvement
• Academic merit
• bachelor of accounting</t>
  </si>
  <si>
    <t>The Hayes Scholarship</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</si>
  <si>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</si>
  <si>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Lionel Allen Memorial Scholarship</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</si>
  <si>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</si>
  <si>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Margaret Illukol Trust Health Scholarship</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</si>
  <si>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</si>
  <si>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</si>
  <si>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Transgrid Civil Engineering Scholarship</t>
  </si>
  <si>
    <t>$20,000 paid over 4 years.</t>
  </si>
  <si>
    <t>Inland Digital Scholarship</t>
  </si>
  <si>
    <t>• bachelor of information technology
• Rural or Regional
• to be eligible for this scholarship you must:</t>
  </si>
  <si>
    <t>Westfund Healthy Futures Scholarship</t>
  </si>
  <si>
    <t>• bachelor of dental science
• doctor of medicine
• any year full-time
• Rural or Regional
• Academic merit</t>
  </si>
  <si>
    <t>Dare to Know Paramedic Research Scholarship</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</si>
  <si>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</si>
  <si>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</si>
  <si>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Rotary Club of Liverpool West Scholarship</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</si>
  <si>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</si>
  <si>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</si>
  <si>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The Domino's Pizza Business &amp; Leadership scholarship</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</si>
  <si>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</si>
  <si>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Gordon Bullock Memorial Scholarship</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</si>
  <si>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</si>
  <si>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Boston Private Wealth Scholarship</t>
  </si>
  <si>
    <t>$3300</t>
  </si>
  <si>
    <t>• anyundergraduate coursein the school of business
• for more information on boston private wealthwww.bostonprivate.com.au
• Rural or Regional
• Academic merit</t>
  </si>
  <si>
    <t>Precision Paper Coatings Pty Ltd Scholarship</t>
  </si>
  <si>
    <t>NSW Public Libraries Association Scholarship</t>
  </si>
  <si>
    <t>• bachelor of information studies
• applicant must be a resident of nsw (supporting documentation such as rates notice / electricity bill to be provided)
• any year</t>
  </si>
  <si>
    <t>AlburyCity Council Community Leadership Scholarship</t>
  </si>
  <si>
    <t>$5,000.00</t>
  </si>
  <si>
    <t>• scholarship is available to all alburycity residents who are studying the graduate certificate of applied business
• be 1st year students, 2nd year students, 3rd year students.
• must be enrolled in the graduate certificate of applied business.</t>
  </si>
  <si>
    <t>Rural Australia Foundation Scholarship</t>
  </si>
  <si>
    <t>• bachelor of horticulture
• outline your career goals and aspirations.
• Rural or Regional
• bachelor of agricultural business management
• bachelor of agricultural science
• Academic merit
• bachelor of agriculture</t>
  </si>
  <si>
    <t>Therapy Alliance Group Allied Health Scholarship</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</si>
  <si>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</si>
  <si>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Ann Gwynn-Jones Memorial Scholarship</t>
  </si>
  <si>
    <t>• 1st year
• Academic merit
• be able to demonstrate a genuine love of acting and a passion to pursue a career in theatre, with proven talent in performing modern as well as traditional dramatic roles.
• any course</t>
  </si>
  <si>
    <t>The Marila Kozdra Allied Health Excellence Scholarship</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</si>
  <si>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</si>
  <si>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Dawn Rigby Memorial Scholarship</t>
  </si>
  <si>
    <t>• bachelor of education (secondary)
• bachelor of teaching (primary)
• Rural or Regional
• any year
• Financial hardship
• bachelor of education (early childhood &amp; primary)
• bachelor of education (k - 12)
• Academic merit
• bachelor of education  (primary)</t>
  </si>
  <si>
    <t>Riverina Water Scholarship</t>
  </si>
  <si>
    <t>• bachelor of environmental science &amp; management
• bachelor of technology (civil) / master of engineering (civil)
• Rural or Regional
• 1st year
• bachelor of information technology (with specialisations)</t>
  </si>
  <si>
    <t>White Family Scholarship</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</si>
  <si>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</si>
  <si>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Dr Oliver &amp; Mrs Heather Fiala AM Scholarship</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</si>
  <si>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</si>
  <si>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Lachlan, Parkes and Forbes LGA  Allied Health Continuing Student Scholarship (Three Rivers)</t>
  </si>
  <si>
    <t>$2,500</t>
  </si>
  <si>
    <t>Yindyamarra Scholarship</t>
  </si>
  <si>
    <t>• indigenous student (supporting documentation must be provided)
• education
• first preference given to students in their final year
• second preference will be given to students in their penultimate year
• nursing
• allied health
• Rural or Regional</t>
  </si>
  <si>
    <t>Three Rivers DRH Commencing Student Scholarship</t>
  </si>
  <si>
    <t>Three Rivers DRH Aged Care Commencing Student Scholarship</t>
  </si>
  <si>
    <t>$20,000</t>
  </si>
  <si>
    <t>5 years</t>
  </si>
  <si>
    <t>Jacob Berry Memorial Scholarship</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</si>
  <si>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</si>
  <si>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Lachlan, Parkes and Forbes LGA  Allied Health Commencing Student Scholarship (Three Rivers)</t>
  </si>
  <si>
    <t>$5.000</t>
  </si>
  <si>
    <t>Centacare South West NSW Scholarship</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</si>
  <si>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</si>
  <si>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Charles Sturt University Foundation Community Health Scholarship</t>
  </si>
  <si>
    <t>• bachelor of occupational therapy
• bachelor of psychology
• bachelor of podiatric medicine
• bachelor of pharmacy
• bachelor of dental science
• bachelor of medical radiation science  (with specialisations)
• bachelor of physiotherapy
• bachelor of health and medical sciences
• Rural or Regional
• in your application, please outline"what has led you to study your chosen degree"
• bachelor of exercise and sport science
• bachelor of social science (psychology)
• bachelor of oral health (therapy and hygiene)
• Academic merit</t>
  </si>
  <si>
    <t>Laurel-Trinidad Research Grant</t>
  </si>
  <si>
    <t>• research project approved by school
• students studying full time or part time
• the purpose of this scholarship is to support veterinary technology graduates who want to do a bachelor of science (honours) after they finish their degree.
• student to write a 500 minimum word essay addressing the following:  (essay to be answered in a separate document and uploaded with scholarship attachments).
• bachelor of science (honours)
• applicant must have:
• why the research is important and its significance in the veterinary industry
• Academic merit</t>
  </si>
  <si>
    <t>Women in Racing Canberra Prize</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</si>
  <si>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</si>
  <si>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Sky News Australia - Ian Cook Memorial Scholarship</t>
  </si>
  <si>
    <t>$3,500</t>
  </si>
  <si>
    <t>• applicant to provide evidence of volunteering or community participation
• full-time 3rd year
• bachelor of communication (news and media)
• Academic merit</t>
  </si>
  <si>
    <t>Rotary Club of Yenda, Dick and Lavelle Wallace Memorial Scholarship</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</si>
  <si>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</si>
  <si>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Jess McLennan Memorial Prize</t>
  </si>
  <si>
    <t>$1200</t>
  </si>
  <si>
    <t>• outline your career goals and aspirations.
• Rural or Regional
• bachelor of nursing
• any year
• Academic merit</t>
  </si>
  <si>
    <t>Professor John Carroll Memorial Scholarship</t>
  </si>
  <si>
    <t>• applicants must participate enthusiastically in all areas of university life
• bachelor of communication (theatre media)
• be able to demonstrate a love for 'creating' theatre and a passion for education in the dramatic arts which represents the legacy of professor john carroll.
• bachelor of arts (performing arts)
• bachelor of creative industries (acting and performance design)
• Academic merit</t>
  </si>
  <si>
    <t>Gita Belin Fortitude Foundation Paramedicine 3rd Year</t>
  </si>
  <si>
    <t>• 3rd year
• bachelor of paramedicine
• Rural or Regional</t>
  </si>
  <si>
    <t>Peter Andren Memorial Scholarship</t>
  </si>
  <si>
    <t>$5,000 MAX</t>
  </si>
  <si>
    <t>• the scholarship aims to encourage true investigative journalism by providing funding for a project or proposal that explores a  significant topic within our community or on a worldwide scale.
• the scholarship is open to all forms of media with the funds being able to be used in anyway the successful applicant sees fit (purchase of equipment, travel expenses, study costs etc).
• bachelor of communication (journalism and international studies)
• studentsmustattach their project proposal as a separate document to their application.
• and an explanation of why their chosen topic is significant.
• goals for the project
• expected costs
• background information on the proposal
• a time frame for the project
• bachelor of sports media
• bachelor of communication (with specialisations)
• the applicant must submit with their application, a brief  summary of their proposal which includes;</t>
  </si>
  <si>
    <t>Warakirri Cropping Scholarship</t>
  </si>
  <si>
    <t>• student to outline their interest in the cropping section and future aspirations for employment in this area
• bachelor of agricultural science
• bachelor of agribusiness</t>
  </si>
  <si>
    <t>Charles Sturt Foundation Paramedics Scholarship</t>
  </si>
  <si>
    <t>• outline your career goals and aspirations
• bachelor of paramedicine
• Rural or Regional
• any year
• Academic merit</t>
  </si>
  <si>
    <t>HV McKay II Memorial Scholarship</t>
  </si>
  <si>
    <t>$6000</t>
  </si>
  <si>
    <t>• student to be practically oriented with a demonstrated passion and commitment for a career in agriculture.
• first preference will be given to applicants who normally reside in the south-west slopes or riverina regions of nsw (supporting documentation such as a rate notice, energy account or school record is to be provided).
• bachelor of agricultural business management
• bachelor of agricultural science
• Academic merit</t>
  </si>
  <si>
    <t>Gita Belin Fortitude Foundation Paramedicine 2nd Year</t>
  </si>
  <si>
    <t>• bachelor of paramedicine degree</t>
  </si>
  <si>
    <t>Nutrien Ag Solutions - Harvesting the Future Scholarship</t>
  </si>
  <si>
    <t>• Financial hardship
• bachelor of  agriculture
• 1st year
• Provide a statement</t>
  </si>
  <si>
    <t>Gita Belin Fortitude Foundation Paramedicine 1st Year</t>
  </si>
  <si>
    <t>$15,000</t>
  </si>
  <si>
    <t>• 1st year
• bachelor of paramedicine
• Rural or Regional</t>
  </si>
  <si>
    <t>• bachelor of education (k-12)
• some work experience working with young children
• applicant to provide evidence of:
• sound academic achievement
• 3rd year
• Rural or Regional
• non-traditional students are encouraged to apply for this scholarship, i.e. a tafe qualification, someone from a remote area or beginning a new career later in life.
• bachelor of education (early childhood &amp; primary)
• career goals and aspirations</t>
  </si>
  <si>
    <t>• bachelor of paramedicine
• Rural or Regional
• 2nd year</t>
  </si>
  <si>
    <t>AGcessibility Kickstart Scholarship</t>
  </si>
  <si>
    <t>$15000</t>
  </si>
  <si>
    <t>• bachelor of horticulture
• bachelor of viticulture
• bachelor of  agriculture
• bachelor of agricultural business management
• Financial hardship
• 1st year
• Provide a statement
• bachelor of agricultural science</t>
  </si>
  <si>
    <t>Rotary Club of Albury Scholarship</t>
  </si>
  <si>
    <t>• bachelor of environmental science and management
• bachelor of applied science (parks, recreation and heritage)
• applicant to provide evidence of community involvement, achievement, goals and motivation
• bachelor of applied science (outdoor recreation and ecotourism)
• applicantmustbe a long term resident of the albury city council area and have completed the majority of their secondary education in the albury city council area (supporting documentation to be provided)
• bachelor of environmental science
• Academic merit</t>
  </si>
  <si>
    <t>Pay it Forward Dentistry Scholarship</t>
  </si>
  <si>
    <t>• bachelor of dental science
• Provide a statement
• any year, full-time
• Financial hardship</t>
  </si>
  <si>
    <t>ZONTA - Jill Salter Memorial - Women in Rural Health Scholarship</t>
  </si>
  <si>
    <t>• which areas does zonta international cover in district 24?
• Female
• what social media platform does the zonta club of orange use?
• any health related undergraduate degree
• what is the major fundraiser of the zonta club of orange?
• Rural or Regional
• how do your ideals align with the objectives of zonta international?
• applicant to answer the questions below in the application form's additional scholarship question free text box located under application details tab:
• thezonta club of orangesupports the future of women in health through the memory of jill salter</t>
  </si>
  <si>
    <t>Rabobank Tertiary Pathways Scholarship</t>
  </si>
  <si>
    <t>• bachelor of agricultural science
• final year / honours
• Academic merit
• bachelor of agricultural business management</t>
  </si>
  <si>
    <t>Dr Julia Howitt Legacy Scholarship</t>
  </si>
  <si>
    <t>• demonstrate in application student's interest in chemistry
• applicantmustbe studying a science based degree at charles sturt university (preference will be given to students studying environmental or chemistry based degrees)
• any course within the faculty of science
• preference will given to students who can demonstrate career goals that will better the environment or society
• Rural or Regional
• 1st year
• Academic merit</t>
  </si>
  <si>
    <t>The Angel Family Trust Scholarship</t>
  </si>
  <si>
    <t>• include a short essay (250 words minimum) outlining"their commitmentto the health care environment as well aspotential and motivation to contribute to university life".
• any year  (preference for 1st year)
• Academic merit</t>
  </si>
  <si>
    <t>CAL Scholarship</t>
  </si>
  <si>
    <t>• bachelor of education (k-12)
• 4th year
• Rural or Regional
• bachelor of education (secondary)
• bachelor of education (early childhood &amp; primary)
• bachelor of education (primary)</t>
  </si>
  <si>
    <t>Meller Hume Research Scholarship</t>
  </si>
  <si>
    <t>$7000</t>
  </si>
  <si>
    <t>• applicationsmustinclude outline of research topic approved by the charles sturt university approved supervisor of the honours project
• bachelor of agricultural science
• honours projectmustbe relevant and consistent with a holistic view of soil, plant and animal nutrition
• honours year</t>
  </si>
  <si>
    <t>Hicks Family Agricultural Scholarship</t>
  </si>
  <si>
    <t>$12000</t>
  </si>
  <si>
    <t>• graduate certificate in agriculture
• students that have a home address in the south west slopes are preferred.
• bachelor of horticulture
• master of agriculture (with specialisation)
• please note
• graduate certificate in agricultural business management
• bachelor of viticulture
• the scholarship will be available to continuing students who have achieved a credit grade average in the previous year of study.
• graduate certificate in sustainable agriculture
• master in agricultural science (with specialisation)
• bachelor of agricultural business management
• Financial hardship
• bachelor of agricultural science
• Academic merit
• bachelor of agriculture</t>
  </si>
  <si>
    <t>The Kerin Health Allied Health Scholarship</t>
  </si>
  <si>
    <t>• preference given to students studying master of speech pathology, graduate diploma of speech and language, bachelor of health and medicine and bachelor of occupational therapy.
• Rural or Regional
• must answer in the additional scholarship question section "how will you use this degree to assist your local community?"</t>
  </si>
  <si>
    <t>Valerie Cox Memorial Scholarship - Commencing</t>
  </si>
  <si>
    <t>• applicantmust befrom the riverina region (supporting documentation to be provided) to be considered
• 1st year
• Female
• any course in the faculty of science and health</t>
  </si>
  <si>
    <t>Percy Allan Foundation Accommodation Scholarship</t>
  </si>
  <si>
    <t>$18,000 max</t>
  </si>
  <si>
    <t>• bachelor of veterinary biology / bachelor of veterinary science
• any year
• to be eligible for this scholarship youmust beunder 25 years (in the year of award) and enrolled as a full time student in one of the above courses.
• preference will be given to applicants from country areas of nsw and the act.
• bachelor of agricultural business management
• Financial hardship
• bachelor of agricultural science</t>
  </si>
  <si>
    <t>Lainy McFarland Memorial Scholarship</t>
  </si>
  <si>
    <t>• outline your career goals and aspirations.
• bachelor of animal science
• bachelor of veterinary biology / bachelor of veterinary science
• Rural or Regional
• Financial hardship
• Academic merit</t>
  </si>
  <si>
    <t>SARG Waerawi Scholarship</t>
  </si>
  <si>
    <t>• applicant must show a commitment to the agricultural profession
• Rural or Regional
• student must reside within the southern parts of nsw eg: murray, riverina and south east lls areas and lower half of the western area (supporting documentation to be provided)
• bachelor of agricultural science
• Academic merit</t>
  </si>
  <si>
    <t>Western NSW Primary Health Network Scholarship</t>
  </si>
  <si>
    <t>$8000</t>
  </si>
  <si>
    <t>• diploma of health science (mental health)
• student to reside in thewestern nsw primary health region
• students identifying as aboriginal or torres strait islander descent (supporting documentation to be provided)
• bachelor of health science (mental health)
• Rural or Regional
• studentsmust notbe employed by the local health district (lhd)
• 1st year</t>
  </si>
  <si>
    <t>Casella Family Brands Health Scholarship</t>
  </si>
  <si>
    <t>• bachelor of medical radiation science (with specialisations)
• outline your career goals and aspirations
• bachelor of health science (mental health)
• Rural or Regional
• bachelor of nursing
• 1st year
• Academic merit</t>
  </si>
  <si>
    <t>Aurora Dairies Scholarship</t>
  </si>
  <si>
    <t>• bachelor of veterinary biology / bachelor of veterinary science - 5th year only
• bachelor of agribusiness - 2nd year only
• bachelor of agricultural science - 2nd year only
• student must outline in the application additional information free text box their interest in the dairy industry</t>
  </si>
  <si>
    <t>Dr Judith van der Wal Award</t>
  </si>
  <si>
    <t>• 3rd year / final year
• applicant to have completed their first session of 3rd year in the bachelor of nursing (including all wpl up-to-date)
• Rural or Regional
• bachelor of nursing</t>
  </si>
  <si>
    <t>Western Sydney Schools Agriculture Scholarship</t>
  </si>
  <si>
    <t>• mustanswer the additional scholarship "describe what has motivated you to undertake a commitment to a career in agriculture".
• applicants to demonstrate satisfactory academic achievement.
• bachelor of horticulture
• completed the majority of their high school in western sydney
• bachelor of agricultural business
• bachelor of agricultural science
• bachelor of agriculture</t>
  </si>
  <si>
    <t>Gita Belin Fortitude Foundation Rural Doctors Scholarship</t>
  </si>
  <si>
    <t>$25,000</t>
  </si>
  <si>
    <t>• doctor of medicine</t>
  </si>
  <si>
    <t>Legacy of Bob and Pam Knight from Noorat Scholarship</t>
  </si>
  <si>
    <t>• Financial hardship
• bachelor of veterinary biology / bachelor of veterinary science
• Rural or Regional
• first preference will be given to students from south west victoria.</t>
  </si>
  <si>
    <t>Cerebral Palsy Alliance Allied Health Scholarship</t>
  </si>
  <si>
    <t>• applicant to include a reference from a previous placement supervisor
• master of speech pathology
• Disability
• bachelor of physiotherapy
• scholarship details:
• student to demonstrate in their application their commitment to paediatrics
• final year students in:
• bachelor of occupational therapy
• applicant must be enrolled full-time (24 or more units per session)
• Academic merit</t>
  </si>
  <si>
    <t xml:space="preserve">EMMA Accolade Scholarship </t>
  </si>
  <si>
    <t>• applicantsmusthave completed the majority of their high school education in the central west of nsw (supporting documentation to be provided)
• applicantsmustindicate an interest in pursuing a career in nursing in their application
• bachelor of nursing
• any year</t>
  </si>
  <si>
    <t>St Martins College Accommodation Scholarship</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</si>
  <si>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</si>
  <si>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VetPrac Workshops Scholarship</t>
  </si>
  <si>
    <t>Three Rivers DRH Aged Care  Continuing Student Scholarship</t>
  </si>
  <si>
    <t xml:space="preserve">Wagga Agricultural College Old Boys' Union (WACOBU) Scholarship </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</si>
  <si>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</si>
  <si>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Colgate Accommodation Scholarship</t>
  </si>
  <si>
    <t>• bachelor of dental science
• 1st year
• Rural or Regional</t>
  </si>
  <si>
    <t>Rowe Scientific Chemistry Scholarship</t>
  </si>
  <si>
    <t>• ______________________________________________________________________________________________________________________________________________________________________
• students to discuss their chemical interests in their application
• bachelor of science (analytical chemistry major)
• applicants to provide evidence of above average to top academic achievement
• Rural or Regional
• 1st year</t>
  </si>
  <si>
    <t>Rennylea - The Future in Livestock Scholarship</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</si>
  <si>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</si>
  <si>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</si>
  <si>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Valerie Cox Memorial Scholarship - Continuing</t>
  </si>
  <si>
    <t>• anyfaculty of science and healthundergraduate degree
• Female
• applicantmustbe from the riverina region (supporting documentation to be provided) to be considered</t>
  </si>
  <si>
    <t>Three Rivers Department of Rural Health Honours Scholarship</t>
  </si>
  <si>
    <t>$8,900</t>
  </si>
  <si>
    <t>Chris and Gina Grubb Ornithology Scholarship</t>
  </si>
  <si>
    <t>• outline your career goals and aspirations
• Rural or Regional
• Academic merit
• graduate certificate in ornithology
• 1st year</t>
  </si>
  <si>
    <t>The Roberton Scholarship</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</si>
  <si>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</si>
  <si>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</si>
  <si>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Calvary Health Care Riverina Scholarship</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</si>
  <si>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</si>
  <si>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CSU Pharmacy Foundation Scholarship</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</si>
  <si>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</si>
  <si>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Geoff Quick Paramedicine Scholarship</t>
  </si>
  <si>
    <t>• preference for mature age students
• scholarship details:
• bachelor of paramedicine
• Financial hardship</t>
  </si>
  <si>
    <t xml:space="preserve">Rotary Club of Wollundry Scholarship, Wagga Wagga </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</si>
  <si>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</si>
  <si>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Rotary Club of Liverpool West Nursing Scholarship</t>
  </si>
  <si>
    <t>• Financial hardship
• applicant to be a long term resident of the narromine / trangie lga and have completed the majority of their higher school education at either narromine high school or trangie central school.
• bachelor of nursing</t>
  </si>
  <si>
    <t>VP Bragg Bequest Trust Fund Scholarship</t>
  </si>
  <si>
    <t>• outline your career goals and aspirations.
• Rural or Regional
• bachelor of agricultural business management
• Financial hardship
• bachelor of agricultural science
• Academic merit</t>
  </si>
  <si>
    <t>Central West Medical Association Medical Student Scholarship</t>
  </si>
  <si>
    <t>$20000</t>
  </si>
  <si>
    <t>• 1st year
• Rural or Regional
• doctor of medicine</t>
  </si>
  <si>
    <t xml:space="preserve">Widgiewa School Scholarship </t>
  </si>
  <si>
    <t>• open to students from berrigan shire, bland shire, murrumbidgee shire, narrandra shire or urana shire local government areas only (supporting documentation to be provided).
• students must reside and/or have attended school within any of the above lgas.
• Academic merit</t>
  </si>
  <si>
    <t>The James McInerney Memorial Scholarship</t>
  </si>
  <si>
    <t>$80,000 MAX</t>
  </si>
  <si>
    <t>• Financial hardship
• 1st year
• bachelor of agricultural science
• bachelor of agribusiness</t>
  </si>
  <si>
    <t>FC Pye Rural Australia Foundation</t>
  </si>
  <si>
    <t>• applicants to provide examples of their leadership qualities
• bachelor of agricultural science
• Rural or Regional
• bachelor of agricultural business management
• 1st year
• Academic merit
• bachelor of agriculture</t>
  </si>
  <si>
    <t>Matron Herzog Scholarship</t>
  </si>
  <si>
    <t>• applicant to have a desire to work in a country area.
• Rural or Regional
• bachelor of nursing
• Financial hardship
• 2nd year</t>
  </si>
  <si>
    <t xml:space="preserve">Tarcutta and Wantabadgery Merino Breeders Association Scholarship </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</si>
  <si>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</si>
  <si>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Ron and Stephanie Camplin OAM Nursing Scholarship</t>
  </si>
  <si>
    <t>• student to provide answers to the following: what brought you to nursing? where do you see it taking you?
• student to be based in bathurst ongoing satisfactory academic achievement
• Academic merit
• bachelor of nursing</t>
  </si>
  <si>
    <t xml:space="preserve">J H Chalmers Memorial Veterinary Science Scholarship </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</si>
  <si>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</si>
  <si>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A&amp;K Gestier Veterinary Scholarship</t>
  </si>
  <si>
    <t>• bachelor of veterinary biology/bachelor of veterinary science
• 4th / 5th / 6th year
• Rural or Regional
• applicant should also provide details of genuine need for financial assistance by completing the hardship section of the online application</t>
  </si>
  <si>
    <t>The AK &amp; IA Sutherland Scholarship</t>
  </si>
  <si>
    <t>• full time internally - bachelor of veterinary science
• full time internally - bachelor of veterinary science (honours)
• final year
• Financial hardship
• Academic merit</t>
  </si>
  <si>
    <t>Charles Sturt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</si>
</sst>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0"/>
  <sheetViews>
    <sheetView tabSelected="1" workbookViewId="0">
      <selection activeCell="I190" sqref="A2:I190"/>
    </sheetView>
  </sheetViews>
  <sheetFormatPr defaultRowHeight="15" x14ac:dyDescent="0.25"/>
  <cols>
    <col min="7" max="7" width="82.140625" style="3" customWidth="1"/>
  </cols>
  <sheetData>
    <row r="1" spans="1:9" x14ac:dyDescent="0.25">
      <c r="A1" s="1" t="s">
        <v>0</v>
      </c>
      <c r="B1" s="1" t="s">
        <v>1</v>
      </c>
      <c r="C1" s="1" t="s">
        <v>2</v>
      </c>
      <c r="D1" s="1" t="s">
        <v>3</v>
      </c>
      <c r="E1" s="1" t="s">
        <v>4</v>
      </c>
      <c r="F1" s="1" t="s">
        <v>5</v>
      </c>
      <c r="G1" s="2" t="s">
        <v>6</v>
      </c>
      <c r="H1" s="1" t="s">
        <v>7</v>
      </c>
      <c r="I1" s="1" t="s">
        <v>8</v>
      </c>
    </row>
    <row r="2" spans="1:9" ht="105" x14ac:dyDescent="0.25">
      <c r="A2" t="s">
        <v>440</v>
      </c>
      <c r="B2" t="str">
        <f>HYPERLINK("https://www.csu.edu.au/scholarships/scholarships-grants/find-scholarship/foundation/any-year/csu-foundation-rural-relief-scholarship", "CSU Foundation Rural Relief Scholarship")</f>
        <v>CSU Foundation Rural Relief Scholarship</v>
      </c>
      <c r="C2" t="s">
        <v>9</v>
      </c>
      <c r="D2" t="s">
        <v>10</v>
      </c>
      <c r="E2" t="s">
        <v>11</v>
      </c>
      <c r="F2" t="s">
        <v>12</v>
      </c>
      <c r="G2" s="3" t="s">
        <v>13</v>
      </c>
      <c r="H2" t="s">
        <v>14</v>
      </c>
      <c r="I2" t="s">
        <v>14</v>
      </c>
    </row>
    <row r="3" spans="1:9" x14ac:dyDescent="0.25">
      <c r="A3" t="s">
        <v>440</v>
      </c>
      <c r="B3" t="str">
        <f>HYPERLINK("https://www.csu.edu.au/scholarships/scholarships-grants/find-scholarship/equity/ppeg", "Professional Placement Equity Grant")</f>
        <v>Professional Placement Equity Grant</v>
      </c>
      <c r="C3" t="s">
        <v>15</v>
      </c>
      <c r="D3" t="s">
        <v>16</v>
      </c>
      <c r="E3" t="s">
        <v>11</v>
      </c>
      <c r="F3" t="s">
        <v>12</v>
      </c>
      <c r="H3" t="s">
        <v>14</v>
      </c>
      <c r="I3" t="s">
        <v>17</v>
      </c>
    </row>
    <row r="4" spans="1:9" x14ac:dyDescent="0.25">
      <c r="A4" t="s">
        <v>440</v>
      </c>
      <c r="B4" t="str">
        <f>HYPERLINK("https://www.csu.edu.au/scholarships/scholarships-grants/find-scholarship/equity/eeg", "Student Emergency Equity Grant")</f>
        <v>Student Emergency Equity Grant</v>
      </c>
      <c r="C4" t="s">
        <v>18</v>
      </c>
      <c r="D4" t="s">
        <v>19</v>
      </c>
      <c r="E4" t="s">
        <v>11</v>
      </c>
      <c r="F4" t="s">
        <v>12</v>
      </c>
      <c r="H4" t="s">
        <v>14</v>
      </c>
      <c r="I4" t="s">
        <v>14</v>
      </c>
    </row>
    <row r="5" spans="1:9" x14ac:dyDescent="0.25">
      <c r="A5" t="s">
        <v>440</v>
      </c>
      <c r="B5" t="str">
        <f>HYPERLINK("https://www.csu.edu.au/scholarships/scholarships-grants/find-scholarship/equity/npilf-career-ready-grant", "NPILF Career Ready Grant")</f>
        <v>NPILF Career Ready Grant</v>
      </c>
      <c r="C5" t="s">
        <v>20</v>
      </c>
      <c r="D5" t="s">
        <v>21</v>
      </c>
      <c r="E5" t="s">
        <v>11</v>
      </c>
      <c r="F5" t="s">
        <v>22</v>
      </c>
      <c r="H5" t="s">
        <v>14</v>
      </c>
      <c r="I5" t="s">
        <v>14</v>
      </c>
    </row>
    <row r="6" spans="1:9" x14ac:dyDescent="0.25">
      <c r="A6" t="s">
        <v>440</v>
      </c>
      <c r="B6" t="str">
        <f>HYPERLINK("https://www.csu.edu.au/scholarships/scholarships-grants/find-scholarship/charles-sturt-global/vice-chancellor-travel-grants-short-term", "Vice-Chancellor Travel Grants (Short term)")</f>
        <v>Vice-Chancellor Travel Grants (Short term)</v>
      </c>
      <c r="C6" t="s">
        <v>23</v>
      </c>
      <c r="D6" t="s">
        <v>24</v>
      </c>
      <c r="E6" t="s">
        <v>25</v>
      </c>
      <c r="F6" t="s">
        <v>12</v>
      </c>
      <c r="H6" t="s">
        <v>14</v>
      </c>
      <c r="I6" t="s">
        <v>14</v>
      </c>
    </row>
    <row r="7" spans="1:9" x14ac:dyDescent="0.25">
      <c r="A7" t="s">
        <v>440</v>
      </c>
      <c r="B7"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7" t="s">
        <v>26</v>
      </c>
      <c r="D7" t="s">
        <v>27</v>
      </c>
      <c r="E7" t="s">
        <v>11</v>
      </c>
      <c r="F7" t="s">
        <v>28</v>
      </c>
      <c r="H7" t="s">
        <v>14</v>
      </c>
      <c r="I7" t="s">
        <v>17</v>
      </c>
    </row>
    <row r="8" spans="1:9" x14ac:dyDescent="0.25">
      <c r="A8" t="s">
        <v>440</v>
      </c>
      <c r="B8" t="str">
        <f>HYPERLINK("https://www.csu.edu.au/scholarships/scholarships-grants/find-scholarship/equity/equity-and-inclusion-grant", "Equity and Inclusion Grant")</f>
        <v>Equity and Inclusion Grant</v>
      </c>
      <c r="C8" t="s">
        <v>29</v>
      </c>
      <c r="D8" t="s">
        <v>19</v>
      </c>
      <c r="E8" t="s">
        <v>11</v>
      </c>
      <c r="F8" t="s">
        <v>12</v>
      </c>
      <c r="H8" t="s">
        <v>14</v>
      </c>
      <c r="I8" t="s">
        <v>14</v>
      </c>
    </row>
    <row r="9" spans="1:9" ht="90" x14ac:dyDescent="0.25">
      <c r="A9" t="s">
        <v>440</v>
      </c>
      <c r="B9" t="str">
        <f>HYPERLINK("https://www.csu.edu.au/scholarships/scholarships-grants/find-scholarship/foundation/any-year/bathurst-teachers-college-alumni-scholarship", "Bathurst Teachers’ College Alumni Scholarship")</f>
        <v>Bathurst Teachers’ College Alumni Scholarship</v>
      </c>
      <c r="C9" t="s">
        <v>30</v>
      </c>
      <c r="D9" t="s">
        <v>10</v>
      </c>
      <c r="E9" t="s">
        <v>11</v>
      </c>
      <c r="F9" t="s">
        <v>28</v>
      </c>
      <c r="G9" s="3" t="s">
        <v>31</v>
      </c>
      <c r="H9" t="s">
        <v>14</v>
      </c>
      <c r="I9" t="s">
        <v>14</v>
      </c>
    </row>
    <row r="10" spans="1:9" ht="60" x14ac:dyDescent="0.25">
      <c r="A10" t="s">
        <v>440</v>
      </c>
      <c r="B10" t="str">
        <f>HYPERLINK("https://www.csu.edu.au/scholarships/scholarships-grants/find-scholarship/foundation/any-year/glenray-commitment-scholarship", "Glenray Commitment Scholarship")</f>
        <v>Glenray Commitment Scholarship</v>
      </c>
      <c r="C10" t="s">
        <v>32</v>
      </c>
      <c r="D10" t="s">
        <v>33</v>
      </c>
      <c r="E10" t="s">
        <v>34</v>
      </c>
      <c r="F10" t="s">
        <v>28</v>
      </c>
      <c r="G10" s="3" t="s">
        <v>35</v>
      </c>
      <c r="H10" t="s">
        <v>14</v>
      </c>
      <c r="I10" t="s">
        <v>14</v>
      </c>
    </row>
    <row r="11" spans="1:9" ht="135" x14ac:dyDescent="0.25">
      <c r="A11" t="s">
        <v>440</v>
      </c>
      <c r="B11" t="str">
        <f>HYPERLINK("https://www.csu.edu.au/scholarships/scholarships-grants/find-scholarship/foundation/any-year/jenny-miller-legacy-scholarship", "Jenny Miller Legacy Scholarship")</f>
        <v>Jenny Miller Legacy Scholarship</v>
      </c>
      <c r="C11" t="s">
        <v>36</v>
      </c>
      <c r="D11" t="s">
        <v>37</v>
      </c>
      <c r="E11" t="s">
        <v>34</v>
      </c>
      <c r="F11" t="s">
        <v>28</v>
      </c>
      <c r="G11" s="3" t="s">
        <v>38</v>
      </c>
      <c r="H11" t="s">
        <v>14</v>
      </c>
      <c r="I11" t="s">
        <v>14</v>
      </c>
    </row>
    <row r="12" spans="1:9" ht="120" x14ac:dyDescent="0.25">
      <c r="A12" t="s">
        <v>440</v>
      </c>
      <c r="B12" t="str">
        <f>HYPERLINK("https://www.csu.edu.au/scholarships/scholarships-grants/find-scholarship/foundation/any-year/csu-give-scholarship", "Staffgive Scholarship")</f>
        <v>Staffgive Scholarship</v>
      </c>
      <c r="C12" t="s">
        <v>39</v>
      </c>
      <c r="D12" t="s">
        <v>40</v>
      </c>
      <c r="E12" t="s">
        <v>11</v>
      </c>
      <c r="F12" t="s">
        <v>12</v>
      </c>
      <c r="G12" s="3" t="s">
        <v>41</v>
      </c>
      <c r="H12" t="s">
        <v>14</v>
      </c>
      <c r="I12" t="s">
        <v>14</v>
      </c>
    </row>
    <row r="13" spans="1:9" ht="60" x14ac:dyDescent="0.25">
      <c r="A13" t="s">
        <v>440</v>
      </c>
      <c r="B13" t="str">
        <f>HYPERLINK("https://www.csu.edu.au/scholarships/scholarships-grants/find-scholarship/foundation/any-year/vivability-limited-empowered-futures-scholarship", "Vivability Limited Empowered Futures Scholarship")</f>
        <v>Vivability Limited Empowered Futures Scholarship</v>
      </c>
      <c r="C13" t="s">
        <v>42</v>
      </c>
      <c r="D13" t="s">
        <v>43</v>
      </c>
      <c r="E13" t="s">
        <v>44</v>
      </c>
      <c r="F13" t="s">
        <v>28</v>
      </c>
      <c r="G13" s="3" t="s">
        <v>45</v>
      </c>
      <c r="H13" t="s">
        <v>14</v>
      </c>
      <c r="I13" t="s">
        <v>14</v>
      </c>
    </row>
    <row r="14" spans="1:9" ht="30" x14ac:dyDescent="0.25">
      <c r="A14" t="s">
        <v>440</v>
      </c>
      <c r="B14" t="str">
        <f>HYPERLINK("https://www.csu.edu.au/scholarships/scholarships-grants/find-scholarship/foundation/any-year/alburywodonga-src-student-support-scholarship", "Albury/Wodonga SRC Student Support Scholarship")</f>
        <v>Albury/Wodonga SRC Student Support Scholarship</v>
      </c>
      <c r="C14" t="s">
        <v>46</v>
      </c>
      <c r="D14" t="s">
        <v>47</v>
      </c>
      <c r="E14" t="s">
        <v>11</v>
      </c>
      <c r="F14" t="s">
        <v>12</v>
      </c>
      <c r="G14" s="3" t="s">
        <v>48</v>
      </c>
      <c r="H14" t="s">
        <v>14</v>
      </c>
      <c r="I14" t="s">
        <v>14</v>
      </c>
    </row>
    <row r="15" spans="1:9" x14ac:dyDescent="0.25">
      <c r="A15" t="s">
        <v>440</v>
      </c>
      <c r="B15" t="str">
        <f>HYPERLINK("https://www.csu.edu.au/scholarships/scholarships-grants/find-scholarship/equity/charles-sturt-kickstart-scholarship", "Charles Sturt Kickstart Scholarship")</f>
        <v>Charles Sturt Kickstart Scholarship</v>
      </c>
      <c r="C15" t="s">
        <v>49</v>
      </c>
      <c r="D15" t="s">
        <v>50</v>
      </c>
      <c r="E15" t="s">
        <v>34</v>
      </c>
      <c r="F15" t="s">
        <v>12</v>
      </c>
      <c r="H15" t="s">
        <v>14</v>
      </c>
      <c r="I15" t="s">
        <v>14</v>
      </c>
    </row>
    <row r="16" spans="1:9" x14ac:dyDescent="0.25">
      <c r="A16" t="s">
        <v>440</v>
      </c>
      <c r="B16" t="str">
        <f>HYPERLINK("https://www.csu.edu.au/scholarships/scholarships-grants/find-scholarship/equity/rseg", "Intensive School Equity Grant")</f>
        <v>Intensive School Equity Grant</v>
      </c>
      <c r="C16" t="s">
        <v>51</v>
      </c>
      <c r="D16" t="s">
        <v>52</v>
      </c>
      <c r="E16" t="s">
        <v>11</v>
      </c>
      <c r="F16" t="s">
        <v>12</v>
      </c>
      <c r="H16" t="s">
        <v>14</v>
      </c>
      <c r="I16" t="s">
        <v>14</v>
      </c>
    </row>
    <row r="17" spans="1:9" ht="105" x14ac:dyDescent="0.25">
      <c r="A17" t="s">
        <v>440</v>
      </c>
      <c r="B17" t="str">
        <f>HYPERLINK("https://www.csu.edu.au/scholarships/scholarships-grants/find-scholarship/foundation/any-year/country-womens-association-of-nsw-scholarship", "Riverina Group Country Women’s Association of NSW Scholarship")</f>
        <v>Riverina Group Country Women’s Association of NSW Scholarship</v>
      </c>
      <c r="C17" t="s">
        <v>53</v>
      </c>
      <c r="D17" t="s">
        <v>10</v>
      </c>
      <c r="E17" t="s">
        <v>11</v>
      </c>
      <c r="F17" t="s">
        <v>28</v>
      </c>
      <c r="G17" s="3" t="s">
        <v>54</v>
      </c>
      <c r="H17" t="s">
        <v>14</v>
      </c>
      <c r="I17" t="s">
        <v>14</v>
      </c>
    </row>
    <row r="18" spans="1:9" ht="45" x14ac:dyDescent="0.25">
      <c r="A18" t="s">
        <v>440</v>
      </c>
      <c r="B18" t="str">
        <f>HYPERLINK("https://www.csu.edu.au/scholarships/scholarships-grants/find-scholarship/foundation/continuing/csu-persistence-scholarship", "CSU Foundation Persistence Scholarship")</f>
        <v>CSU Foundation Persistence Scholarship</v>
      </c>
      <c r="C18" t="s">
        <v>55</v>
      </c>
      <c r="D18" t="s">
        <v>40</v>
      </c>
      <c r="E18" t="s">
        <v>11</v>
      </c>
      <c r="F18" t="s">
        <v>12</v>
      </c>
      <c r="G18" s="3" t="s">
        <v>56</v>
      </c>
      <c r="H18" t="s">
        <v>14</v>
      </c>
      <c r="I18" t="s">
        <v>14</v>
      </c>
    </row>
    <row r="19" spans="1:9" x14ac:dyDescent="0.25">
      <c r="A19" t="s">
        <v>440</v>
      </c>
      <c r="B19" t="str">
        <f>HYPERLINK("https://www.csu.edu.au/scholarships/scholarships-grants/find-scholarship/equity/charles-sturt-student-success-scholarship", "Charles Sturt Student Success Scholarship")</f>
        <v>Charles Sturt Student Success Scholarship</v>
      </c>
      <c r="C19" t="s">
        <v>57</v>
      </c>
      <c r="D19" t="s">
        <v>58</v>
      </c>
      <c r="E19" t="s">
        <v>34</v>
      </c>
      <c r="F19" t="s">
        <v>12</v>
      </c>
      <c r="H19" t="s">
        <v>14</v>
      </c>
      <c r="I19" t="s">
        <v>14</v>
      </c>
    </row>
    <row r="20" spans="1:9" ht="105" x14ac:dyDescent="0.25">
      <c r="A20" t="s">
        <v>440</v>
      </c>
      <c r="B20" t="str">
        <f>HYPERLINK("https://www.csu.edu.au/scholarships/scholarships-grants/find-scholarship/foundation/any-year/veolia-mulwaree-scholarship", "Veolia Mulwaree Trust Scholarship")</f>
        <v>Veolia Mulwaree Trust Scholarship</v>
      </c>
      <c r="C20" t="s">
        <v>59</v>
      </c>
      <c r="D20" t="s">
        <v>10</v>
      </c>
      <c r="E20" t="s">
        <v>11</v>
      </c>
      <c r="F20" t="s">
        <v>22</v>
      </c>
      <c r="G20" s="3" t="s">
        <v>60</v>
      </c>
      <c r="H20" t="s">
        <v>14</v>
      </c>
      <c r="I20" t="s">
        <v>14</v>
      </c>
    </row>
    <row r="21" spans="1:9" x14ac:dyDescent="0.25">
      <c r="A21" t="s">
        <v>440</v>
      </c>
      <c r="B21" t="str">
        <f>HYPERLINK("https://www.csu.edu.au/scholarships/scholarships-grants/find-scholarship/equity/gulbali-honours-research-support-scheme-eoi", "Gulbali Honours Research Support Scheme EOI")</f>
        <v>Gulbali Honours Research Support Scheme EOI</v>
      </c>
      <c r="C21" t="s">
        <v>61</v>
      </c>
      <c r="D21" t="s">
        <v>62</v>
      </c>
      <c r="E21" t="s">
        <v>11</v>
      </c>
      <c r="F21" t="s">
        <v>28</v>
      </c>
      <c r="H21" t="s">
        <v>14</v>
      </c>
      <c r="I21" t="s">
        <v>14</v>
      </c>
    </row>
    <row r="22" spans="1:9" ht="75" x14ac:dyDescent="0.25">
      <c r="A22" t="s">
        <v>440</v>
      </c>
      <c r="B22" t="str">
        <f>HYPERLINK("https://www.csu.edu.au/scholarships/scholarships-grants/find-scholarship/foundation/any-year/murrumbidgee-council-scholarship", "Murrumbidgee Council Scholarship")</f>
        <v>Murrumbidgee Council Scholarship</v>
      </c>
      <c r="C22" t="s">
        <v>63</v>
      </c>
      <c r="D22" t="s">
        <v>64</v>
      </c>
      <c r="E22" t="s">
        <v>65</v>
      </c>
      <c r="F22" t="s">
        <v>28</v>
      </c>
      <c r="G22" s="3" t="s">
        <v>66</v>
      </c>
      <c r="H22" t="s">
        <v>14</v>
      </c>
      <c r="I22" t="s">
        <v>14</v>
      </c>
    </row>
    <row r="23" spans="1:9" ht="60" x14ac:dyDescent="0.25">
      <c r="A23" t="s">
        <v>440</v>
      </c>
      <c r="B23" t="str">
        <f>HYPERLINK("https://www.csu.edu.au/scholarships/scholarships-grants/find-scholarship/foundation/any-year/moya-crowe-memorial-scholarship", "Moya Crowe Memorial Scholarship")</f>
        <v>Moya Crowe Memorial Scholarship</v>
      </c>
      <c r="C23" t="s">
        <v>67</v>
      </c>
      <c r="D23" t="s">
        <v>68</v>
      </c>
      <c r="E23" t="s">
        <v>34</v>
      </c>
      <c r="F23" t="s">
        <v>28</v>
      </c>
      <c r="G23" s="3" t="s">
        <v>69</v>
      </c>
      <c r="H23" t="s">
        <v>14</v>
      </c>
      <c r="I23" t="s">
        <v>14</v>
      </c>
    </row>
    <row r="24" spans="1:9" ht="105" x14ac:dyDescent="0.25">
      <c r="A24" t="s">
        <v>440</v>
      </c>
      <c r="B24" t="str">
        <f>HYPERLINK("https://www.csu.edu.au/scholarships/scholarships-grants/find-scholarship/foundation/any-year/tasdemir-family-scholarship", "Tasdemir Family Scholarship")</f>
        <v>Tasdemir Family Scholarship</v>
      </c>
      <c r="C24" t="s">
        <v>70</v>
      </c>
      <c r="D24" t="s">
        <v>50</v>
      </c>
      <c r="E24" t="s">
        <v>34</v>
      </c>
      <c r="F24" t="s">
        <v>28</v>
      </c>
      <c r="G24" s="3" t="s">
        <v>71</v>
      </c>
      <c r="H24" t="s">
        <v>14</v>
      </c>
      <c r="I24" t="s">
        <v>14</v>
      </c>
    </row>
    <row r="25" spans="1:9" ht="60" x14ac:dyDescent="0.25">
      <c r="A25" t="s">
        <v>440</v>
      </c>
      <c r="B25" t="str">
        <f>HYPERLINK("https://www.csu.edu.au/scholarships/scholarships-grants/find-scholarship/foundation/any-year/tony-mcgrane-scholarship", "Tony McGrane Memorial Scholarship")</f>
        <v>Tony McGrane Memorial Scholarship</v>
      </c>
      <c r="C25" t="s">
        <v>72</v>
      </c>
      <c r="D25" t="s">
        <v>73</v>
      </c>
      <c r="E25" t="s">
        <v>11</v>
      </c>
      <c r="F25" t="s">
        <v>28</v>
      </c>
      <c r="G25" s="3" t="s">
        <v>74</v>
      </c>
      <c r="H25" t="s">
        <v>14</v>
      </c>
      <c r="I25" t="s">
        <v>14</v>
      </c>
    </row>
    <row r="26" spans="1:9" ht="30" x14ac:dyDescent="0.25">
      <c r="A26" t="s">
        <v>440</v>
      </c>
      <c r="B26" t="str">
        <f>HYPERLINK("https://www.csu.edu.au/scholarships/scholarships-grants/find-scholarship/foundation/any-year/kempsey-shire-council-scholarship", "Kempsey Shire Council Scholarship")</f>
        <v>Kempsey Shire Council Scholarship</v>
      </c>
      <c r="C26" t="s">
        <v>75</v>
      </c>
      <c r="D26" t="s">
        <v>50</v>
      </c>
      <c r="E26" t="s">
        <v>65</v>
      </c>
      <c r="F26" t="s">
        <v>28</v>
      </c>
      <c r="G26" s="3" t="s">
        <v>76</v>
      </c>
      <c r="H26" t="s">
        <v>14</v>
      </c>
      <c r="I26" t="s">
        <v>14</v>
      </c>
    </row>
    <row r="27" spans="1:9" ht="195" x14ac:dyDescent="0.25">
      <c r="A27" t="s">
        <v>440</v>
      </c>
      <c r="B27" t="str">
        <f>HYPERLINK("https://www.csu.edu.au/scholarships/scholarships-grants/find-scholarship/foundation/any-year/csu-foundation-assistance-scholarship", "CSU Foundation Assistance Scholarship")</f>
        <v>CSU Foundation Assistance Scholarship</v>
      </c>
      <c r="C27" t="s">
        <v>77</v>
      </c>
      <c r="D27" t="s">
        <v>40</v>
      </c>
      <c r="E27" t="s">
        <v>11</v>
      </c>
      <c r="F27" t="s">
        <v>28</v>
      </c>
      <c r="G27" s="3" t="s">
        <v>78</v>
      </c>
      <c r="H27" t="s">
        <v>14</v>
      </c>
      <c r="I27" t="s">
        <v>14</v>
      </c>
    </row>
    <row r="28" spans="1:9" ht="60" x14ac:dyDescent="0.25">
      <c r="A28" t="s">
        <v>440</v>
      </c>
      <c r="B28" t="str">
        <f>HYPERLINK("https://www.csu.edu.au/scholarships/scholarships-grants/find-scholarship/foundation/any-year/mitchell-emeritus-club", "Mitchell Emeritus Club")</f>
        <v>Mitchell Emeritus Club</v>
      </c>
      <c r="C28" t="s">
        <v>79</v>
      </c>
      <c r="D28" t="s">
        <v>10</v>
      </c>
      <c r="E28" t="s">
        <v>11</v>
      </c>
      <c r="F28" t="s">
        <v>28</v>
      </c>
      <c r="G28" s="3" t="s">
        <v>80</v>
      </c>
      <c r="H28" t="s">
        <v>14</v>
      </c>
      <c r="I28" t="s">
        <v>14</v>
      </c>
    </row>
    <row r="29" spans="1:9" ht="120" x14ac:dyDescent="0.25">
      <c r="A29" t="s">
        <v>440</v>
      </c>
      <c r="B29" t="str">
        <f>HYPERLINK("https://www.csu.edu.au/scholarships/scholarships-grants/find-scholarship/foundation/any-year/reformer-new-start-scholarship", "Reformer New Start Scholarship")</f>
        <v>Reformer New Start Scholarship</v>
      </c>
      <c r="C29" t="s">
        <v>81</v>
      </c>
      <c r="D29" t="s">
        <v>50</v>
      </c>
      <c r="E29" t="s">
        <v>34</v>
      </c>
      <c r="F29" t="s">
        <v>28</v>
      </c>
      <c r="G29" s="3" t="s">
        <v>82</v>
      </c>
      <c r="H29" t="s">
        <v>14</v>
      </c>
      <c r="I29" t="s">
        <v>14</v>
      </c>
    </row>
    <row r="30" spans="1:9" ht="150" x14ac:dyDescent="0.25">
      <c r="A30" t="s">
        <v>440</v>
      </c>
      <c r="B30" t="str">
        <f>HYPERLINK("https://www.csu.edu.au/scholarships/scholarships-grants/find-scholarship/foundation/any-year/mal-walker-memorial-scholarship", "Dr Malcolm Walker Memorial Scholarship")</f>
        <v>Dr Malcolm Walker Memorial Scholarship</v>
      </c>
      <c r="C30" t="s">
        <v>83</v>
      </c>
      <c r="D30" t="s">
        <v>10</v>
      </c>
      <c r="E30" t="s">
        <v>11</v>
      </c>
      <c r="F30" t="s">
        <v>28</v>
      </c>
      <c r="G30" s="3" t="s">
        <v>84</v>
      </c>
      <c r="H30" t="s">
        <v>14</v>
      </c>
      <c r="I30" t="s">
        <v>14</v>
      </c>
    </row>
    <row r="31" spans="1:9" ht="60" x14ac:dyDescent="0.25">
      <c r="A31" t="s">
        <v>440</v>
      </c>
      <c r="B31" t="str">
        <f>HYPERLINK("https://www.csu.edu.au/scholarships/scholarships-grants/find-scholarship/foundation/any-year/dr-bal-krishan-scholarship", "Dr Bal Krishan Scholarship")</f>
        <v>Dr Bal Krishan Scholarship</v>
      </c>
      <c r="C31" t="s">
        <v>85</v>
      </c>
      <c r="D31" t="s">
        <v>86</v>
      </c>
      <c r="E31" t="s">
        <v>11</v>
      </c>
      <c r="F31" t="s">
        <v>22</v>
      </c>
      <c r="G31" s="3" t="s">
        <v>87</v>
      </c>
      <c r="H31" t="s">
        <v>14</v>
      </c>
      <c r="I31" t="s">
        <v>14</v>
      </c>
    </row>
    <row r="32" spans="1:9" ht="60" x14ac:dyDescent="0.25">
      <c r="A32" t="s">
        <v>440</v>
      </c>
      <c r="B32"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2" t="s">
        <v>88</v>
      </c>
      <c r="D32" t="s">
        <v>89</v>
      </c>
      <c r="E32" t="s">
        <v>44</v>
      </c>
      <c r="F32" t="s">
        <v>28</v>
      </c>
      <c r="G32" s="3" t="s">
        <v>90</v>
      </c>
      <c r="H32" t="s">
        <v>14</v>
      </c>
      <c r="I32" t="s">
        <v>14</v>
      </c>
    </row>
    <row r="33" spans="1:9" ht="90" x14ac:dyDescent="0.25">
      <c r="A33" t="s">
        <v>440</v>
      </c>
      <c r="B33" t="str">
        <f>HYPERLINK("https://www.csu.edu.au/scholarships/scholarships-grants/find-scholarship/foundation/any-year/carathool-shire-council", "Carrathool Shire Council Scholarship")</f>
        <v>Carrathool Shire Council Scholarship</v>
      </c>
      <c r="C33" t="s">
        <v>91</v>
      </c>
      <c r="D33" t="s">
        <v>10</v>
      </c>
      <c r="E33" t="s">
        <v>34</v>
      </c>
      <c r="F33" t="s">
        <v>28</v>
      </c>
      <c r="G33" s="3" t="s">
        <v>92</v>
      </c>
      <c r="H33" t="s">
        <v>14</v>
      </c>
      <c r="I33" t="s">
        <v>14</v>
      </c>
    </row>
    <row r="34" spans="1:9" ht="60" x14ac:dyDescent="0.25">
      <c r="A34" t="s">
        <v>440</v>
      </c>
      <c r="B34" t="str">
        <f>HYPERLINK("https://www.csu.edu.au/scholarships/scholarships-grants/find-scholarship/foundation/any-year/src-wagga-student-support-scholarship", "SRC Wagga Student Support Scholarship")</f>
        <v>SRC Wagga Student Support Scholarship</v>
      </c>
      <c r="C34" t="s">
        <v>93</v>
      </c>
      <c r="D34" t="s">
        <v>86</v>
      </c>
      <c r="E34" t="s">
        <v>11</v>
      </c>
      <c r="F34" t="s">
        <v>12</v>
      </c>
      <c r="G34" s="3" t="s">
        <v>94</v>
      </c>
      <c r="H34" t="s">
        <v>14</v>
      </c>
      <c r="I34" t="s">
        <v>14</v>
      </c>
    </row>
    <row r="35" spans="1:9" ht="135" x14ac:dyDescent="0.25">
      <c r="A35" t="s">
        <v>440</v>
      </c>
      <c r="B35" t="str">
        <f>HYPERLINK("https://www.csu.edu.au/scholarships/scholarships-grants/find-scholarship/foundation/any-year/dubbo-rsl-sub-branch-and-dubbo-rsl-memorial-club-scholarship", "Dubbo RSL Sub Branch Scholarship")</f>
        <v>Dubbo RSL Sub Branch Scholarship</v>
      </c>
      <c r="C35" t="s">
        <v>95</v>
      </c>
      <c r="D35" t="s">
        <v>50</v>
      </c>
      <c r="E35" t="s">
        <v>34</v>
      </c>
      <c r="F35" t="s">
        <v>22</v>
      </c>
      <c r="G35" s="3" t="s">
        <v>96</v>
      </c>
      <c r="H35" t="s">
        <v>14</v>
      </c>
      <c r="I35" t="s">
        <v>14</v>
      </c>
    </row>
    <row r="36" spans="1:9" ht="45" x14ac:dyDescent="0.25">
      <c r="A36" t="s">
        <v>440</v>
      </c>
      <c r="B36" t="str">
        <f>HYPERLINK("https://www.csu.edu.au/scholarships/scholarships-grants/find-scholarship/foundation/any-year/hastings-co-op-scholarship", "Hastings Co-op Scholarship")</f>
        <v>Hastings Co-op Scholarship</v>
      </c>
      <c r="C36" t="s">
        <v>97</v>
      </c>
      <c r="D36" t="s">
        <v>98</v>
      </c>
      <c r="E36" t="s">
        <v>34</v>
      </c>
      <c r="F36" t="s">
        <v>28</v>
      </c>
      <c r="G36" s="3" t="s">
        <v>99</v>
      </c>
      <c r="H36" t="s">
        <v>14</v>
      </c>
      <c r="I36" t="s">
        <v>14</v>
      </c>
    </row>
    <row r="37" spans="1:9" ht="165" x14ac:dyDescent="0.25">
      <c r="A37" t="s">
        <v>440</v>
      </c>
      <c r="B37" t="str">
        <f>HYPERLINK("https://www.csu.edu.au/scholarships/scholarships-grants/find-scholarship/foundation/any-year/albury-city-scholarship", "AlburyCity Foundation Scholarship")</f>
        <v>AlburyCity Foundation Scholarship</v>
      </c>
      <c r="C37" t="s">
        <v>100</v>
      </c>
      <c r="D37" t="s">
        <v>10</v>
      </c>
      <c r="E37" t="s">
        <v>11</v>
      </c>
      <c r="F37" t="s">
        <v>28</v>
      </c>
      <c r="G37" s="3" t="s">
        <v>101</v>
      </c>
      <c r="H37" t="s">
        <v>14</v>
      </c>
      <c r="I37" t="s">
        <v>14</v>
      </c>
    </row>
    <row r="38" spans="1:9" ht="30" x14ac:dyDescent="0.25">
      <c r="A38" t="s">
        <v>440</v>
      </c>
      <c r="B38" t="str">
        <f>HYPERLINK("https://www.csu.edu.au/scholarships/scholarships-grants/find-scholarship/foundation/continuing/len-madigan-memorial-scholarship", "Len Madigan Memorial Scholarship")</f>
        <v>Len Madigan Memorial Scholarship</v>
      </c>
      <c r="C38" t="s">
        <v>102</v>
      </c>
      <c r="D38" t="s">
        <v>58</v>
      </c>
      <c r="E38" t="s">
        <v>11</v>
      </c>
      <c r="F38" t="s">
        <v>28</v>
      </c>
      <c r="G38" s="3" t="s">
        <v>103</v>
      </c>
      <c r="H38" t="s">
        <v>14</v>
      </c>
      <c r="I38" t="s">
        <v>14</v>
      </c>
    </row>
    <row r="39" spans="1:9" ht="409.5" x14ac:dyDescent="0.25">
      <c r="A39" t="s">
        <v>440</v>
      </c>
      <c r="B39" t="str">
        <f>HYPERLINK("https://www.csu.edu.au/scholarships/scholarships-grants/find-scholarship/foundation/accom/the-resident-leadership-accommodation-scholarship", "Resident Leadership Accommodation Scholarship ")</f>
        <v xml:space="preserve">Resident Leadership Accommodation Scholarship </v>
      </c>
      <c r="C39" t="s">
        <v>104</v>
      </c>
      <c r="D39" t="s">
        <v>105</v>
      </c>
      <c r="E39" t="s">
        <v>34</v>
      </c>
      <c r="F39" t="s">
        <v>106</v>
      </c>
      <c r="G39" s="3" t="s">
        <v>107</v>
      </c>
      <c r="H39" t="s">
        <v>14</v>
      </c>
      <c r="I39" t="s">
        <v>14</v>
      </c>
    </row>
    <row r="40" spans="1:9" ht="150" x14ac:dyDescent="0.25">
      <c r="A40" t="s">
        <v>440</v>
      </c>
      <c r="B40" t="str">
        <f>HYPERLINK("https://www.csu.edu.au/scholarships/scholarships-grants/find-scholarship/foundation/continuing/st-martins-heads-of-college-scholarship", "St Martin's Heads of College Scholarship")</f>
        <v>St Martin's Heads of College Scholarship</v>
      </c>
      <c r="C40" t="s">
        <v>108</v>
      </c>
      <c r="D40" t="s">
        <v>109</v>
      </c>
      <c r="E40" t="s">
        <v>11</v>
      </c>
      <c r="F40" t="s">
        <v>12</v>
      </c>
      <c r="G40" s="3" t="s">
        <v>110</v>
      </c>
      <c r="H40" t="s">
        <v>14</v>
      </c>
      <c r="I40" t="s">
        <v>14</v>
      </c>
    </row>
    <row r="41" spans="1:9" ht="75" x14ac:dyDescent="0.25">
      <c r="A41" t="s">
        <v>440</v>
      </c>
      <c r="B41" t="str">
        <f>HYPERLINK("https://www.csu.edu.au/scholarships/scholarships-grants/find-scholarship/foundation/any-year/thomas-a.-scahill-scholarship", "Thomas A. Scahill Scholarship")</f>
        <v>Thomas A. Scahill Scholarship</v>
      </c>
      <c r="C41" t="s">
        <v>111</v>
      </c>
      <c r="D41" t="s">
        <v>40</v>
      </c>
      <c r="E41" t="s">
        <v>34</v>
      </c>
      <c r="F41" t="s">
        <v>28</v>
      </c>
      <c r="G41" s="3" t="s">
        <v>112</v>
      </c>
      <c r="H41" t="s">
        <v>14</v>
      </c>
      <c r="I41" t="s">
        <v>14</v>
      </c>
    </row>
    <row r="42" spans="1:9" ht="105" x14ac:dyDescent="0.25">
      <c r="A42" t="s">
        <v>440</v>
      </c>
      <c r="B42" t="str">
        <f>HYPERLINK("https://www.csu.edu.au/scholarships/scholarships-grants/find-scholarship/foundation/continuing/rotary-club-of-port-macquarie-sunrise-scholarship", "Rotary Club of Port Macquarie Sunrise Scholarship")</f>
        <v>Rotary Club of Port Macquarie Sunrise Scholarship</v>
      </c>
      <c r="C42" t="s">
        <v>113</v>
      </c>
      <c r="D42" t="s">
        <v>58</v>
      </c>
      <c r="E42" t="s">
        <v>65</v>
      </c>
      <c r="F42" t="s">
        <v>28</v>
      </c>
      <c r="G42" s="3" t="s">
        <v>114</v>
      </c>
      <c r="H42" t="s">
        <v>14</v>
      </c>
      <c r="I42" t="s">
        <v>14</v>
      </c>
    </row>
    <row r="43" spans="1:9" ht="75" x14ac:dyDescent="0.25">
      <c r="A43" t="s">
        <v>440</v>
      </c>
      <c r="B43" t="str">
        <f>HYPERLINK("https://www.csu.edu.au/scholarships/scholarships-grants/find-scholarship/foundation/any-year/ron-wild,-rotary-club-of-tallangatta-scholarship", "Ron Wild, Rotary Club of Tallangatta Scholarship")</f>
        <v>Ron Wild, Rotary Club of Tallangatta Scholarship</v>
      </c>
      <c r="C43" t="s">
        <v>115</v>
      </c>
      <c r="D43" t="s">
        <v>86</v>
      </c>
      <c r="E43" t="s">
        <v>11</v>
      </c>
      <c r="F43" t="s">
        <v>28</v>
      </c>
      <c r="G43" s="3" t="s">
        <v>116</v>
      </c>
      <c r="H43" t="s">
        <v>14</v>
      </c>
      <c r="I43" t="s">
        <v>14</v>
      </c>
    </row>
    <row r="44" spans="1:9" ht="105" x14ac:dyDescent="0.25">
      <c r="A44" t="s">
        <v>440</v>
      </c>
      <c r="B44" t="str">
        <f>HYPERLINK("https://www.csu.edu.au/scholarships/scholarships-grants/find-scholarship/foundation/1st-year/csugive-geoff-honey-memorial-scholarship", "Staffgive Geoff Honey Memorial Scholarship")</f>
        <v>Staffgive Geoff Honey Memorial Scholarship</v>
      </c>
      <c r="C44" t="s">
        <v>117</v>
      </c>
      <c r="D44" t="s">
        <v>40</v>
      </c>
      <c r="E44" t="s">
        <v>11</v>
      </c>
      <c r="F44" t="s">
        <v>28</v>
      </c>
      <c r="G44" s="3" t="s">
        <v>118</v>
      </c>
      <c r="H44" t="s">
        <v>14</v>
      </c>
      <c r="I44" t="s">
        <v>14</v>
      </c>
    </row>
    <row r="45" spans="1:9" ht="45" x14ac:dyDescent="0.25">
      <c r="A45" t="s">
        <v>440</v>
      </c>
      <c r="B45"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5" t="s">
        <v>119</v>
      </c>
      <c r="D45" t="s">
        <v>120</v>
      </c>
      <c r="E45" t="s">
        <v>65</v>
      </c>
      <c r="F45" t="s">
        <v>106</v>
      </c>
      <c r="G45" s="3" t="s">
        <v>121</v>
      </c>
      <c r="H45" t="s">
        <v>14</v>
      </c>
      <c r="I45" t="s">
        <v>14</v>
      </c>
    </row>
    <row r="46" spans="1:9" ht="75" x14ac:dyDescent="0.25">
      <c r="A46" t="s">
        <v>440</v>
      </c>
      <c r="B46" t="str">
        <f>HYPERLINK("https://www.csu.edu.au/scholarships/scholarships-grants/find-scholarship/foundation/continuing/charles-sturt-foundation-sports-council-scholarship", "SRC Sports Scholarship")</f>
        <v>SRC Sports Scholarship</v>
      </c>
      <c r="C46" t="s">
        <v>122</v>
      </c>
      <c r="D46" t="s">
        <v>86</v>
      </c>
      <c r="E46" t="s">
        <v>11</v>
      </c>
      <c r="F46" t="s">
        <v>106</v>
      </c>
      <c r="G46" s="3" t="s">
        <v>123</v>
      </c>
      <c r="H46" t="s">
        <v>14</v>
      </c>
      <c r="I46" t="s">
        <v>14</v>
      </c>
    </row>
    <row r="47" spans="1:9" ht="90" x14ac:dyDescent="0.25">
      <c r="A47" t="s">
        <v>440</v>
      </c>
      <c r="B47" t="str">
        <f>HYPERLINK("https://www.csu.edu.au/scholarships/scholarships-grants/find-scholarship/foundation/accom/csu-bushpigs-football-club-accommodation-scholarship", "CSU Bushpigs Football Club Accommodation Scholarship")</f>
        <v>CSU Bushpigs Football Club Accommodation Scholarship</v>
      </c>
      <c r="C47" t="s">
        <v>124</v>
      </c>
      <c r="D47" t="s">
        <v>125</v>
      </c>
      <c r="E47" t="s">
        <v>65</v>
      </c>
      <c r="F47" t="s">
        <v>28</v>
      </c>
      <c r="G47" s="3" t="s">
        <v>126</v>
      </c>
      <c r="H47" t="s">
        <v>14</v>
      </c>
      <c r="I47" t="s">
        <v>14</v>
      </c>
    </row>
    <row r="48" spans="1:9" ht="150" x14ac:dyDescent="0.25">
      <c r="A48" t="s">
        <v>440</v>
      </c>
      <c r="B48" t="str">
        <f>HYPERLINK("https://www.csu.edu.au/scholarships/scholarships-grants/find-scholarship/foundation/any-year/the-wagga-rsl-club-scholarship", "The Wagga RSL Club Scholarship")</f>
        <v>The Wagga RSL Club Scholarship</v>
      </c>
      <c r="C48" t="s">
        <v>127</v>
      </c>
      <c r="D48" t="s">
        <v>40</v>
      </c>
      <c r="E48" t="s">
        <v>34</v>
      </c>
      <c r="F48" t="s">
        <v>28</v>
      </c>
      <c r="G48" s="3" t="s">
        <v>128</v>
      </c>
      <c r="H48" t="s">
        <v>14</v>
      </c>
      <c r="I48" t="s">
        <v>14</v>
      </c>
    </row>
    <row r="49" spans="1:9" ht="180" x14ac:dyDescent="0.25">
      <c r="A49" t="s">
        <v>440</v>
      </c>
      <c r="B49" t="str">
        <f>HYPERLINK("https://www.csu.edu.au/scholarships/scholarships-grants/find-scholarship/foundation/any-year/csu-rugby-alumni-scholarship", "CSU Rugby Alumni Scholarship")</f>
        <v>CSU Rugby Alumni Scholarship</v>
      </c>
      <c r="C49" t="s">
        <v>129</v>
      </c>
      <c r="D49" t="s">
        <v>10</v>
      </c>
      <c r="E49" t="s">
        <v>34</v>
      </c>
      <c r="F49" t="s">
        <v>28</v>
      </c>
      <c r="G49" s="3" t="s">
        <v>130</v>
      </c>
      <c r="H49" t="s">
        <v>14</v>
      </c>
      <c r="I49" t="s">
        <v>14</v>
      </c>
    </row>
    <row r="50" spans="1:9" x14ac:dyDescent="0.25">
      <c r="A50" t="s">
        <v>440</v>
      </c>
      <c r="B50" t="str">
        <f>HYPERLINK("https://www.csu.edu.au/scholarships/scholarships-grants/find-scholarship/equity/destination-australia-scholarship", "Destination Australia Scholarship")</f>
        <v>Destination Australia Scholarship</v>
      </c>
      <c r="C50" t="s">
        <v>131</v>
      </c>
      <c r="D50" t="s">
        <v>132</v>
      </c>
      <c r="E50" t="s">
        <v>133</v>
      </c>
      <c r="F50" t="s">
        <v>12</v>
      </c>
      <c r="H50" t="s">
        <v>14</v>
      </c>
      <c r="I50" t="s">
        <v>14</v>
      </c>
    </row>
    <row r="51" spans="1:9" ht="150" x14ac:dyDescent="0.25">
      <c r="A51" t="s">
        <v>440</v>
      </c>
      <c r="B51" t="str">
        <f>HYPERLINK("https://www.csu.edu.au/scholarships/scholarships-grants/find-scholarship/foundation/continuing/the-blair-milan-memorial-scholarship", "Blair Milan Memorial Scholarship")</f>
        <v>Blair Milan Memorial Scholarship</v>
      </c>
      <c r="C51" t="s">
        <v>134</v>
      </c>
      <c r="D51" t="s">
        <v>37</v>
      </c>
      <c r="E51" t="s">
        <v>44</v>
      </c>
      <c r="F51" t="s">
        <v>28</v>
      </c>
      <c r="G51" s="3" t="s">
        <v>135</v>
      </c>
      <c r="H51" t="s">
        <v>14</v>
      </c>
      <c r="I51" t="s">
        <v>14</v>
      </c>
    </row>
    <row r="52" spans="1:9" ht="105" x14ac:dyDescent="0.25">
      <c r="A52" t="s">
        <v>440</v>
      </c>
      <c r="B52" t="str">
        <f>HYPERLINK("https://www.csu.edu.au/scholarships/scholarships-grants/find-scholarship/foundation/any-year/CSU-Australian-Football-and-Netball-Club-Scholarships", "CSU Australian Football and Netball Club Prize")</f>
        <v>CSU Australian Football and Netball Club Prize</v>
      </c>
      <c r="C52" t="s">
        <v>136</v>
      </c>
      <c r="D52" t="s">
        <v>137</v>
      </c>
      <c r="E52" t="s">
        <v>65</v>
      </c>
      <c r="F52" t="s">
        <v>22</v>
      </c>
      <c r="G52" s="3" t="s">
        <v>138</v>
      </c>
      <c r="H52" t="s">
        <v>14</v>
      </c>
      <c r="I52" t="s">
        <v>14</v>
      </c>
    </row>
    <row r="53" spans="1:9" x14ac:dyDescent="0.25">
      <c r="A53" t="s">
        <v>440</v>
      </c>
      <c r="B53" t="str">
        <f>HYPERLINK("https://www.csu.edu.au/scholarships/scholarships-grants/find-scholarship/charles-sturt-global/vice-chancellor-travel-grants-exchange", "Vice-Chancellor Travel Grants (Exchange)")</f>
        <v>Vice-Chancellor Travel Grants (Exchange)</v>
      </c>
      <c r="C53" t="s">
        <v>139</v>
      </c>
      <c r="D53" t="s">
        <v>140</v>
      </c>
      <c r="E53" t="s">
        <v>25</v>
      </c>
      <c r="F53" t="s">
        <v>12</v>
      </c>
      <c r="H53" t="s">
        <v>14</v>
      </c>
      <c r="I53" t="s">
        <v>14</v>
      </c>
    </row>
    <row r="54" spans="1:9" ht="75" x14ac:dyDescent="0.25">
      <c r="A54" t="s">
        <v>440</v>
      </c>
      <c r="B54" t="str">
        <f>HYPERLINK("https://www.csu.edu.au/scholarships/scholarships-grants/find-scholarship/foundation/continuing/staffgive-research-scholarship", "Staffgive Research Scholarship")</f>
        <v>Staffgive Research Scholarship</v>
      </c>
      <c r="C54" t="s">
        <v>141</v>
      </c>
      <c r="D54" t="s">
        <v>40</v>
      </c>
      <c r="E54" t="s">
        <v>11</v>
      </c>
      <c r="F54" t="s">
        <v>28</v>
      </c>
      <c r="G54" s="3" t="s">
        <v>142</v>
      </c>
      <c r="H54" t="s">
        <v>14</v>
      </c>
      <c r="I54" t="s">
        <v>14</v>
      </c>
    </row>
    <row r="55" spans="1:9" ht="150" x14ac:dyDescent="0.25">
      <c r="A55" t="s">
        <v>440</v>
      </c>
      <c r="B55" t="str">
        <f>HYPERLINK("https://www.csu.edu.au/scholarships/scholarships-grants/find-scholarship/foundation/any-year/the-toni-downes-new-horizons-travel-prize", "The Toni Downes New Horizons Travel Prize")</f>
        <v>The Toni Downes New Horizons Travel Prize</v>
      </c>
      <c r="C55" t="s">
        <v>143</v>
      </c>
      <c r="D55" t="s">
        <v>144</v>
      </c>
      <c r="E55" t="s">
        <v>11</v>
      </c>
      <c r="F55" t="s">
        <v>28</v>
      </c>
      <c r="G55" s="3" t="s">
        <v>145</v>
      </c>
      <c r="H55" t="s">
        <v>14</v>
      </c>
      <c r="I55" t="s">
        <v>14</v>
      </c>
    </row>
    <row r="56" spans="1:9" ht="60" x14ac:dyDescent="0.25">
      <c r="A56" t="s">
        <v>440</v>
      </c>
      <c r="B56"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6" t="s">
        <v>146</v>
      </c>
      <c r="D56" t="s">
        <v>147</v>
      </c>
      <c r="E56" t="s">
        <v>65</v>
      </c>
      <c r="F56" t="s">
        <v>28</v>
      </c>
      <c r="G56" s="3" t="s">
        <v>148</v>
      </c>
      <c r="H56" t="s">
        <v>14</v>
      </c>
      <c r="I56" t="s">
        <v>14</v>
      </c>
    </row>
    <row r="57" spans="1:9" ht="120" x14ac:dyDescent="0.25">
      <c r="A57" t="s">
        <v>440</v>
      </c>
      <c r="B57" t="str">
        <f>HYPERLINK("https://www.csu.edu.au/scholarships/scholarships-grants/find-scholarship/foundation/continuing/staffgive-work-placement-prize", "Staffgive Work Placement Prize")</f>
        <v>Staffgive Work Placement Prize</v>
      </c>
      <c r="C57" t="s">
        <v>149</v>
      </c>
      <c r="D57" t="s">
        <v>86</v>
      </c>
      <c r="E57" t="s">
        <v>11</v>
      </c>
      <c r="F57" t="s">
        <v>28</v>
      </c>
      <c r="G57" s="3" t="s">
        <v>150</v>
      </c>
      <c r="H57" t="s">
        <v>14</v>
      </c>
      <c r="I57" t="s">
        <v>17</v>
      </c>
    </row>
    <row r="58" spans="1:9" ht="90" x14ac:dyDescent="0.25">
      <c r="A58" t="s">
        <v>440</v>
      </c>
      <c r="B58" t="str">
        <f>HYPERLINK("https://www.csu.edu.au/scholarships/scholarships-grants/find-scholarship/foundation/continuing/lila-kirilik-human-servicessocial-work-scholarship", "Lila Kirilik Human Services/Social Work Scholarship")</f>
        <v>Lila Kirilik Human Services/Social Work Scholarship</v>
      </c>
      <c r="C58" t="s">
        <v>151</v>
      </c>
      <c r="D58" t="s">
        <v>152</v>
      </c>
      <c r="E58" t="s">
        <v>65</v>
      </c>
      <c r="F58" t="s">
        <v>28</v>
      </c>
      <c r="G58" s="3" t="s">
        <v>153</v>
      </c>
      <c r="H58" t="s">
        <v>14</v>
      </c>
      <c r="I58" t="s">
        <v>14</v>
      </c>
    </row>
    <row r="59" spans="1:9" ht="105" x14ac:dyDescent="0.25">
      <c r="A59" t="s">
        <v>440</v>
      </c>
      <c r="B59" t="str">
        <f>HYPERLINK("https://www.csu.edu.au/scholarships/scholarships-grants/find-scholarship/foundation/accom/st-martins-college-helen-and-james-faulks-scholarship", "St Martins College Helen and James Faulks Scholarship")</f>
        <v>St Martins College Helen and James Faulks Scholarship</v>
      </c>
      <c r="C59" t="s">
        <v>154</v>
      </c>
      <c r="D59" t="s">
        <v>10</v>
      </c>
      <c r="E59" t="s">
        <v>11</v>
      </c>
      <c r="F59" t="s">
        <v>28</v>
      </c>
      <c r="G59" s="3" t="s">
        <v>155</v>
      </c>
      <c r="H59" t="s">
        <v>14</v>
      </c>
      <c r="I59" t="s">
        <v>14</v>
      </c>
    </row>
    <row r="60" spans="1:9" ht="150" x14ac:dyDescent="0.25">
      <c r="A60" t="s">
        <v>440</v>
      </c>
      <c r="B60" t="str">
        <f>HYPERLINK("https://www.csu.edu.au/scholarships/scholarships-grants/find-scholarship/foundation/any-year/mr-gerry-and-mrs-helen-baber-scholarship", "Mr Gerry Baber &amp; Mrs Helen Baber OAM Scholarship")</f>
        <v>Mr Gerry Baber &amp; Mrs Helen Baber OAM Scholarship</v>
      </c>
      <c r="C60" t="s">
        <v>156</v>
      </c>
      <c r="D60" t="s">
        <v>10</v>
      </c>
      <c r="E60" t="s">
        <v>11</v>
      </c>
      <c r="F60" t="s">
        <v>28</v>
      </c>
      <c r="G60" s="3" t="s">
        <v>157</v>
      </c>
      <c r="H60" t="s">
        <v>14</v>
      </c>
      <c r="I60" t="s">
        <v>14</v>
      </c>
    </row>
    <row r="61" spans="1:9" ht="90" x14ac:dyDescent="0.25">
      <c r="A61" t="s">
        <v>440</v>
      </c>
      <c r="B61" t="str">
        <f>HYPERLINK("https://www.csu.edu.au/scholarships/scholarships-grants/find-scholarship/foundation/any-year/lions-club-of-albury-inc.-scholarship", "Lions Club of Albury Inc. Scholarship")</f>
        <v>Lions Club of Albury Inc. Scholarship</v>
      </c>
      <c r="C61" t="s">
        <v>158</v>
      </c>
      <c r="D61" t="s">
        <v>159</v>
      </c>
      <c r="E61" t="s">
        <v>11</v>
      </c>
      <c r="F61" t="s">
        <v>28</v>
      </c>
      <c r="G61" s="3" t="s">
        <v>160</v>
      </c>
      <c r="H61" t="s">
        <v>14</v>
      </c>
      <c r="I61" t="s">
        <v>14</v>
      </c>
    </row>
    <row r="62" spans="1:9" ht="75" x14ac:dyDescent="0.25">
      <c r="A62" t="s">
        <v>440</v>
      </c>
      <c r="B62" t="str">
        <f>HYPERLINK("https://www.csu.edu.au/scholarships/scholarships-grants/find-scholarship/foundation/accom/st-martins-college-financial-assistance-accommodation-scholarship", "St Martins College Academic Scholarship")</f>
        <v>St Martins College Academic Scholarship</v>
      </c>
      <c r="C62" t="s">
        <v>161</v>
      </c>
      <c r="D62" t="s">
        <v>10</v>
      </c>
      <c r="E62" t="s">
        <v>65</v>
      </c>
      <c r="F62" t="s">
        <v>28</v>
      </c>
      <c r="G62" s="3" t="s">
        <v>162</v>
      </c>
      <c r="H62" t="s">
        <v>14</v>
      </c>
      <c r="I62" t="s">
        <v>14</v>
      </c>
    </row>
    <row r="63" spans="1:9" ht="30" x14ac:dyDescent="0.25">
      <c r="A63" t="s">
        <v>440</v>
      </c>
      <c r="B63"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63" t="s">
        <v>163</v>
      </c>
      <c r="D63" t="s">
        <v>40</v>
      </c>
      <c r="E63" t="s">
        <v>65</v>
      </c>
      <c r="F63" t="s">
        <v>28</v>
      </c>
      <c r="G63" s="3" t="s">
        <v>48</v>
      </c>
      <c r="H63" t="s">
        <v>14</v>
      </c>
      <c r="I63" t="s">
        <v>14</v>
      </c>
    </row>
    <row r="64" spans="1:9" ht="105" x14ac:dyDescent="0.25">
      <c r="A64" t="s">
        <v>440</v>
      </c>
      <c r="B64" t="str">
        <f>HYPERLINK("https://www.csu.edu.au/scholarships/scholarships-grants/find-scholarship/foundation/any-year/mark-lockyear-library-and-information-scholarship", "Mark Lockyear Library and Information Scholarship")</f>
        <v>Mark Lockyear Library and Information Scholarship</v>
      </c>
      <c r="C64" t="s">
        <v>164</v>
      </c>
      <c r="D64" t="s">
        <v>10</v>
      </c>
      <c r="E64" t="s">
        <v>65</v>
      </c>
      <c r="F64" t="s">
        <v>12</v>
      </c>
      <c r="G64" s="3" t="s">
        <v>165</v>
      </c>
      <c r="H64" t="s">
        <v>14</v>
      </c>
      <c r="I64" t="s">
        <v>14</v>
      </c>
    </row>
    <row r="65" spans="1:9" ht="90" x14ac:dyDescent="0.25">
      <c r="A65" t="s">
        <v>440</v>
      </c>
      <c r="B65" t="str">
        <f>HYPERLINK("https://www.csu.edu.au/scholarships/scholarships-grants/find-scholarship/foundation/1st-year/ron-camplin-scholarship", "Dr Ron Camplin Scholarship OAM")</f>
        <v>Dr Ron Camplin Scholarship OAM</v>
      </c>
      <c r="C65" t="s">
        <v>166</v>
      </c>
      <c r="D65" t="s">
        <v>167</v>
      </c>
      <c r="E65" t="s">
        <v>34</v>
      </c>
      <c r="F65" t="s">
        <v>28</v>
      </c>
      <c r="G65" s="3" t="s">
        <v>168</v>
      </c>
      <c r="H65" t="s">
        <v>14</v>
      </c>
      <c r="I65" t="s">
        <v>14</v>
      </c>
    </row>
    <row r="66" spans="1:9" ht="75" x14ac:dyDescent="0.25">
      <c r="A66" t="s">
        <v>440</v>
      </c>
      <c r="B66"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6" t="s">
        <v>169</v>
      </c>
      <c r="D66" t="s">
        <v>10</v>
      </c>
      <c r="E66" t="s">
        <v>11</v>
      </c>
      <c r="F66" t="s">
        <v>28</v>
      </c>
      <c r="G66" s="3" t="s">
        <v>170</v>
      </c>
      <c r="H66" t="s">
        <v>14</v>
      </c>
      <c r="I66" t="s">
        <v>14</v>
      </c>
    </row>
    <row r="67" spans="1:9" ht="120" x14ac:dyDescent="0.25">
      <c r="A67" t="s">
        <v>440</v>
      </c>
      <c r="B67" t="str">
        <f>HYPERLINK("https://www.csu.edu.au/scholarships/scholarships-grants/find-scholarship/foundation/any-year/bowcher-family-scholarship", "Bowcher Family Scholarship")</f>
        <v>Bowcher Family Scholarship</v>
      </c>
      <c r="C67" t="s">
        <v>171</v>
      </c>
      <c r="D67" t="s">
        <v>172</v>
      </c>
      <c r="E67" t="s">
        <v>11</v>
      </c>
      <c r="F67" t="s">
        <v>22</v>
      </c>
      <c r="G67" s="3" t="s">
        <v>173</v>
      </c>
      <c r="H67" t="s">
        <v>14</v>
      </c>
      <c r="I67" t="s">
        <v>14</v>
      </c>
    </row>
    <row r="68" spans="1:9" ht="120" x14ac:dyDescent="0.25">
      <c r="A68" t="s">
        <v>440</v>
      </c>
      <c r="B68" t="str">
        <f>HYPERLINK("https://www.csu.edu.au/scholarships/scholarships-grants/find-scholarship/foundation/continuing/csu-give-work-placement-scholarship", "Staffgive Work Placement Scholarship")</f>
        <v>Staffgive Work Placement Scholarship</v>
      </c>
      <c r="C68" t="s">
        <v>174</v>
      </c>
      <c r="D68" t="s">
        <v>40</v>
      </c>
      <c r="E68" t="s">
        <v>11</v>
      </c>
      <c r="F68" t="s">
        <v>28</v>
      </c>
      <c r="G68" s="3" t="s">
        <v>175</v>
      </c>
      <c r="H68" t="s">
        <v>14</v>
      </c>
      <c r="I68" t="s">
        <v>17</v>
      </c>
    </row>
    <row r="69" spans="1:9" ht="135" x14ac:dyDescent="0.25">
      <c r="A69" t="s">
        <v>440</v>
      </c>
      <c r="B69" t="str">
        <f>HYPERLINK("https://www.csu.edu.au/scholarships/scholarships-grants/find-scholarship/foundation/any-year/lions-club-port-macquarie-tacking-point", "Lions Club of Port Macquarie Tacking Point Scholarship")</f>
        <v>Lions Club of Port Macquarie Tacking Point Scholarship</v>
      </c>
      <c r="C69" t="s">
        <v>176</v>
      </c>
      <c r="D69" t="s">
        <v>86</v>
      </c>
      <c r="E69" t="s">
        <v>34</v>
      </c>
      <c r="F69" t="s">
        <v>22</v>
      </c>
      <c r="G69" s="3" t="s">
        <v>177</v>
      </c>
      <c r="H69" t="s">
        <v>14</v>
      </c>
      <c r="I69" t="s">
        <v>14</v>
      </c>
    </row>
    <row r="70" spans="1:9" ht="75" x14ac:dyDescent="0.25">
      <c r="A70" t="s">
        <v>440</v>
      </c>
      <c r="B70" t="str">
        <f>HYPERLINK("https://www.csu.edu.au/scholarships/scholarships-grants/find-scholarship/foundation/1st-year/wagga-wagga-city-council-scholarship", "Wagga Wagga City Council Scholarship")</f>
        <v>Wagga Wagga City Council Scholarship</v>
      </c>
      <c r="C70" t="s">
        <v>178</v>
      </c>
      <c r="D70" t="s">
        <v>64</v>
      </c>
      <c r="E70" t="s">
        <v>11</v>
      </c>
      <c r="F70" t="s">
        <v>22</v>
      </c>
      <c r="G70" s="3" t="s">
        <v>179</v>
      </c>
      <c r="H70" t="s">
        <v>14</v>
      </c>
      <c r="I70" t="s">
        <v>14</v>
      </c>
    </row>
    <row r="71" spans="1:9" ht="135" x14ac:dyDescent="0.25">
      <c r="A71" t="s">
        <v>440</v>
      </c>
      <c r="B71" t="str">
        <f>HYPERLINK("https://www.csu.edu.au/scholarships/scholarships-grants/find-scholarship/foundation/continuing/daily-advertiser-scholarship", "Daily Advertiser Scholarship")</f>
        <v>Daily Advertiser Scholarship</v>
      </c>
      <c r="C71" t="s">
        <v>180</v>
      </c>
      <c r="D71" t="s">
        <v>181</v>
      </c>
      <c r="E71" t="s">
        <v>11</v>
      </c>
      <c r="F71" t="s">
        <v>28</v>
      </c>
      <c r="G71" s="3" t="s">
        <v>182</v>
      </c>
      <c r="H71" t="s">
        <v>14</v>
      </c>
      <c r="I71" t="s">
        <v>14</v>
      </c>
    </row>
    <row r="72" spans="1:9" ht="45" x14ac:dyDescent="0.25">
      <c r="A72" t="s">
        <v>440</v>
      </c>
      <c r="B72" t="str">
        <f>HYPERLINK("https://www.csu.edu.au/scholarships/scholarships-grants/find-scholarship/foundation/1st-year/dubbo-regional-council-scholarship", "Dubbo Regional Council Scholarship")</f>
        <v>Dubbo Regional Council Scholarship</v>
      </c>
      <c r="C72" t="s">
        <v>183</v>
      </c>
      <c r="D72" t="s">
        <v>10</v>
      </c>
      <c r="E72" t="s">
        <v>11</v>
      </c>
      <c r="F72" t="s">
        <v>28</v>
      </c>
      <c r="G72" s="3" t="s">
        <v>184</v>
      </c>
      <c r="H72" t="s">
        <v>14</v>
      </c>
      <c r="I72" t="s">
        <v>14</v>
      </c>
    </row>
    <row r="73" spans="1:9" ht="45" x14ac:dyDescent="0.25">
      <c r="A73" t="s">
        <v>440</v>
      </c>
      <c r="B73" t="str">
        <f>HYPERLINK("https://www.csu.edu.au/scholarships/scholarships-grants/find-scholarship/foundation/1st-year/dr-doug-stace-scholarship", "Dr Doug Stace Scholarship")</f>
        <v>Dr Doug Stace Scholarship</v>
      </c>
      <c r="C73" t="s">
        <v>185</v>
      </c>
      <c r="D73" t="s">
        <v>40</v>
      </c>
      <c r="E73" t="s">
        <v>11</v>
      </c>
      <c r="F73" t="s">
        <v>28</v>
      </c>
      <c r="G73" s="3" t="s">
        <v>186</v>
      </c>
      <c r="H73" t="s">
        <v>14</v>
      </c>
      <c r="I73" t="s">
        <v>14</v>
      </c>
    </row>
    <row r="74" spans="1:9" ht="240" x14ac:dyDescent="0.25">
      <c r="A74" t="s">
        <v>440</v>
      </c>
      <c r="B74" t="str">
        <f>HYPERLINK("https://www.csu.edu.au/scholarships/scholarships-grants/find-scholarship/foundation/1st-year/the-carole-and-stan-droder-prize", "The Carole and Stan Droder Prize")</f>
        <v>The Carole and Stan Droder Prize</v>
      </c>
      <c r="C74" t="s">
        <v>187</v>
      </c>
      <c r="D74" t="s">
        <v>86</v>
      </c>
      <c r="E74" t="s">
        <v>11</v>
      </c>
      <c r="F74" t="s">
        <v>28</v>
      </c>
      <c r="G74" s="3" t="s">
        <v>188</v>
      </c>
      <c r="H74" t="s">
        <v>14</v>
      </c>
      <c r="I74" t="s">
        <v>14</v>
      </c>
    </row>
    <row r="75" spans="1:9" ht="330" x14ac:dyDescent="0.25">
      <c r="A75" t="s">
        <v>440</v>
      </c>
      <c r="B75" t="str">
        <f>HYPERLINK("https://www.csu.edu.au/scholarships/scholarships-grants/find-scholarship/foundation/1st-year/bush-childrens-education-foundation-bcef-scholarship2", "Bush Children's Education Foundation (BCEF) Scholarship ")</f>
        <v xml:space="preserve">Bush Children's Education Foundation (BCEF) Scholarship </v>
      </c>
      <c r="C75" t="s">
        <v>189</v>
      </c>
      <c r="D75" t="s">
        <v>89</v>
      </c>
      <c r="E75" t="s">
        <v>34</v>
      </c>
      <c r="F75" t="s">
        <v>12</v>
      </c>
      <c r="G75" s="3" t="s">
        <v>190</v>
      </c>
      <c r="H75" t="s">
        <v>14</v>
      </c>
      <c r="I75" t="s">
        <v>14</v>
      </c>
    </row>
    <row r="76" spans="1:9" ht="75" x14ac:dyDescent="0.25">
      <c r="A76" t="s">
        <v>440</v>
      </c>
      <c r="B76" t="str">
        <f>HYPERLINK("https://www.csu.edu.au/scholarships/scholarships-grants/find-scholarship/foundation/1st-year/bathurst-regional-council-scholarship", "Bathurst Regional Council Scholarship")</f>
        <v>Bathurst Regional Council Scholarship</v>
      </c>
      <c r="C76" t="s">
        <v>191</v>
      </c>
      <c r="D76" t="s">
        <v>40</v>
      </c>
      <c r="E76" t="s">
        <v>11</v>
      </c>
      <c r="F76" t="s">
        <v>28</v>
      </c>
      <c r="G76" s="3" t="s">
        <v>192</v>
      </c>
      <c r="H76" t="s">
        <v>14</v>
      </c>
      <c r="I76" t="s">
        <v>14</v>
      </c>
    </row>
    <row r="77" spans="1:9" ht="90" x14ac:dyDescent="0.25">
      <c r="A77" t="s">
        <v>440</v>
      </c>
      <c r="B77" t="str">
        <f>HYPERLINK("https://www.csu.edu.au/scholarships/scholarships-grants/find-scholarship/foundation/continuing/beth-montgomery-heath-social-work-scholarship", "Beth Montgomery Heath - Social Work Scholarship")</f>
        <v>Beth Montgomery Heath - Social Work Scholarship</v>
      </c>
      <c r="C77" t="s">
        <v>193</v>
      </c>
      <c r="D77" t="s">
        <v>40</v>
      </c>
      <c r="E77" t="s">
        <v>11</v>
      </c>
      <c r="F77" t="s">
        <v>12</v>
      </c>
      <c r="G77" s="3" t="s">
        <v>194</v>
      </c>
      <c r="H77" t="s">
        <v>14</v>
      </c>
      <c r="I77" t="s">
        <v>14</v>
      </c>
    </row>
    <row r="78" spans="1:9" ht="105" x14ac:dyDescent="0.25">
      <c r="A78" t="s">
        <v>440</v>
      </c>
      <c r="B78" t="str">
        <f>HYPERLINK("https://www.csu.edu.au/scholarships/scholarships-grants/find-scholarship/foundation/continuing/delwyn-nicholls-scholarship", "Delwyn Nicholls Scholarship")</f>
        <v>Delwyn Nicholls Scholarship</v>
      </c>
      <c r="C78" t="s">
        <v>195</v>
      </c>
      <c r="D78" t="s">
        <v>40</v>
      </c>
      <c r="E78" t="s">
        <v>11</v>
      </c>
      <c r="F78" t="s">
        <v>28</v>
      </c>
      <c r="G78" s="3" t="s">
        <v>196</v>
      </c>
      <c r="H78" t="s">
        <v>14</v>
      </c>
      <c r="I78" t="s">
        <v>14</v>
      </c>
    </row>
    <row r="79" spans="1:9" ht="90" x14ac:dyDescent="0.25">
      <c r="A79" t="s">
        <v>440</v>
      </c>
      <c r="B79" t="str">
        <f>HYPERLINK("https://www.csu.edu.au/scholarships/scholarships-grants/find-scholarship/foundation/1st-year/the-wagga-wagga-rsl-scholarship", "The Wagga Wagga  RSL Sub-Branch Scholarship")</f>
        <v>The Wagga Wagga  RSL Sub-Branch Scholarship</v>
      </c>
      <c r="C79" t="s">
        <v>197</v>
      </c>
      <c r="D79" t="s">
        <v>50</v>
      </c>
      <c r="E79" t="s">
        <v>44</v>
      </c>
      <c r="F79" t="s">
        <v>28</v>
      </c>
      <c r="G79" s="3" t="s">
        <v>198</v>
      </c>
      <c r="H79" t="s">
        <v>14</v>
      </c>
      <c r="I79" t="s">
        <v>14</v>
      </c>
    </row>
    <row r="80" spans="1:9" ht="45" x14ac:dyDescent="0.25">
      <c r="A80" t="s">
        <v>440</v>
      </c>
      <c r="B80" t="str">
        <f>HYPERLINK("https://www.csu.edu.au/scholarships/scholarships-grants/find-scholarship/foundation/1st-year/dr-peter-hodgson-scholarship", "Dr Peter Hodgson Scholarship")</f>
        <v>Dr Peter Hodgson Scholarship</v>
      </c>
      <c r="C80" t="s">
        <v>199</v>
      </c>
      <c r="D80" t="s">
        <v>40</v>
      </c>
      <c r="E80" t="s">
        <v>11</v>
      </c>
      <c r="F80" t="s">
        <v>22</v>
      </c>
      <c r="G80" s="3" t="s">
        <v>200</v>
      </c>
      <c r="H80" t="s">
        <v>14</v>
      </c>
      <c r="I80" t="s">
        <v>14</v>
      </c>
    </row>
    <row r="81" spans="1:9" ht="255" x14ac:dyDescent="0.25">
      <c r="A81" t="s">
        <v>440</v>
      </c>
      <c r="B81" t="str">
        <f>HYPERLINK("https://www.csu.edu.au/scholarships/scholarships-grants/find-scholarship/foundation/continuing/carole-and-stan-droder-scholarship", "Carole and Stan Droder Scholarship")</f>
        <v>Carole and Stan Droder Scholarship</v>
      </c>
      <c r="C81" t="s">
        <v>201</v>
      </c>
      <c r="D81" t="s">
        <v>202</v>
      </c>
      <c r="E81" t="s">
        <v>34</v>
      </c>
      <c r="F81" t="s">
        <v>12</v>
      </c>
      <c r="G81" s="3" t="s">
        <v>203</v>
      </c>
      <c r="H81" t="s">
        <v>14</v>
      </c>
      <c r="I81" t="s">
        <v>14</v>
      </c>
    </row>
    <row r="82" spans="1:9" ht="135" x14ac:dyDescent="0.25">
      <c r="A82" t="s">
        <v>440</v>
      </c>
      <c r="B82" t="str">
        <f>HYPERLINK("https://www.csu.edu.au/scholarships/scholarships-grants/find-scholarship/foundation/any-year/katie-burns-alumni-assistance-scholarship", "Katie Burns Alumni Assistance Scholarship")</f>
        <v>Katie Burns Alumni Assistance Scholarship</v>
      </c>
      <c r="C82" t="s">
        <v>204</v>
      </c>
      <c r="D82" t="s">
        <v>40</v>
      </c>
      <c r="E82" t="s">
        <v>34</v>
      </c>
      <c r="F82" t="s">
        <v>12</v>
      </c>
      <c r="G82" s="3" t="s">
        <v>205</v>
      </c>
      <c r="H82" t="s">
        <v>14</v>
      </c>
      <c r="I82" t="s">
        <v>14</v>
      </c>
    </row>
    <row r="83" spans="1:9" ht="75" x14ac:dyDescent="0.25">
      <c r="A83" t="s">
        <v>440</v>
      </c>
      <c r="B83" t="str">
        <f>HYPERLINK("https://www.csu.edu.au/scholarships/scholarships-grants/find-scholarship/foundation/accom/st-martins-college-richard-johnson-1st-year-scholarship", "St Martins College Richard Johnson 1st Year Scholarship")</f>
        <v>St Martins College Richard Johnson 1st Year Scholarship</v>
      </c>
      <c r="C83" t="s">
        <v>206</v>
      </c>
      <c r="D83" t="s">
        <v>109</v>
      </c>
      <c r="E83" t="s">
        <v>11</v>
      </c>
      <c r="F83" t="s">
        <v>28</v>
      </c>
      <c r="G83" s="3" t="s">
        <v>207</v>
      </c>
      <c r="H83" t="s">
        <v>14</v>
      </c>
      <c r="I83" t="s">
        <v>14</v>
      </c>
    </row>
    <row r="84" spans="1:9" ht="45" x14ac:dyDescent="0.25">
      <c r="A84" t="s">
        <v>440</v>
      </c>
      <c r="B84" t="str">
        <f>HYPERLINK("https://www.csu.edu.au/scholarships/scholarships-grants/find-scholarship/foundation/accom/laurel-trinidad-accommodation-scholarship-st-martins", "Laurel Trinidad Accommodation Scholarship (St Martin's)")</f>
        <v>Laurel Trinidad Accommodation Scholarship (St Martin's)</v>
      </c>
      <c r="C84" t="s">
        <v>208</v>
      </c>
      <c r="D84" t="s">
        <v>172</v>
      </c>
      <c r="E84" t="s">
        <v>34</v>
      </c>
      <c r="F84" t="s">
        <v>28</v>
      </c>
      <c r="G84" s="3" t="s">
        <v>209</v>
      </c>
      <c r="H84" t="s">
        <v>14</v>
      </c>
      <c r="I84" t="s">
        <v>14</v>
      </c>
    </row>
    <row r="85" spans="1:9" ht="165" x14ac:dyDescent="0.25">
      <c r="A85" t="s">
        <v>440</v>
      </c>
      <c r="B85" t="str">
        <f>HYPERLINK("https://www.csu.edu.au/scholarships/scholarships-grants/find-scholarship/foundation/any-year/australian-library-and-information-association-scholarship", "Australian Library and Information Association Scholarship")</f>
        <v>Australian Library and Information Association Scholarship</v>
      </c>
      <c r="C85" t="s">
        <v>210</v>
      </c>
      <c r="D85" t="s">
        <v>211</v>
      </c>
      <c r="E85" t="s">
        <v>11</v>
      </c>
      <c r="F85" t="s">
        <v>12</v>
      </c>
      <c r="G85" s="3" t="s">
        <v>212</v>
      </c>
      <c r="H85" t="s">
        <v>14</v>
      </c>
      <c r="I85" t="s">
        <v>14</v>
      </c>
    </row>
    <row r="86" spans="1:9" ht="165" x14ac:dyDescent="0.25">
      <c r="A86" t="s">
        <v>440</v>
      </c>
      <c r="B86"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86" t="s">
        <v>213</v>
      </c>
      <c r="D86" t="s">
        <v>40</v>
      </c>
      <c r="E86" t="s">
        <v>34</v>
      </c>
      <c r="F86" t="s">
        <v>22</v>
      </c>
      <c r="G86" s="3" t="s">
        <v>214</v>
      </c>
      <c r="H86" t="s">
        <v>14</v>
      </c>
      <c r="I86" t="s">
        <v>14</v>
      </c>
    </row>
    <row r="87" spans="1:9" ht="90" x14ac:dyDescent="0.25">
      <c r="A87" t="s">
        <v>440</v>
      </c>
      <c r="B87" t="str">
        <f>HYPERLINK("https://www.csu.edu.au/scholarships/scholarships-grants/find-scholarship/foundation/any-year/aurecon-communication-scholarship", "Aurecon Communication Scholarship")</f>
        <v>Aurecon Communication Scholarship</v>
      </c>
      <c r="C87" t="s">
        <v>215</v>
      </c>
      <c r="D87" t="s">
        <v>216</v>
      </c>
      <c r="E87" t="s">
        <v>34</v>
      </c>
      <c r="F87" t="s">
        <v>28</v>
      </c>
      <c r="G87" s="3" t="s">
        <v>217</v>
      </c>
      <c r="H87" t="s">
        <v>14</v>
      </c>
      <c r="I87" t="s">
        <v>14</v>
      </c>
    </row>
    <row r="88" spans="1:9" ht="90" x14ac:dyDescent="0.25">
      <c r="A88" t="s">
        <v>440</v>
      </c>
      <c r="B88" t="str">
        <f>HYPERLINK("https://www.csu.edu.au/scholarships/scholarships-grants/find-scholarship/foundation/any-year/yirigaa-cyber-and-software-pathway-scholarship", "Yirigaa Cyber and Software Pathway Scholarship")</f>
        <v>Yirigaa Cyber and Software Pathway Scholarship</v>
      </c>
      <c r="C88" t="s">
        <v>218</v>
      </c>
      <c r="D88" t="s">
        <v>219</v>
      </c>
      <c r="E88" t="s">
        <v>34</v>
      </c>
      <c r="F88" t="s">
        <v>22</v>
      </c>
      <c r="G88" s="3" t="s">
        <v>220</v>
      </c>
      <c r="H88" t="s">
        <v>14</v>
      </c>
      <c r="I88" t="s">
        <v>14</v>
      </c>
    </row>
    <row r="89" spans="1:9" ht="75" x14ac:dyDescent="0.25">
      <c r="A89" t="s">
        <v>440</v>
      </c>
      <c r="B89" t="str">
        <f>HYPERLINK("https://www.csu.edu.au/scholarships/scholarships-grants/find-scholarship/foundation/continuing/olding-business-scholarship", "Olding Business Scholarship")</f>
        <v>Olding Business Scholarship</v>
      </c>
      <c r="C89" t="s">
        <v>221</v>
      </c>
      <c r="D89" t="s">
        <v>219</v>
      </c>
      <c r="E89" t="s">
        <v>34</v>
      </c>
      <c r="F89" t="s">
        <v>222</v>
      </c>
      <c r="G89" s="3" t="s">
        <v>223</v>
      </c>
      <c r="H89" t="s">
        <v>14</v>
      </c>
      <c r="I89" t="s">
        <v>14</v>
      </c>
    </row>
    <row r="90" spans="1:9" ht="165" x14ac:dyDescent="0.25">
      <c r="A90" t="s">
        <v>440</v>
      </c>
      <c r="B90" t="str">
        <f>HYPERLINK("https://www.csu.edu.au/scholarships/scholarships-grants/find-scholarship/foundation/any-year/wagga-wagga-teachers-alumni-scholarship", "Wagga Wagga Teachers College Alumni Association Scholarship")</f>
        <v>Wagga Wagga Teachers College Alumni Association Scholarship</v>
      </c>
      <c r="C90" t="s">
        <v>224</v>
      </c>
      <c r="D90" t="s">
        <v>225</v>
      </c>
      <c r="E90" t="s">
        <v>44</v>
      </c>
      <c r="F90" t="s">
        <v>28</v>
      </c>
      <c r="G90" s="3" t="s">
        <v>226</v>
      </c>
      <c r="H90" t="s">
        <v>14</v>
      </c>
      <c r="I90" t="s">
        <v>14</v>
      </c>
    </row>
    <row r="91" spans="1:9" ht="105" x14ac:dyDescent="0.25">
      <c r="A91" t="s">
        <v>440</v>
      </c>
      <c r="B91" t="str">
        <f>HYPERLINK("https://www.csu.edu.au/scholarships/scholarships-grants/find-scholarship/foundation/any-year/charles-sturt-foundation2", "Dr John Reid Scholarship")</f>
        <v>Dr John Reid Scholarship</v>
      </c>
      <c r="C91" t="s">
        <v>227</v>
      </c>
      <c r="D91" t="s">
        <v>10</v>
      </c>
      <c r="E91" t="s">
        <v>11</v>
      </c>
      <c r="F91" t="s">
        <v>28</v>
      </c>
      <c r="G91" s="3" t="s">
        <v>228</v>
      </c>
      <c r="H91" t="s">
        <v>14</v>
      </c>
      <c r="I91" t="s">
        <v>14</v>
      </c>
    </row>
    <row r="92" spans="1:9" ht="45" x14ac:dyDescent="0.25">
      <c r="A92" t="s">
        <v>440</v>
      </c>
      <c r="B92" t="str">
        <f>HYPERLINK("https://www.csu.edu.au/scholarships/scholarships-grants/find-scholarship/foundation/any-year/charles-sturt-accounting-alumni-academic-prize", "Charles Sturt Accounting Alumni Academic Prize")</f>
        <v>Charles Sturt Accounting Alumni Academic Prize</v>
      </c>
      <c r="C92" t="s">
        <v>229</v>
      </c>
      <c r="D92" t="s">
        <v>144</v>
      </c>
      <c r="E92" t="s">
        <v>11</v>
      </c>
      <c r="F92" t="s">
        <v>28</v>
      </c>
      <c r="G92" s="3" t="s">
        <v>230</v>
      </c>
      <c r="H92" t="s">
        <v>14</v>
      </c>
      <c r="I92" t="s">
        <v>14</v>
      </c>
    </row>
    <row r="93" spans="1:9" ht="90" x14ac:dyDescent="0.25">
      <c r="A93" t="s">
        <v>440</v>
      </c>
      <c r="B93" t="str">
        <f>HYPERLINK("https://www.csu.edu.au/scholarships/scholarships-grants/find-scholarship/foundation/any-year/the-hayes-scholarship", "The Hayes Scholarship")</f>
        <v>The Hayes Scholarship</v>
      </c>
      <c r="C93" t="s">
        <v>231</v>
      </c>
      <c r="D93" t="s">
        <v>50</v>
      </c>
      <c r="E93" t="s">
        <v>34</v>
      </c>
      <c r="F93" t="s">
        <v>22</v>
      </c>
      <c r="G93" s="3" t="s">
        <v>232</v>
      </c>
      <c r="H93" t="s">
        <v>14</v>
      </c>
      <c r="I93" t="s">
        <v>14</v>
      </c>
    </row>
    <row r="94" spans="1:9" ht="120" x14ac:dyDescent="0.25">
      <c r="A94" t="s">
        <v>440</v>
      </c>
      <c r="B94" t="str">
        <f>HYPERLINK("https://www.csu.edu.au/scholarships/scholarships-grants/find-scholarship/foundation/any-year/lionel-allen-memorial-scholarship", "Lionel Allen Memorial Scholarship")</f>
        <v>Lionel Allen Memorial Scholarship</v>
      </c>
      <c r="C94" t="s">
        <v>233</v>
      </c>
      <c r="D94" t="s">
        <v>58</v>
      </c>
      <c r="E94" t="s">
        <v>65</v>
      </c>
      <c r="F94" t="s">
        <v>28</v>
      </c>
      <c r="G94" s="3" t="s">
        <v>234</v>
      </c>
      <c r="H94" t="s">
        <v>14</v>
      </c>
      <c r="I94" t="s">
        <v>14</v>
      </c>
    </row>
    <row r="95" spans="1:9" ht="150" x14ac:dyDescent="0.25">
      <c r="A95" t="s">
        <v>440</v>
      </c>
      <c r="B95" t="str">
        <f>HYPERLINK("https://www.csu.edu.au/scholarships/scholarships-grants/find-scholarship/foundation/any-year/margaret-illuukol-trust-health-scholarship", "Margaret Illukol Trust Health Scholarship")</f>
        <v>Margaret Illukol Trust Health Scholarship</v>
      </c>
      <c r="C95" t="s">
        <v>235</v>
      </c>
      <c r="D95" t="s">
        <v>236</v>
      </c>
      <c r="E95" t="s">
        <v>34</v>
      </c>
      <c r="F95" t="s">
        <v>12</v>
      </c>
      <c r="G95" s="3" t="s">
        <v>237</v>
      </c>
      <c r="H95" t="s">
        <v>14</v>
      </c>
      <c r="I95" t="s">
        <v>14</v>
      </c>
    </row>
    <row r="96" spans="1:9" x14ac:dyDescent="0.25">
      <c r="A96" t="s">
        <v>440</v>
      </c>
      <c r="B96" t="str">
        <f>HYPERLINK("https://www.csu.edu.au/scholarships/scholarships-grants/find-scholarship/equity/transgrid-scholarship", "Transgrid Civil Engineering Scholarship")</f>
        <v>Transgrid Civil Engineering Scholarship</v>
      </c>
      <c r="C96" t="s">
        <v>238</v>
      </c>
      <c r="D96" t="s">
        <v>239</v>
      </c>
      <c r="E96" t="s">
        <v>65</v>
      </c>
      <c r="F96" t="s">
        <v>28</v>
      </c>
      <c r="H96" t="s">
        <v>14</v>
      </c>
      <c r="I96" t="s">
        <v>14</v>
      </c>
    </row>
    <row r="97" spans="1:9" ht="45" x14ac:dyDescent="0.25">
      <c r="A97" t="s">
        <v>440</v>
      </c>
      <c r="B97" t="str">
        <f>HYPERLINK("https://www.csu.edu.au/scholarships/scholarships-grants/find-scholarship/foundation/continuing/inland-digital-scholarship", "Inland Digital Scholarship")</f>
        <v>Inland Digital Scholarship</v>
      </c>
      <c r="C97" t="s">
        <v>240</v>
      </c>
      <c r="D97" t="s">
        <v>40</v>
      </c>
      <c r="E97" t="s">
        <v>44</v>
      </c>
      <c r="F97" t="s">
        <v>28</v>
      </c>
      <c r="G97" s="3" t="s">
        <v>241</v>
      </c>
      <c r="H97" t="s">
        <v>14</v>
      </c>
      <c r="I97" t="s">
        <v>14</v>
      </c>
    </row>
    <row r="98" spans="1:9" ht="75" x14ac:dyDescent="0.25">
      <c r="A98" t="s">
        <v>440</v>
      </c>
      <c r="B98" t="str">
        <f>HYPERLINK("https://www.csu.edu.au/scholarships/scholarships-grants/find-scholarship/foundation/any-year/westfund-healthy-futures-scholarship", "Westfund Healthy Futures Scholarship")</f>
        <v>Westfund Healthy Futures Scholarship</v>
      </c>
      <c r="C98" t="s">
        <v>242</v>
      </c>
      <c r="D98" t="s">
        <v>37</v>
      </c>
      <c r="E98" t="s">
        <v>34</v>
      </c>
      <c r="F98" t="s">
        <v>28</v>
      </c>
      <c r="G98" s="3" t="s">
        <v>243</v>
      </c>
      <c r="H98" t="s">
        <v>14</v>
      </c>
      <c r="I98" t="s">
        <v>14</v>
      </c>
    </row>
    <row r="99" spans="1:9" ht="120" x14ac:dyDescent="0.25">
      <c r="A99" t="s">
        <v>440</v>
      </c>
      <c r="B99" t="str">
        <f>HYPERLINK("https://www.csu.edu.au/scholarships/scholarships-grants/find-scholarship/foundation/continuing/dare-to-know-paramedic-research-scholarship", "Dare to Know Paramedic Research Scholarship")</f>
        <v>Dare to Know Paramedic Research Scholarship</v>
      </c>
      <c r="C99" t="s">
        <v>244</v>
      </c>
      <c r="D99" t="s">
        <v>245</v>
      </c>
      <c r="E99" t="s">
        <v>34</v>
      </c>
      <c r="F99" t="s">
        <v>28</v>
      </c>
      <c r="G99" s="3" t="s">
        <v>246</v>
      </c>
      <c r="H99" t="s">
        <v>14</v>
      </c>
      <c r="I99" t="s">
        <v>14</v>
      </c>
    </row>
    <row r="100" spans="1:9" ht="150" x14ac:dyDescent="0.25">
      <c r="A100" t="s">
        <v>440</v>
      </c>
      <c r="B100" t="str">
        <f>HYPERLINK("https://www.csu.edu.au/scholarships/scholarships-grants/find-scholarship/foundation/any-year/rotary-club-of-liverpool-west-scholarship2", "Rotary Club of Liverpool West Scholarship")</f>
        <v>Rotary Club of Liverpool West Scholarship</v>
      </c>
      <c r="C100" t="s">
        <v>247</v>
      </c>
      <c r="D100" t="s">
        <v>248</v>
      </c>
      <c r="E100" t="s">
        <v>34</v>
      </c>
      <c r="F100" t="s">
        <v>28</v>
      </c>
      <c r="G100" s="3" t="s">
        <v>249</v>
      </c>
      <c r="H100" t="s">
        <v>14</v>
      </c>
      <c r="I100" t="s">
        <v>14</v>
      </c>
    </row>
    <row r="101" spans="1:9" ht="120" x14ac:dyDescent="0.25">
      <c r="A101" t="s">
        <v>440</v>
      </c>
      <c r="B101" t="str">
        <f>HYPERLINK("https://www.csu.edu.au/scholarships/scholarships-grants/find-scholarship/foundation/1st-year/the-dominos-pizza-business-and-leadership-scholarship", "The Domino's Pizza Business &amp; Leadership scholarship")</f>
        <v>The Domino's Pizza Business &amp; Leadership scholarship</v>
      </c>
      <c r="C101" t="s">
        <v>250</v>
      </c>
      <c r="D101" t="s">
        <v>58</v>
      </c>
      <c r="E101" t="s">
        <v>65</v>
      </c>
      <c r="F101" t="s">
        <v>28</v>
      </c>
      <c r="G101" s="3" t="s">
        <v>251</v>
      </c>
      <c r="H101" t="s">
        <v>14</v>
      </c>
      <c r="I101" t="s">
        <v>14</v>
      </c>
    </row>
    <row r="102" spans="1:9" ht="105" x14ac:dyDescent="0.25">
      <c r="A102" t="s">
        <v>440</v>
      </c>
      <c r="B102" t="str">
        <f>HYPERLINK("https://www.csu.edu.au/scholarships/scholarships-grants/find-scholarship/foundation/any-year/gordon-bullock-memorial-scholarship", "Gordon Bullock Memorial Scholarship")</f>
        <v>Gordon Bullock Memorial Scholarship</v>
      </c>
      <c r="C102" t="s">
        <v>252</v>
      </c>
      <c r="D102" t="s">
        <v>10</v>
      </c>
      <c r="E102" t="s">
        <v>65</v>
      </c>
      <c r="F102" t="s">
        <v>28</v>
      </c>
      <c r="G102" s="3" t="s">
        <v>253</v>
      </c>
      <c r="H102" t="s">
        <v>14</v>
      </c>
      <c r="I102" t="s">
        <v>14</v>
      </c>
    </row>
    <row r="103" spans="1:9" ht="60" x14ac:dyDescent="0.25">
      <c r="A103" t="s">
        <v>440</v>
      </c>
      <c r="B103" t="str">
        <f>HYPERLINK("https://www.csu.edu.au/scholarships/scholarships-grants/find-scholarship/foundation/continuing/boston-private-wealth-scholarship", "Boston Private Wealth Scholarship")</f>
        <v>Boston Private Wealth Scholarship</v>
      </c>
      <c r="C103" t="s">
        <v>254</v>
      </c>
      <c r="D103" t="s">
        <v>255</v>
      </c>
      <c r="E103" t="s">
        <v>11</v>
      </c>
      <c r="F103" t="s">
        <v>28</v>
      </c>
      <c r="G103" s="3" t="s">
        <v>256</v>
      </c>
      <c r="H103" t="s">
        <v>14</v>
      </c>
      <c r="I103" t="s">
        <v>14</v>
      </c>
    </row>
    <row r="104" spans="1:9" ht="150" x14ac:dyDescent="0.25">
      <c r="A104" t="s">
        <v>440</v>
      </c>
      <c r="B104" t="str">
        <f>HYPERLINK("https://www.csu.edu.au/scholarships/scholarships-grants/find-scholarship/foundation/any-year/precision-paper-coatings-pty-ltd-scholarship", "Precision Paper Coatings Pty Ltd Scholarship")</f>
        <v>Precision Paper Coatings Pty Ltd Scholarship</v>
      </c>
      <c r="C104" t="s">
        <v>257</v>
      </c>
      <c r="D104" t="s">
        <v>248</v>
      </c>
      <c r="E104" t="s">
        <v>34</v>
      </c>
      <c r="F104" t="s">
        <v>28</v>
      </c>
      <c r="G104" s="3" t="s">
        <v>249</v>
      </c>
      <c r="H104" t="s">
        <v>14</v>
      </c>
      <c r="I104" t="s">
        <v>14</v>
      </c>
    </row>
    <row r="105" spans="1:9" ht="60" x14ac:dyDescent="0.25">
      <c r="A105" t="s">
        <v>440</v>
      </c>
      <c r="B105" t="str">
        <f>HYPERLINK("https://www.csu.edu.au/scholarships/scholarships-grants/find-scholarship/foundation/any-year/nsw-public-libraries-association-scholarship", "NSW Public Libraries Association Scholarship")</f>
        <v>NSW Public Libraries Association Scholarship</v>
      </c>
      <c r="C105" t="s">
        <v>258</v>
      </c>
      <c r="D105" t="s">
        <v>50</v>
      </c>
      <c r="E105" t="s">
        <v>34</v>
      </c>
      <c r="F105" t="s">
        <v>28</v>
      </c>
      <c r="G105" s="3" t="s">
        <v>259</v>
      </c>
      <c r="H105" t="s">
        <v>14</v>
      </c>
      <c r="I105" t="s">
        <v>14</v>
      </c>
    </row>
    <row r="106" spans="1:9" ht="60" x14ac:dyDescent="0.25">
      <c r="A106" t="s">
        <v>440</v>
      </c>
      <c r="B106" t="str">
        <f>HYPERLINK("https://www.csu.edu.au/scholarships/scholarships-grants/find-scholarship/foundation/1st-year/albury-city-council-community-leadership-and-resilience-scholarship", "AlburyCity Council Community Leadership Scholarship")</f>
        <v>AlburyCity Council Community Leadership Scholarship</v>
      </c>
      <c r="C106" t="s">
        <v>260</v>
      </c>
      <c r="D106" t="s">
        <v>261</v>
      </c>
      <c r="E106" t="s">
        <v>34</v>
      </c>
      <c r="F106" t="s">
        <v>22</v>
      </c>
      <c r="G106" s="3" t="s">
        <v>262</v>
      </c>
      <c r="H106" t="s">
        <v>14</v>
      </c>
      <c r="I106" t="s">
        <v>14</v>
      </c>
    </row>
    <row r="107" spans="1:9" ht="105" x14ac:dyDescent="0.25">
      <c r="A107" t="s">
        <v>440</v>
      </c>
      <c r="B107" t="str">
        <f>HYPERLINK("https://www.csu.edu.au/scholarships/scholarships-grants/find-scholarship/foundation/any-year/rural-australia-foundation-scholarship", "Rural Australia Foundation Scholarship")</f>
        <v>Rural Australia Foundation Scholarship</v>
      </c>
      <c r="C107" t="s">
        <v>263</v>
      </c>
      <c r="D107" t="s">
        <v>50</v>
      </c>
      <c r="E107" t="s">
        <v>65</v>
      </c>
      <c r="F107" t="s">
        <v>28</v>
      </c>
      <c r="G107" s="3" t="s">
        <v>264</v>
      </c>
      <c r="H107" t="s">
        <v>14</v>
      </c>
      <c r="I107" t="s">
        <v>14</v>
      </c>
    </row>
    <row r="108" spans="1:9" ht="120" x14ac:dyDescent="0.25">
      <c r="A108" t="s">
        <v>440</v>
      </c>
      <c r="B108" t="str">
        <f>HYPERLINK("https://www.csu.edu.au/scholarships/scholarships-grants/find-scholarship/foundation/continuing/therapy-alliance-group-allied-health-scholarship", "Therapy Alliance Group Allied Health Scholarship")</f>
        <v>Therapy Alliance Group Allied Health Scholarship</v>
      </c>
      <c r="C108" t="s">
        <v>265</v>
      </c>
      <c r="D108" t="s">
        <v>40</v>
      </c>
      <c r="E108" t="s">
        <v>34</v>
      </c>
      <c r="F108" t="s">
        <v>12</v>
      </c>
      <c r="G108" s="3" t="s">
        <v>266</v>
      </c>
      <c r="H108" t="s">
        <v>14</v>
      </c>
      <c r="I108" t="s">
        <v>14</v>
      </c>
    </row>
    <row r="109" spans="1:9" ht="75" x14ac:dyDescent="0.25">
      <c r="A109" t="s">
        <v>440</v>
      </c>
      <c r="B109" t="str">
        <f>HYPERLINK("https://www.csu.edu.au/scholarships/scholarships-grants/find-scholarship/foundation/any-year/ann-gwynn-jones-memorial-scholarship", "Ann Gwynn-Jones Memorial Scholarship")</f>
        <v>Ann Gwynn-Jones Memorial Scholarship</v>
      </c>
      <c r="C109" t="s">
        <v>267</v>
      </c>
      <c r="D109" t="s">
        <v>98</v>
      </c>
      <c r="E109" t="s">
        <v>11</v>
      </c>
      <c r="F109" t="s">
        <v>22</v>
      </c>
      <c r="G109" s="3" t="s">
        <v>268</v>
      </c>
      <c r="H109" t="s">
        <v>14</v>
      </c>
      <c r="I109" t="s">
        <v>14</v>
      </c>
    </row>
    <row r="110" spans="1:9" ht="75" x14ac:dyDescent="0.25">
      <c r="A110" t="s">
        <v>440</v>
      </c>
      <c r="B110" t="str">
        <f>HYPERLINK("https://www.csu.edu.au/scholarships/scholarships-grants/find-scholarship/foundation/continuing/the-marila-kozdra-allied-health-excellence-scholarship", "The Marila Kozdra Allied Health Excellence Scholarship")</f>
        <v>The Marila Kozdra Allied Health Excellence Scholarship</v>
      </c>
      <c r="C110" t="s">
        <v>269</v>
      </c>
      <c r="D110" t="s">
        <v>40</v>
      </c>
      <c r="E110" t="s">
        <v>34</v>
      </c>
      <c r="F110" t="s">
        <v>12</v>
      </c>
      <c r="G110" s="3" t="s">
        <v>270</v>
      </c>
      <c r="H110" t="s">
        <v>14</v>
      </c>
      <c r="I110" t="s">
        <v>14</v>
      </c>
    </row>
    <row r="111" spans="1:9" ht="135" x14ac:dyDescent="0.25">
      <c r="A111" t="s">
        <v>440</v>
      </c>
      <c r="B111" t="str">
        <f>HYPERLINK("https://www.csu.edu.au/scholarships/scholarships-grants/find-scholarship/foundation/any-year/dawn-rigby-memorial-scholarship", "Dawn Rigby Memorial Scholarship")</f>
        <v>Dawn Rigby Memorial Scholarship</v>
      </c>
      <c r="C111" t="s">
        <v>271</v>
      </c>
      <c r="D111" t="s">
        <v>181</v>
      </c>
      <c r="E111" t="s">
        <v>65</v>
      </c>
      <c r="F111" t="s">
        <v>28</v>
      </c>
      <c r="G111" s="3" t="s">
        <v>272</v>
      </c>
      <c r="H111" t="s">
        <v>14</v>
      </c>
      <c r="I111" t="s">
        <v>14</v>
      </c>
    </row>
    <row r="112" spans="1:9" ht="75" x14ac:dyDescent="0.25">
      <c r="A112" t="s">
        <v>440</v>
      </c>
      <c r="B112" t="str">
        <f>HYPERLINK("https://www.csu.edu.au/scholarships/scholarships-grants/find-scholarship/foundation/1st-year/riverina-water-county-council-scholarship", "Riverina Water Scholarship")</f>
        <v>Riverina Water Scholarship</v>
      </c>
      <c r="C112" t="s">
        <v>273</v>
      </c>
      <c r="D112" t="s">
        <v>219</v>
      </c>
      <c r="E112" t="s">
        <v>34</v>
      </c>
      <c r="F112" t="s">
        <v>12</v>
      </c>
      <c r="G112" s="3" t="s">
        <v>274</v>
      </c>
      <c r="H112" t="s">
        <v>14</v>
      </c>
      <c r="I112" t="s">
        <v>14</v>
      </c>
    </row>
    <row r="113" spans="1:9" ht="120" x14ac:dyDescent="0.25">
      <c r="A113" t="s">
        <v>440</v>
      </c>
      <c r="B113" t="str">
        <f>HYPERLINK("https://www.csu.edu.au/scholarships/scholarships-grants/find-scholarship/foundation/continuing/white-family-scholarship", "White Family Scholarship")</f>
        <v>White Family Scholarship</v>
      </c>
      <c r="C113" t="s">
        <v>275</v>
      </c>
      <c r="D113" t="s">
        <v>64</v>
      </c>
      <c r="E113" t="s">
        <v>65</v>
      </c>
      <c r="F113" t="s">
        <v>28</v>
      </c>
      <c r="G113" s="3" t="s">
        <v>276</v>
      </c>
      <c r="H113" t="s">
        <v>14</v>
      </c>
      <c r="I113" t="s">
        <v>14</v>
      </c>
    </row>
    <row r="114" spans="1:9" ht="135" x14ac:dyDescent="0.25">
      <c r="A114" t="s">
        <v>440</v>
      </c>
      <c r="B114" t="str">
        <f>HYPERLINK("https://www.csu.edu.au/scholarships/scholarships-grants/find-scholarship/foundation/any-year/mr-oliver-and-mrs-heather-fiala-am-scholarship", "Dr Oliver &amp; Mrs Heather Fiala AM Scholarship")</f>
        <v>Dr Oliver &amp; Mrs Heather Fiala AM Scholarship</v>
      </c>
      <c r="C114" t="s">
        <v>277</v>
      </c>
      <c r="D114" t="s">
        <v>10</v>
      </c>
      <c r="E114" t="s">
        <v>11</v>
      </c>
      <c r="F114" t="s">
        <v>28</v>
      </c>
      <c r="G114" s="3" t="s">
        <v>278</v>
      </c>
      <c r="H114" t="s">
        <v>14</v>
      </c>
      <c r="I114" t="s">
        <v>14</v>
      </c>
    </row>
    <row r="115" spans="1:9" x14ac:dyDescent="0.25">
      <c r="A115" t="s">
        <v>440</v>
      </c>
      <c r="B115"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15" t="s">
        <v>279</v>
      </c>
      <c r="D115" t="s">
        <v>280</v>
      </c>
      <c r="E115" t="s">
        <v>34</v>
      </c>
      <c r="F115" t="s">
        <v>12</v>
      </c>
      <c r="H115" t="s">
        <v>14</v>
      </c>
      <c r="I115" t="s">
        <v>14</v>
      </c>
    </row>
    <row r="116" spans="1:9" ht="105" x14ac:dyDescent="0.25">
      <c r="A116" t="s">
        <v>440</v>
      </c>
      <c r="B116" t="str">
        <f>HYPERLINK("https://www.csu.edu.au/scholarships/scholarships-grants/find-scholarship/foundation/continuing/yindyamarra-scholarship", "Yindyamarra Scholarship")</f>
        <v>Yindyamarra Scholarship</v>
      </c>
      <c r="C116" t="s">
        <v>281</v>
      </c>
      <c r="D116" t="s">
        <v>10</v>
      </c>
      <c r="E116" t="s">
        <v>34</v>
      </c>
      <c r="F116" t="s">
        <v>28</v>
      </c>
      <c r="G116" s="3" t="s">
        <v>282</v>
      </c>
      <c r="H116" t="s">
        <v>14</v>
      </c>
      <c r="I116" t="s">
        <v>14</v>
      </c>
    </row>
    <row r="117" spans="1:9" x14ac:dyDescent="0.25">
      <c r="A117" t="s">
        <v>440</v>
      </c>
      <c r="B117" t="str">
        <f>HYPERLINK("https://www.csu.edu.au/scholarships/scholarships-grants/find-scholarship/equity/three-rivers-drh-commencing-student-scholarship", "Three Rivers DRH Commencing Student Scholarship")</f>
        <v>Three Rivers DRH Commencing Student Scholarship</v>
      </c>
      <c r="C117" t="s">
        <v>283</v>
      </c>
      <c r="D117" t="s">
        <v>50</v>
      </c>
      <c r="E117" t="s">
        <v>65</v>
      </c>
      <c r="F117" t="s">
        <v>12</v>
      </c>
      <c r="H117" t="s">
        <v>14</v>
      </c>
      <c r="I117" t="s">
        <v>14</v>
      </c>
    </row>
    <row r="118" spans="1:9" x14ac:dyDescent="0.25">
      <c r="A118" t="s">
        <v>440</v>
      </c>
      <c r="B118" t="str">
        <f>HYPERLINK("https://www.csu.edu.au/scholarships/scholarships-grants/find-scholarship/equity/three-rivers-drh-aged-care-commencing-student-scholarship", "Three Rivers DRH Aged Care Commencing Student Scholarship")</f>
        <v>Three Rivers DRH Aged Care Commencing Student Scholarship</v>
      </c>
      <c r="C118" t="s">
        <v>284</v>
      </c>
      <c r="D118" t="s">
        <v>285</v>
      </c>
      <c r="E118" t="s">
        <v>286</v>
      </c>
      <c r="F118" t="s">
        <v>12</v>
      </c>
      <c r="H118" t="s">
        <v>14</v>
      </c>
      <c r="I118" t="s">
        <v>14</v>
      </c>
    </row>
    <row r="119" spans="1:9" ht="105" x14ac:dyDescent="0.25">
      <c r="A119" t="s">
        <v>440</v>
      </c>
      <c r="B119" t="str">
        <f>HYPERLINK("https://www.csu.edu.au/scholarships/scholarships-grants/find-scholarship/foundation/any-year/jacob-berry-memorial-scholarship", "Jacob Berry Memorial Scholarship")</f>
        <v>Jacob Berry Memorial Scholarship</v>
      </c>
      <c r="C119" t="s">
        <v>287</v>
      </c>
      <c r="D119" t="s">
        <v>159</v>
      </c>
      <c r="E119" t="s">
        <v>34</v>
      </c>
      <c r="F119" t="s">
        <v>28</v>
      </c>
      <c r="G119" s="3" t="s">
        <v>288</v>
      </c>
      <c r="H119" t="s">
        <v>14</v>
      </c>
      <c r="I119" t="s">
        <v>14</v>
      </c>
    </row>
    <row r="120" spans="1:9" x14ac:dyDescent="0.25">
      <c r="A120" t="s">
        <v>440</v>
      </c>
      <c r="B120"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20" t="s">
        <v>289</v>
      </c>
      <c r="D120" t="s">
        <v>290</v>
      </c>
      <c r="E120" t="s">
        <v>44</v>
      </c>
      <c r="F120" t="s">
        <v>12</v>
      </c>
      <c r="H120" t="s">
        <v>14</v>
      </c>
      <c r="I120" t="s">
        <v>14</v>
      </c>
    </row>
    <row r="121" spans="1:9" ht="180" x14ac:dyDescent="0.25">
      <c r="A121" t="s">
        <v>440</v>
      </c>
      <c r="B121" t="str">
        <f>HYPERLINK("https://www.csu.edu.au/scholarships/scholarships-grants/find-scholarship/foundation/any-year/centacare-south-west-nsw-scholarship", "Centacare South West NSW Scholarship")</f>
        <v>Centacare South West NSW Scholarship</v>
      </c>
      <c r="C121" t="s">
        <v>291</v>
      </c>
      <c r="D121" t="s">
        <v>40</v>
      </c>
      <c r="E121" t="s">
        <v>11</v>
      </c>
      <c r="F121" t="s">
        <v>12</v>
      </c>
      <c r="G121" s="3" t="s">
        <v>292</v>
      </c>
      <c r="H121" t="s">
        <v>14</v>
      </c>
      <c r="I121" t="s">
        <v>14</v>
      </c>
    </row>
    <row r="122" spans="1:9" ht="210" x14ac:dyDescent="0.25">
      <c r="A122" t="s">
        <v>440</v>
      </c>
      <c r="B122"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22" t="s">
        <v>293</v>
      </c>
      <c r="D122" t="s">
        <v>10</v>
      </c>
      <c r="E122" t="s">
        <v>65</v>
      </c>
      <c r="F122" t="s">
        <v>28</v>
      </c>
      <c r="G122" s="3" t="s">
        <v>294</v>
      </c>
      <c r="H122" t="s">
        <v>14</v>
      </c>
      <c r="I122" t="s">
        <v>14</v>
      </c>
    </row>
    <row r="123" spans="1:9" ht="150" x14ac:dyDescent="0.25">
      <c r="A123" t="s">
        <v>440</v>
      </c>
      <c r="B123" t="str">
        <f>HYPERLINK("https://www.csu.edu.au/scholarships/scholarships-grants/find-scholarship/foundation/any-year/laurel-trinidad-research-grant", "Laurel-Trinidad Research Grant")</f>
        <v>Laurel-Trinidad Research Grant</v>
      </c>
      <c r="C123" t="s">
        <v>295</v>
      </c>
      <c r="D123" t="s">
        <v>40</v>
      </c>
      <c r="E123" t="s">
        <v>11</v>
      </c>
      <c r="F123" t="s">
        <v>28</v>
      </c>
      <c r="G123" s="3" t="s">
        <v>296</v>
      </c>
      <c r="H123" t="s">
        <v>14</v>
      </c>
      <c r="I123" t="s">
        <v>14</v>
      </c>
    </row>
    <row r="124" spans="1:9" ht="90" x14ac:dyDescent="0.25">
      <c r="A124" t="s">
        <v>440</v>
      </c>
      <c r="B124" t="str">
        <f>HYPERLINK("https://www.csu.edu.au/scholarships/scholarships-grants/find-scholarship/foundation/any-year/women-in-racing-canberra-prize", "Women in Racing Canberra Prize")</f>
        <v>Women in Racing Canberra Prize</v>
      </c>
      <c r="C124" t="s">
        <v>297</v>
      </c>
      <c r="D124" t="s">
        <v>98</v>
      </c>
      <c r="E124" t="s">
        <v>11</v>
      </c>
      <c r="F124" t="s">
        <v>28</v>
      </c>
      <c r="G124" s="3" t="s">
        <v>298</v>
      </c>
      <c r="H124" t="s">
        <v>14</v>
      </c>
      <c r="I124" t="s">
        <v>14</v>
      </c>
    </row>
    <row r="125" spans="1:9" ht="60" x14ac:dyDescent="0.25">
      <c r="A125" t="s">
        <v>440</v>
      </c>
      <c r="B125" t="str">
        <f>HYPERLINK("https://www.csu.edu.au/scholarships/scholarships-grants/find-scholarship/foundation/continuing/Sky-News-Australia-Ian-Cook-Memorial-Scholarship", "Sky News Australia - Ian Cook Memorial Scholarship")</f>
        <v>Sky News Australia - Ian Cook Memorial Scholarship</v>
      </c>
      <c r="C125" t="s">
        <v>299</v>
      </c>
      <c r="D125" t="s">
        <v>300</v>
      </c>
      <c r="E125" t="s">
        <v>65</v>
      </c>
      <c r="F125" t="s">
        <v>28</v>
      </c>
      <c r="G125" s="3" t="s">
        <v>301</v>
      </c>
      <c r="H125" t="s">
        <v>14</v>
      </c>
      <c r="I125" t="s">
        <v>14</v>
      </c>
    </row>
    <row r="126" spans="1:9" ht="135" x14ac:dyDescent="0.25">
      <c r="A126" t="s">
        <v>440</v>
      </c>
      <c r="B126"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26" t="s">
        <v>302</v>
      </c>
      <c r="D126" t="s">
        <v>172</v>
      </c>
      <c r="E126" t="s">
        <v>65</v>
      </c>
      <c r="F126" t="s">
        <v>28</v>
      </c>
      <c r="G126" s="3" t="s">
        <v>303</v>
      </c>
      <c r="H126" t="s">
        <v>14</v>
      </c>
      <c r="I126" t="s">
        <v>14</v>
      </c>
    </row>
    <row r="127" spans="1:9" ht="75" x14ac:dyDescent="0.25">
      <c r="A127" t="s">
        <v>440</v>
      </c>
      <c r="B127" t="str">
        <f>HYPERLINK("https://www.csu.edu.au/scholarships/scholarships-grants/find-scholarship/foundation/any-year/jess-mclennan-memorial-prize", "Jess McLennan Memorial Prize")</f>
        <v>Jess McLennan Memorial Prize</v>
      </c>
      <c r="C127" t="s">
        <v>304</v>
      </c>
      <c r="D127" t="s">
        <v>305</v>
      </c>
      <c r="E127" t="s">
        <v>34</v>
      </c>
      <c r="F127" t="s">
        <v>28</v>
      </c>
      <c r="G127" s="3" t="s">
        <v>306</v>
      </c>
      <c r="H127" t="s">
        <v>14</v>
      </c>
      <c r="I127" t="s">
        <v>14</v>
      </c>
    </row>
    <row r="128" spans="1:9" ht="105" x14ac:dyDescent="0.25">
      <c r="A128" t="s">
        <v>440</v>
      </c>
      <c r="B128" t="str">
        <f>HYPERLINK("https://www.csu.edu.au/scholarships/scholarships-grants/find-scholarship/foundation/continuing/professor-john-carroll-memorial-scholarship", "Professor John Carroll Memorial Scholarship")</f>
        <v>Professor John Carroll Memorial Scholarship</v>
      </c>
      <c r="C128" t="s">
        <v>307</v>
      </c>
      <c r="D128" t="s">
        <v>152</v>
      </c>
      <c r="E128" t="s">
        <v>65</v>
      </c>
      <c r="F128" t="s">
        <v>28</v>
      </c>
      <c r="G128" s="3" t="s">
        <v>308</v>
      </c>
      <c r="H128" t="s">
        <v>14</v>
      </c>
      <c r="I128" t="s">
        <v>14</v>
      </c>
    </row>
    <row r="129" spans="1:9" ht="45" x14ac:dyDescent="0.25">
      <c r="A129" t="s">
        <v>440</v>
      </c>
      <c r="B129" t="str">
        <f>HYPERLINK("https://www.csu.edu.au/scholarships/scholarships-grants/find-scholarship/foundation/continuing/gita-belin-fortitude-foundation-paramedicine-3rd-year", "Gita Belin Fortitude Foundation Paramedicine 3rd Year")</f>
        <v>Gita Belin Fortitude Foundation Paramedicine 3rd Year</v>
      </c>
      <c r="C129" t="s">
        <v>309</v>
      </c>
      <c r="D129" t="s">
        <v>50</v>
      </c>
      <c r="E129" t="s">
        <v>44</v>
      </c>
      <c r="F129" t="s">
        <v>28</v>
      </c>
      <c r="G129" s="3" t="s">
        <v>310</v>
      </c>
      <c r="H129" t="s">
        <v>14</v>
      </c>
      <c r="I129" t="s">
        <v>14</v>
      </c>
    </row>
    <row r="130" spans="1:9" ht="255" x14ac:dyDescent="0.25">
      <c r="A130" t="s">
        <v>440</v>
      </c>
      <c r="B130" t="str">
        <f>HYPERLINK("https://www.csu.edu.au/scholarships/scholarships-grants/find-scholarship/foundation/continuing/peter-andren-memorial-scholarship", "Peter Andren Memorial Scholarship")</f>
        <v>Peter Andren Memorial Scholarship</v>
      </c>
      <c r="C130" t="s">
        <v>311</v>
      </c>
      <c r="D130" t="s">
        <v>312</v>
      </c>
      <c r="E130" t="s">
        <v>34</v>
      </c>
      <c r="F130" t="s">
        <v>28</v>
      </c>
      <c r="G130" s="3" t="s">
        <v>313</v>
      </c>
      <c r="H130" t="s">
        <v>14</v>
      </c>
      <c r="I130" t="s">
        <v>14</v>
      </c>
    </row>
    <row r="131" spans="1:9" ht="60" x14ac:dyDescent="0.25">
      <c r="A131" t="s">
        <v>440</v>
      </c>
      <c r="B131" t="str">
        <f>HYPERLINK("https://www.csu.edu.au/scholarships/scholarships-grants/find-scholarship/foundation/continuing/warakirri-cropping-scholarship2", "Warakirri Cropping Scholarship")</f>
        <v>Warakirri Cropping Scholarship</v>
      </c>
      <c r="C131" t="s">
        <v>314</v>
      </c>
      <c r="D131" t="s">
        <v>50</v>
      </c>
      <c r="E131" t="s">
        <v>34</v>
      </c>
      <c r="F131" t="s">
        <v>28</v>
      </c>
      <c r="G131" s="3" t="s">
        <v>315</v>
      </c>
      <c r="H131" t="s">
        <v>14</v>
      </c>
      <c r="I131" t="s">
        <v>14</v>
      </c>
    </row>
    <row r="132" spans="1:9" ht="75" x14ac:dyDescent="0.25">
      <c r="A132" t="s">
        <v>440</v>
      </c>
      <c r="B132" t="str">
        <f>HYPERLINK("https://www.csu.edu.au/scholarships/scholarships-grants/find-scholarship/foundation/any-year/charles-sturt-foundation-paramedics-scholarship", "Charles Sturt Foundation Paramedics Scholarship")</f>
        <v>Charles Sturt Foundation Paramedics Scholarship</v>
      </c>
      <c r="C132" t="s">
        <v>316</v>
      </c>
      <c r="D132" t="s">
        <v>10</v>
      </c>
      <c r="E132" t="s">
        <v>11</v>
      </c>
      <c r="F132" t="s">
        <v>28</v>
      </c>
      <c r="G132" s="3" t="s">
        <v>317</v>
      </c>
      <c r="H132" t="s">
        <v>14</v>
      </c>
      <c r="I132" t="s">
        <v>14</v>
      </c>
    </row>
    <row r="133" spans="1:9" ht="120" x14ac:dyDescent="0.25">
      <c r="A133" t="s">
        <v>440</v>
      </c>
      <c r="B133" t="str">
        <f>HYPERLINK("https://www.csu.edu.au/scholarships/scholarships-grants/find-scholarship/foundation/continuing/hv-mckay-scholarship", "HV McKay II Memorial Scholarship")</f>
        <v>HV McKay II Memorial Scholarship</v>
      </c>
      <c r="C133" t="s">
        <v>318</v>
      </c>
      <c r="D133" t="s">
        <v>319</v>
      </c>
      <c r="E133" t="s">
        <v>34</v>
      </c>
      <c r="F133" t="s">
        <v>28</v>
      </c>
      <c r="G133" s="3" t="s">
        <v>320</v>
      </c>
      <c r="H133" t="s">
        <v>14</v>
      </c>
      <c r="I133" t="s">
        <v>14</v>
      </c>
    </row>
    <row r="134" spans="1:9" x14ac:dyDescent="0.25">
      <c r="A134" t="s">
        <v>440</v>
      </c>
      <c r="B13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34" t="s">
        <v>321</v>
      </c>
      <c r="D134" t="s">
        <v>37</v>
      </c>
      <c r="E134" t="s">
        <v>44</v>
      </c>
      <c r="F134" t="s">
        <v>28</v>
      </c>
      <c r="G134" s="3" t="s">
        <v>322</v>
      </c>
      <c r="H134" t="s">
        <v>14</v>
      </c>
      <c r="I134" t="s">
        <v>14</v>
      </c>
    </row>
    <row r="135" spans="1:9" ht="60" x14ac:dyDescent="0.25">
      <c r="A135" t="s">
        <v>440</v>
      </c>
      <c r="B135" t="str">
        <f>HYPERLINK("https://www.csu.edu.au/scholarships/scholarships-grants/find-scholarship/foundation/1st-year/nutrien-ag-solutions-harvesting-the-future-scholarship", "Nutrien Ag Solutions - Harvesting the Future Scholarship")</f>
        <v>Nutrien Ag Solutions - Harvesting the Future Scholarship</v>
      </c>
      <c r="C135" t="s">
        <v>323</v>
      </c>
      <c r="D135" t="s">
        <v>285</v>
      </c>
      <c r="E135" t="s">
        <v>34</v>
      </c>
      <c r="F135" t="s">
        <v>28</v>
      </c>
      <c r="G135" s="3" t="s">
        <v>324</v>
      </c>
      <c r="H135" t="s">
        <v>14</v>
      </c>
      <c r="I135" t="s">
        <v>14</v>
      </c>
    </row>
    <row r="136" spans="1:9" ht="45" x14ac:dyDescent="0.25">
      <c r="A136" t="s">
        <v>440</v>
      </c>
      <c r="B136" t="str">
        <f>HYPERLINK("https://www.csu.edu.au/scholarships/scholarships-grants/find-scholarship/foundation/1st-year/gita-belin-fortitude-foundation-paramedicine-1st-year", "Gita Belin Fortitude Foundation Paramedicine 1st Year")</f>
        <v>Gita Belin Fortitude Foundation Paramedicine 1st Year</v>
      </c>
      <c r="C136" t="s">
        <v>325</v>
      </c>
      <c r="D136" t="s">
        <v>326</v>
      </c>
      <c r="E136" t="s">
        <v>44</v>
      </c>
      <c r="F136" t="s">
        <v>28</v>
      </c>
      <c r="G136" s="3" t="s">
        <v>327</v>
      </c>
      <c r="H136" t="s">
        <v>14</v>
      </c>
      <c r="I136" t="s">
        <v>14</v>
      </c>
    </row>
    <row r="137" spans="1:9" x14ac:dyDescent="0.25">
      <c r="A137" t="s">
        <v>440</v>
      </c>
      <c r="B137" t="str">
        <f>HYPERLINK("https://www.csu.edu.au/scholarships/scholarships-grants/find-scholarship/foundation/any-year/bathurst-mitchell-student-representative-committee-scholarship/dawn-rigby-memorial-scholarship", "Dawn Rigby Memorial Scholarship")</f>
        <v>Dawn Rigby Memorial Scholarship</v>
      </c>
      <c r="C137" t="s">
        <v>271</v>
      </c>
      <c r="D137" t="s">
        <v>10</v>
      </c>
      <c r="E137" t="s">
        <v>11</v>
      </c>
      <c r="F137" t="s">
        <v>28</v>
      </c>
      <c r="H137" t="s">
        <v>14</v>
      </c>
      <c r="I137" t="s">
        <v>14</v>
      </c>
    </row>
    <row r="138" spans="1:9" ht="150" x14ac:dyDescent="0.25">
      <c r="A138" t="s">
        <v>440</v>
      </c>
      <c r="B138" t="str">
        <f>HYPERLINK("https://www.csu.edu.au/scholarships/scholarships-grants/find-scholarship/foundation/any-year/wagga-wagga-teachers-alumni-scholarship/white-family-scholarship", "White Family Scholarship")</f>
        <v>White Family Scholarship</v>
      </c>
      <c r="C138" t="s">
        <v>275</v>
      </c>
      <c r="D138" t="s">
        <v>10</v>
      </c>
      <c r="E138" t="s">
        <v>11</v>
      </c>
      <c r="F138" t="s">
        <v>28</v>
      </c>
      <c r="G138" s="3" t="s">
        <v>328</v>
      </c>
      <c r="H138" t="s">
        <v>14</v>
      </c>
      <c r="I138" t="s">
        <v>14</v>
      </c>
    </row>
    <row r="139" spans="1:9" ht="45" x14ac:dyDescent="0.25">
      <c r="A139" t="s">
        <v>440</v>
      </c>
      <c r="B139" t="str">
        <f>HYPERLINK("https://www.csu.edu.au/scholarships/scholarships-grants/find-scholarship/foundation/continuing/gita-belin-fortitude-foundation-paramedicine-2nd-year", "Gita Belin Fortitude Foundation Paramedicine 2nd Year")</f>
        <v>Gita Belin Fortitude Foundation Paramedicine 2nd Year</v>
      </c>
      <c r="C139" t="s">
        <v>321</v>
      </c>
      <c r="D139" t="s">
        <v>37</v>
      </c>
      <c r="E139" t="s">
        <v>44</v>
      </c>
      <c r="F139" t="s">
        <v>28</v>
      </c>
      <c r="G139" s="3" t="s">
        <v>329</v>
      </c>
      <c r="H139" t="s">
        <v>14</v>
      </c>
      <c r="I139" t="s">
        <v>14</v>
      </c>
    </row>
    <row r="140" spans="1:9" ht="120" x14ac:dyDescent="0.25">
      <c r="A140" t="s">
        <v>440</v>
      </c>
      <c r="B140" t="str">
        <f>HYPERLINK("https://www.csu.edu.au/scholarships/scholarships-grants/find-scholarship/foundation/1st-year/Agcessibility-kickstart-scholarship", "AGcessibility Kickstart Scholarship")</f>
        <v>AGcessibility Kickstart Scholarship</v>
      </c>
      <c r="C140" t="s">
        <v>330</v>
      </c>
      <c r="D140" t="s">
        <v>331</v>
      </c>
      <c r="E140" t="s">
        <v>34</v>
      </c>
      <c r="F140" t="s">
        <v>28</v>
      </c>
      <c r="G140" s="3" t="s">
        <v>332</v>
      </c>
      <c r="H140" t="s">
        <v>14</v>
      </c>
      <c r="I140" t="s">
        <v>14</v>
      </c>
    </row>
    <row r="141" spans="1:9" ht="150" x14ac:dyDescent="0.25">
      <c r="A141" t="s">
        <v>440</v>
      </c>
      <c r="B141" t="str">
        <f>HYPERLINK("https://www.csu.edu.au/scholarships/scholarships-grants/find-scholarship/foundation/any-year/rotary-club-of-albury-scholarship", "Rotary Club of Albury Scholarship")</f>
        <v>Rotary Club of Albury Scholarship</v>
      </c>
      <c r="C141" t="s">
        <v>333</v>
      </c>
      <c r="D141" t="s">
        <v>58</v>
      </c>
      <c r="E141" t="s">
        <v>65</v>
      </c>
      <c r="F141" t="s">
        <v>28</v>
      </c>
      <c r="G141" s="3" t="s">
        <v>334</v>
      </c>
      <c r="H141" t="s">
        <v>14</v>
      </c>
      <c r="I141" t="s">
        <v>14</v>
      </c>
    </row>
    <row r="142" spans="1:9" ht="60" x14ac:dyDescent="0.25">
      <c r="A142" t="s">
        <v>440</v>
      </c>
      <c r="B142" t="str">
        <f>HYPERLINK("https://www.csu.edu.au/scholarships/scholarships-grants/find-scholarship/foundation/any-year/pay-it-forward-dentistry-scholarship", "Pay it Forward Dentistry Scholarship")</f>
        <v>Pay it Forward Dentistry Scholarship</v>
      </c>
      <c r="C142" t="s">
        <v>335</v>
      </c>
      <c r="D142" t="s">
        <v>37</v>
      </c>
      <c r="E142" t="s">
        <v>34</v>
      </c>
      <c r="F142" t="s">
        <v>28</v>
      </c>
      <c r="G142" s="3" t="s">
        <v>336</v>
      </c>
      <c r="H142" t="s">
        <v>14</v>
      </c>
      <c r="I142" t="s">
        <v>14</v>
      </c>
    </row>
    <row r="143" spans="1:9" ht="165" x14ac:dyDescent="0.25">
      <c r="A143" t="s">
        <v>440</v>
      </c>
      <c r="B14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43" t="s">
        <v>337</v>
      </c>
      <c r="D143" t="s">
        <v>10</v>
      </c>
      <c r="E143" t="s">
        <v>65</v>
      </c>
      <c r="F143" t="s">
        <v>28</v>
      </c>
      <c r="G143" s="3" t="s">
        <v>338</v>
      </c>
      <c r="H143" t="s">
        <v>14</v>
      </c>
      <c r="I143" t="s">
        <v>14</v>
      </c>
    </row>
    <row r="144" spans="1:9" ht="60" x14ac:dyDescent="0.25">
      <c r="A144" t="s">
        <v>440</v>
      </c>
      <c r="B144" t="str">
        <f>HYPERLINK("https://www.csu.edu.au/scholarships/scholarships-grants/find-scholarship/foundation/continuing/rabobank-tertiary-pathways-scholarship", "Rabobank Tertiary Pathways Scholarship")</f>
        <v>Rabobank Tertiary Pathways Scholarship</v>
      </c>
      <c r="C144" t="s">
        <v>339</v>
      </c>
      <c r="D144" t="s">
        <v>331</v>
      </c>
      <c r="E144" t="s">
        <v>34</v>
      </c>
      <c r="F144" t="s">
        <v>28</v>
      </c>
      <c r="G144" s="3" t="s">
        <v>340</v>
      </c>
      <c r="H144" t="s">
        <v>14</v>
      </c>
      <c r="I144" t="s">
        <v>14</v>
      </c>
    </row>
    <row r="145" spans="1:9" ht="150" x14ac:dyDescent="0.25">
      <c r="A145" t="s">
        <v>440</v>
      </c>
      <c r="B145" t="str">
        <f>HYPERLINK("https://www.csu.edu.au/scholarships/scholarships-grants/find-scholarship/foundation/1st-year/dr-julia-howitt-legacy-scholarship", "Dr Julia Howitt Legacy Scholarship")</f>
        <v>Dr Julia Howitt Legacy Scholarship</v>
      </c>
      <c r="C145" t="s">
        <v>341</v>
      </c>
      <c r="D145" t="s">
        <v>10</v>
      </c>
      <c r="E145" t="s">
        <v>65</v>
      </c>
      <c r="F145" t="s">
        <v>22</v>
      </c>
      <c r="G145" s="3" t="s">
        <v>342</v>
      </c>
      <c r="H145" t="s">
        <v>14</v>
      </c>
      <c r="I145" t="s">
        <v>14</v>
      </c>
    </row>
    <row r="146" spans="1:9" ht="60" x14ac:dyDescent="0.25">
      <c r="A146" t="s">
        <v>440</v>
      </c>
      <c r="B146" t="str">
        <f>HYPERLINK("https://www.csu.edu.au/scholarships/scholarships-grants/find-scholarship/foundation/1st-year/angel-family-trust-scholarship", "The Angel Family Trust Scholarship")</f>
        <v>The Angel Family Trust Scholarship</v>
      </c>
      <c r="C146" t="s">
        <v>343</v>
      </c>
      <c r="D146" t="s">
        <v>10</v>
      </c>
      <c r="E146" t="s">
        <v>11</v>
      </c>
      <c r="F146" t="s">
        <v>28</v>
      </c>
      <c r="G146" s="3" t="s">
        <v>344</v>
      </c>
      <c r="H146" t="s">
        <v>14</v>
      </c>
      <c r="I146" t="s">
        <v>14</v>
      </c>
    </row>
    <row r="147" spans="1:9" ht="90" x14ac:dyDescent="0.25">
      <c r="A147" t="s">
        <v>440</v>
      </c>
      <c r="B147" t="str">
        <f>HYPERLINK("https://www.csu.edu.au/scholarships/scholarships-grants/find-scholarship/foundation/continuing/cal-scholarship", "CAL Scholarship")</f>
        <v>CAL Scholarship</v>
      </c>
      <c r="C147" t="s">
        <v>345</v>
      </c>
      <c r="D147" t="s">
        <v>181</v>
      </c>
      <c r="E147" t="s">
        <v>11</v>
      </c>
      <c r="F147" t="s">
        <v>28</v>
      </c>
      <c r="G147" s="3" t="s">
        <v>346</v>
      </c>
      <c r="H147" t="s">
        <v>14</v>
      </c>
      <c r="I147" t="s">
        <v>14</v>
      </c>
    </row>
    <row r="148" spans="1:9" ht="90" x14ac:dyDescent="0.25">
      <c r="A148" t="s">
        <v>440</v>
      </c>
      <c r="B148" t="str">
        <f>HYPERLINK("https://www.csu.edu.au/scholarships/scholarships-grants/find-scholarship/foundation/continuing/meller-and-hume-research-scholarship", "Meller Hume Research Scholarship")</f>
        <v>Meller Hume Research Scholarship</v>
      </c>
      <c r="C148" t="s">
        <v>347</v>
      </c>
      <c r="D148" t="s">
        <v>348</v>
      </c>
      <c r="E148" t="s">
        <v>34</v>
      </c>
      <c r="F148" t="s">
        <v>28</v>
      </c>
      <c r="G148" s="3" t="s">
        <v>349</v>
      </c>
      <c r="H148" t="s">
        <v>14</v>
      </c>
      <c r="I148" t="s">
        <v>14</v>
      </c>
    </row>
    <row r="149" spans="1:9" ht="240" x14ac:dyDescent="0.25">
      <c r="A149" t="s">
        <v>440</v>
      </c>
      <c r="B149" t="str">
        <f>HYPERLINK("https://www.csu.edu.au/scholarships/scholarships-grants/find-scholarship/foundation/continuing/hicks-family-agricultural-scholarship", "Hicks Family Agricultural Scholarship")</f>
        <v>Hicks Family Agricultural Scholarship</v>
      </c>
      <c r="C149" t="s">
        <v>350</v>
      </c>
      <c r="D149" t="s">
        <v>351</v>
      </c>
      <c r="E149" t="s">
        <v>44</v>
      </c>
      <c r="F149" t="s">
        <v>12</v>
      </c>
      <c r="G149" s="3" t="s">
        <v>352</v>
      </c>
      <c r="H149" t="s">
        <v>14</v>
      </c>
      <c r="I149" t="s">
        <v>14</v>
      </c>
    </row>
    <row r="150" spans="1:9" ht="90" x14ac:dyDescent="0.25">
      <c r="A150" t="s">
        <v>440</v>
      </c>
      <c r="B150" t="str">
        <f>HYPERLINK("https://www.csu.edu.au/scholarships/scholarships-grants/find-scholarship/foundation/continuing/the-kerin-physio-co-allied-health-scholarship", "The Kerin Health Allied Health Scholarship")</f>
        <v>The Kerin Health Allied Health Scholarship</v>
      </c>
      <c r="C150" t="s">
        <v>353</v>
      </c>
      <c r="D150" t="s">
        <v>40</v>
      </c>
      <c r="E150" t="s">
        <v>34</v>
      </c>
      <c r="F150" t="s">
        <v>12</v>
      </c>
      <c r="G150" s="3" t="s">
        <v>354</v>
      </c>
      <c r="H150" t="s">
        <v>14</v>
      </c>
      <c r="I150" t="s">
        <v>14</v>
      </c>
    </row>
    <row r="151" spans="1:9" ht="75" x14ac:dyDescent="0.25">
      <c r="A151" t="s">
        <v>440</v>
      </c>
      <c r="B151" t="str">
        <f>HYPERLINK("https://www.csu.edu.au/scholarships/scholarships-grants/find-scholarship/foundation/1st-year/valerie-cox-memorial-scholarship-commencing", "Valerie Cox Memorial Scholarship - Commencing")</f>
        <v>Valerie Cox Memorial Scholarship - Commencing</v>
      </c>
      <c r="C151" t="s">
        <v>355</v>
      </c>
      <c r="D151" t="s">
        <v>202</v>
      </c>
      <c r="E151" t="s">
        <v>44</v>
      </c>
      <c r="F151" t="s">
        <v>22</v>
      </c>
      <c r="G151" s="3" t="s">
        <v>356</v>
      </c>
      <c r="H151" t="s">
        <v>14</v>
      </c>
      <c r="I151" t="s">
        <v>14</v>
      </c>
    </row>
    <row r="152" spans="1:9" ht="120" x14ac:dyDescent="0.25">
      <c r="A152" t="s">
        <v>440</v>
      </c>
      <c r="B152" t="str">
        <f>HYPERLINK("https://www.csu.edu.au/scholarships/scholarships-grants/find-scholarship/foundation/accom/percy-allan-foundation-accommodation-scholarship", "Percy Allan Foundation Accommodation Scholarship")</f>
        <v>Percy Allan Foundation Accommodation Scholarship</v>
      </c>
      <c r="C152" t="s">
        <v>357</v>
      </c>
      <c r="D152" t="s">
        <v>358</v>
      </c>
      <c r="E152" t="s">
        <v>34</v>
      </c>
      <c r="F152" t="s">
        <v>28</v>
      </c>
      <c r="G152" s="3" t="s">
        <v>359</v>
      </c>
      <c r="H152" t="s">
        <v>14</v>
      </c>
      <c r="I152" t="s">
        <v>14</v>
      </c>
    </row>
    <row r="153" spans="1:9" ht="90" x14ac:dyDescent="0.25">
      <c r="A153" t="s">
        <v>440</v>
      </c>
      <c r="B153" t="str">
        <f>HYPERLINK("https://www.csu.edu.au/scholarships/scholarships-grants/find-scholarship/foundation/any-year/lainy-mcfarland-memorial-scholarship", "Lainy McFarland Memorial Scholarship")</f>
        <v>Lainy McFarland Memorial Scholarship</v>
      </c>
      <c r="C153" t="s">
        <v>360</v>
      </c>
      <c r="D153" t="s">
        <v>10</v>
      </c>
      <c r="E153" t="s">
        <v>11</v>
      </c>
      <c r="F153" t="s">
        <v>28</v>
      </c>
      <c r="G153" s="3" t="s">
        <v>361</v>
      </c>
      <c r="H153" t="s">
        <v>14</v>
      </c>
      <c r="I153" t="s">
        <v>14</v>
      </c>
    </row>
    <row r="154" spans="1:9" ht="105" x14ac:dyDescent="0.25">
      <c r="A154" t="s">
        <v>440</v>
      </c>
      <c r="B154" t="str">
        <f>HYPERLINK("https://www.csu.edu.au/scholarships/scholarships-grants/find-scholarship/foundation/continuing/sarg-waerawi-scholarship", "SARG Waerawi Scholarship")</f>
        <v>SARG Waerawi Scholarship</v>
      </c>
      <c r="C154" t="s">
        <v>362</v>
      </c>
      <c r="D154" t="s">
        <v>10</v>
      </c>
      <c r="E154" t="s">
        <v>34</v>
      </c>
      <c r="F154" t="s">
        <v>28</v>
      </c>
      <c r="G154" s="3" t="s">
        <v>363</v>
      </c>
      <c r="H154" t="s">
        <v>14</v>
      </c>
      <c r="I154" t="s">
        <v>14</v>
      </c>
    </row>
    <row r="155" spans="1:9" ht="120" x14ac:dyDescent="0.25">
      <c r="A155" t="s">
        <v>440</v>
      </c>
      <c r="B155" t="str">
        <f>HYPERLINK("https://www.csu.edu.au/scholarships/scholarships-grants/find-scholarship/foundation/1st-year/western-primary-health-network-scholarship", "Western NSW Primary Health Network Scholarship")</f>
        <v>Western NSW Primary Health Network Scholarship</v>
      </c>
      <c r="C155" t="s">
        <v>364</v>
      </c>
      <c r="D155" t="s">
        <v>365</v>
      </c>
      <c r="E155" t="s">
        <v>65</v>
      </c>
      <c r="F155" t="s">
        <v>28</v>
      </c>
      <c r="G155" s="3" t="s">
        <v>366</v>
      </c>
      <c r="H155" t="s">
        <v>14</v>
      </c>
      <c r="I155" t="s">
        <v>14</v>
      </c>
    </row>
    <row r="156" spans="1:9" ht="105" x14ac:dyDescent="0.25">
      <c r="A156" t="s">
        <v>440</v>
      </c>
      <c r="B156" t="str">
        <f>HYPERLINK("https://www.csu.edu.au/scholarships/scholarships-grants/find-scholarship/foundation/1st-year/casella-wines-health-science-scholarship", "Casella Family Brands Health Scholarship")</f>
        <v>Casella Family Brands Health Scholarship</v>
      </c>
      <c r="C156" t="s">
        <v>367</v>
      </c>
      <c r="D156" t="s">
        <v>89</v>
      </c>
      <c r="E156" t="s">
        <v>34</v>
      </c>
      <c r="F156" t="s">
        <v>28</v>
      </c>
      <c r="G156" s="3" t="s">
        <v>368</v>
      </c>
      <c r="H156" t="s">
        <v>14</v>
      </c>
      <c r="I156" t="s">
        <v>14</v>
      </c>
    </row>
    <row r="157" spans="1:9" ht="75" x14ac:dyDescent="0.25">
      <c r="A157" t="s">
        <v>440</v>
      </c>
      <c r="B157" t="str">
        <f>HYPERLINK("https://www.csu.edu.au/scholarships/scholarships-grants/find-scholarship/foundation/continuing/aurora-dairies-scholarship", "Aurora Dairies Scholarship")</f>
        <v>Aurora Dairies Scholarship</v>
      </c>
      <c r="C157" t="s">
        <v>369</v>
      </c>
      <c r="D157" t="s">
        <v>68</v>
      </c>
      <c r="E157" t="s">
        <v>34</v>
      </c>
      <c r="F157" t="s">
        <v>28</v>
      </c>
      <c r="G157" s="3" t="s">
        <v>370</v>
      </c>
      <c r="H157" t="s">
        <v>14</v>
      </c>
      <c r="I157" t="s">
        <v>14</v>
      </c>
    </row>
    <row r="158" spans="1:9" ht="75" x14ac:dyDescent="0.25">
      <c r="A158" t="s">
        <v>440</v>
      </c>
      <c r="B158" t="str">
        <f>HYPERLINK("https://www.csu.edu.au/scholarships/scholarships-grants/find-scholarship/foundation/continuing/dr-judith-van-der-wal-award", "Dr Judith van der Wal Award")</f>
        <v>Dr Judith van der Wal Award</v>
      </c>
      <c r="C158" t="s">
        <v>371</v>
      </c>
      <c r="D158" t="s">
        <v>144</v>
      </c>
      <c r="E158" t="s">
        <v>11</v>
      </c>
      <c r="F158" t="s">
        <v>28</v>
      </c>
      <c r="G158" s="3" t="s">
        <v>372</v>
      </c>
      <c r="H158" t="s">
        <v>14</v>
      </c>
      <c r="I158" t="s">
        <v>14</v>
      </c>
    </row>
    <row r="159" spans="1:9" ht="120" x14ac:dyDescent="0.25">
      <c r="A159" t="s">
        <v>440</v>
      </c>
      <c r="B159" t="str">
        <f>HYPERLINK("https://www.csu.edu.au/scholarships/scholarships-grants/find-scholarship/foundation/1st-year/western-sydney-schools-agriculture-scholarship", "Western Sydney Schools Agriculture Scholarship")</f>
        <v>Western Sydney Schools Agriculture Scholarship</v>
      </c>
      <c r="C159" t="s">
        <v>373</v>
      </c>
      <c r="D159" t="s">
        <v>40</v>
      </c>
      <c r="E159" t="s">
        <v>65</v>
      </c>
      <c r="F159" t="s">
        <v>28</v>
      </c>
      <c r="G159" s="3" t="s">
        <v>374</v>
      </c>
      <c r="H159" t="s">
        <v>14</v>
      </c>
      <c r="I159" t="s">
        <v>14</v>
      </c>
    </row>
    <row r="160" spans="1:9" x14ac:dyDescent="0.25">
      <c r="A160" t="s">
        <v>440</v>
      </c>
      <c r="B160" t="str">
        <f>HYPERLINK("https://www.csu.edu.au/scholarships/scholarships-grants/find-scholarship/foundation/1st-year/gita-belin-fortitude-foundation-rural-doctors-scholarship", "Gita Belin Fortitude Foundation Rural Doctors Scholarship")</f>
        <v>Gita Belin Fortitude Foundation Rural Doctors Scholarship</v>
      </c>
      <c r="C160" t="s">
        <v>375</v>
      </c>
      <c r="D160" t="s">
        <v>376</v>
      </c>
      <c r="E160" t="s">
        <v>44</v>
      </c>
      <c r="F160" t="s">
        <v>22</v>
      </c>
      <c r="G160" s="3" t="s">
        <v>377</v>
      </c>
      <c r="H160" t="s">
        <v>14</v>
      </c>
      <c r="I160" t="s">
        <v>14</v>
      </c>
    </row>
    <row r="161" spans="1:9" ht="60" x14ac:dyDescent="0.25">
      <c r="A161" t="s">
        <v>440</v>
      </c>
      <c r="B161" t="str">
        <f>HYPERLINK("https://www.csu.edu.au/scholarships/scholarships-grants/find-scholarship/foundation/any-year/legacy-of-bob-and-pam-knight-of-noorat-scholarship", "Legacy of Bob and Pam Knight from Noorat Scholarship")</f>
        <v>Legacy of Bob and Pam Knight from Noorat Scholarship</v>
      </c>
      <c r="C161" t="s">
        <v>378</v>
      </c>
      <c r="D161" t="s">
        <v>40</v>
      </c>
      <c r="E161" t="s">
        <v>11</v>
      </c>
      <c r="F161" t="s">
        <v>28</v>
      </c>
      <c r="G161" s="3" t="s">
        <v>379</v>
      </c>
      <c r="H161" t="s">
        <v>14</v>
      </c>
      <c r="I161" t="s">
        <v>14</v>
      </c>
    </row>
    <row r="162" spans="1:9" ht="150" x14ac:dyDescent="0.25">
      <c r="A162" t="s">
        <v>440</v>
      </c>
      <c r="B162" t="str">
        <f>HYPERLINK("https://www.csu.edu.au/scholarships/scholarships-grants/find-scholarship/foundation/continuing/cerebral-palsy-alliance-allied-health-scholarship", "Cerebral Palsy Alliance Allied Health Scholarship")</f>
        <v>Cerebral Palsy Alliance Allied Health Scholarship</v>
      </c>
      <c r="C162" t="s">
        <v>380</v>
      </c>
      <c r="D162" t="s">
        <v>98</v>
      </c>
      <c r="E162" t="s">
        <v>11</v>
      </c>
      <c r="F162" t="s">
        <v>12</v>
      </c>
      <c r="G162" s="3" t="s">
        <v>381</v>
      </c>
      <c r="H162" t="s">
        <v>14</v>
      </c>
      <c r="I162" t="s">
        <v>14</v>
      </c>
    </row>
    <row r="163" spans="1:9" ht="75" x14ac:dyDescent="0.25">
      <c r="A163" t="s">
        <v>440</v>
      </c>
      <c r="B163" t="str">
        <f>HYPERLINK("https://www.csu.edu.au/scholarships/scholarships-grants/find-scholarship/foundation/any-year/emma-accolade-scholarship", "EMMA Accolade Scholarship ")</f>
        <v xml:space="preserve">EMMA Accolade Scholarship </v>
      </c>
      <c r="C163" t="s">
        <v>382</v>
      </c>
      <c r="D163" t="s">
        <v>98</v>
      </c>
      <c r="E163" t="s">
        <v>11</v>
      </c>
      <c r="F163" t="s">
        <v>28</v>
      </c>
      <c r="G163" s="3" t="s">
        <v>383</v>
      </c>
      <c r="H163" t="s">
        <v>14</v>
      </c>
      <c r="I163" t="s">
        <v>14</v>
      </c>
    </row>
    <row r="164" spans="1:9" ht="120" x14ac:dyDescent="0.25">
      <c r="A164" t="s">
        <v>440</v>
      </c>
      <c r="B164" t="str">
        <f>HYPERLINK("https://www.csu.edu.au/scholarships/scholarships-grants/find-scholarship/foundation/accom/st-martins-college-accommodation-scholarship", "St Martins College Accommodation Scholarship")</f>
        <v>St Martins College Accommodation Scholarship</v>
      </c>
      <c r="C164" t="s">
        <v>384</v>
      </c>
      <c r="D164" t="s">
        <v>10</v>
      </c>
      <c r="E164" t="s">
        <v>11</v>
      </c>
      <c r="F164" t="s">
        <v>28</v>
      </c>
      <c r="G164" s="3" t="s">
        <v>385</v>
      </c>
      <c r="H164" t="s">
        <v>14</v>
      </c>
      <c r="I164" t="s">
        <v>14</v>
      </c>
    </row>
    <row r="165" spans="1:9" x14ac:dyDescent="0.25">
      <c r="A165" t="s">
        <v>440</v>
      </c>
      <c r="B165" t="str">
        <f>HYPERLINK("https://www.csu.edu.au/scholarships/scholarships-grants/find-scholarship/foundation/continuing/rennylea-future-in-livestock-scholarship/vetprac-workshops-scholarship", "VetPrac Workshops Scholarship")</f>
        <v>VetPrac Workshops Scholarship</v>
      </c>
      <c r="C165" t="s">
        <v>386</v>
      </c>
      <c r="D165" t="s">
        <v>40</v>
      </c>
      <c r="E165" t="s">
        <v>11</v>
      </c>
      <c r="F165" t="s">
        <v>222</v>
      </c>
      <c r="H165" t="s">
        <v>14</v>
      </c>
      <c r="I165" t="s">
        <v>14</v>
      </c>
    </row>
    <row r="166" spans="1:9" x14ac:dyDescent="0.25">
      <c r="A166" t="s">
        <v>440</v>
      </c>
      <c r="B166" t="str">
        <f>HYPERLINK("https://www.csu.edu.au/scholarships/scholarships-grants/find-scholarship/equity/three-rivers-drh-aged-care-continuing-student-scholarship", "Three Rivers DRH Aged Care  Continuing Student Scholarship")</f>
        <v>Three Rivers DRH Aged Care  Continuing Student Scholarship</v>
      </c>
      <c r="C166" t="s">
        <v>387</v>
      </c>
      <c r="D166" t="s">
        <v>280</v>
      </c>
      <c r="E166" t="s">
        <v>34</v>
      </c>
      <c r="F166" t="s">
        <v>12</v>
      </c>
      <c r="H166" t="s">
        <v>14</v>
      </c>
      <c r="I166" t="s">
        <v>14</v>
      </c>
    </row>
    <row r="167" spans="1:9" ht="105" x14ac:dyDescent="0.25">
      <c r="A167" t="s">
        <v>440</v>
      </c>
      <c r="B16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67" t="s">
        <v>388</v>
      </c>
      <c r="D167" t="s">
        <v>86</v>
      </c>
      <c r="E167" t="s">
        <v>11</v>
      </c>
      <c r="F167" t="s">
        <v>28</v>
      </c>
      <c r="G167" s="3" t="s">
        <v>389</v>
      </c>
      <c r="H167" t="s">
        <v>14</v>
      </c>
      <c r="I167" t="s">
        <v>14</v>
      </c>
    </row>
    <row r="168" spans="1:9" ht="45" x14ac:dyDescent="0.25">
      <c r="A168" t="s">
        <v>440</v>
      </c>
      <c r="B168" t="str">
        <f>HYPERLINK("https://www.csu.edu.au/scholarships/scholarships-grants/find-scholarship/foundation/accom/colgate-accommodation-scholarship", "Colgate Accommodation Scholarship")</f>
        <v>Colgate Accommodation Scholarship</v>
      </c>
      <c r="C168" t="s">
        <v>390</v>
      </c>
      <c r="D168" t="s">
        <v>40</v>
      </c>
      <c r="E168" t="s">
        <v>34</v>
      </c>
      <c r="F168" t="s">
        <v>28</v>
      </c>
      <c r="G168" s="3" t="s">
        <v>391</v>
      </c>
      <c r="H168" t="s">
        <v>14</v>
      </c>
      <c r="I168" t="s">
        <v>14</v>
      </c>
    </row>
    <row r="169" spans="1:9" ht="135" x14ac:dyDescent="0.25">
      <c r="A169" t="s">
        <v>440</v>
      </c>
      <c r="B169" t="str">
        <f>HYPERLINK("https://www.csu.edu.au/scholarships/scholarships-grants/find-scholarship/foundation/any-year/rowe-scientific-chemistry-scholarship", "Rowe Scientific Chemistry Scholarship")</f>
        <v>Rowe Scientific Chemistry Scholarship</v>
      </c>
      <c r="C169" t="s">
        <v>392</v>
      </c>
      <c r="D169" t="s">
        <v>50</v>
      </c>
      <c r="E169" t="s">
        <v>34</v>
      </c>
      <c r="F169" t="s">
        <v>28</v>
      </c>
      <c r="G169" s="3" t="s">
        <v>393</v>
      </c>
      <c r="H169" t="s">
        <v>14</v>
      </c>
      <c r="I169" t="s">
        <v>14</v>
      </c>
    </row>
    <row r="170" spans="1:9" ht="135" x14ac:dyDescent="0.25">
      <c r="A170" t="s">
        <v>440</v>
      </c>
      <c r="B170" t="str">
        <f>HYPERLINK("https://www.csu.edu.au/scholarships/scholarships-grants/find-scholarship/foundation/continuing/rennylea-future-in-livestock-scholarship", "Rennylea - The Future in Livestock Scholarship")</f>
        <v>Rennylea - The Future in Livestock Scholarship</v>
      </c>
      <c r="C170" t="s">
        <v>394</v>
      </c>
      <c r="D170" t="s">
        <v>395</v>
      </c>
      <c r="E170" t="s">
        <v>34</v>
      </c>
      <c r="F170" t="s">
        <v>222</v>
      </c>
      <c r="G170" s="3" t="s">
        <v>396</v>
      </c>
      <c r="H170" t="s">
        <v>14</v>
      </c>
      <c r="I170" t="s">
        <v>14</v>
      </c>
    </row>
    <row r="171" spans="1:9" ht="60" x14ac:dyDescent="0.25">
      <c r="A171" t="s">
        <v>440</v>
      </c>
      <c r="B171" t="str">
        <f>HYPERLINK("https://www.csu.edu.au/scholarships/scholarships-grants/find-scholarship/foundation/continuing/valerie-cox-memorial-scholarship-continuing", "Valerie Cox Memorial Scholarship - Continuing")</f>
        <v>Valerie Cox Memorial Scholarship - Continuing</v>
      </c>
      <c r="C171" t="s">
        <v>397</v>
      </c>
      <c r="D171" t="s">
        <v>40</v>
      </c>
      <c r="E171" t="s">
        <v>11</v>
      </c>
      <c r="F171" t="s">
        <v>28</v>
      </c>
      <c r="G171" s="3" t="s">
        <v>398</v>
      </c>
      <c r="H171" t="s">
        <v>14</v>
      </c>
      <c r="I171" t="s">
        <v>14</v>
      </c>
    </row>
    <row r="172" spans="1:9" x14ac:dyDescent="0.25">
      <c r="A172" t="s">
        <v>440</v>
      </c>
      <c r="B172" t="str">
        <f>HYPERLINK("https://www.csu.edu.au/scholarships/scholarships-grants/find-scholarship/equity/three-rivers-department-of-rural-health-honours-scholarship", "Three Rivers Department of Rural Health Honours Scholarship")</f>
        <v>Three Rivers Department of Rural Health Honours Scholarship</v>
      </c>
      <c r="C172" t="s">
        <v>399</v>
      </c>
      <c r="D172" t="s">
        <v>400</v>
      </c>
      <c r="E172" t="s">
        <v>65</v>
      </c>
      <c r="F172" t="s">
        <v>28</v>
      </c>
      <c r="H172" t="s">
        <v>14</v>
      </c>
      <c r="I172" t="s">
        <v>14</v>
      </c>
    </row>
    <row r="173" spans="1:9" ht="75" x14ac:dyDescent="0.25">
      <c r="A173" t="s">
        <v>440</v>
      </c>
      <c r="B173" t="str">
        <f>HYPERLINK("https://www.csu.edu.au/scholarships/scholarships-grants/find-scholarship/foundation/1st-year/chris-and-gina-grubb-scholarship", "Chris and Gina Grubb Ornithology Scholarship")</f>
        <v>Chris and Gina Grubb Ornithology Scholarship</v>
      </c>
      <c r="C173" t="s">
        <v>401</v>
      </c>
      <c r="D173" t="s">
        <v>40</v>
      </c>
      <c r="E173" t="s">
        <v>65</v>
      </c>
      <c r="F173" t="s">
        <v>28</v>
      </c>
      <c r="G173" s="3" t="s">
        <v>402</v>
      </c>
      <c r="H173" t="s">
        <v>14</v>
      </c>
      <c r="I173" t="s">
        <v>14</v>
      </c>
    </row>
    <row r="174" spans="1:9" ht="105" x14ac:dyDescent="0.25">
      <c r="A174" t="s">
        <v>440</v>
      </c>
      <c r="B174" t="str">
        <f>HYPERLINK("https://www.csu.edu.au/scholarships/scholarships-grants/find-scholarship/foundation/1st-year/The-Roberton-Scholarship", "The Roberton Scholarship")</f>
        <v>The Roberton Scholarship</v>
      </c>
      <c r="C174" t="s">
        <v>403</v>
      </c>
      <c r="D174" t="s">
        <v>404</v>
      </c>
      <c r="E174" t="s">
        <v>34</v>
      </c>
      <c r="F174" t="s">
        <v>28</v>
      </c>
      <c r="G174" s="3" t="s">
        <v>405</v>
      </c>
      <c r="H174" t="s">
        <v>14</v>
      </c>
      <c r="I174" t="s">
        <v>14</v>
      </c>
    </row>
    <row r="175" spans="1:9" ht="120" x14ac:dyDescent="0.25">
      <c r="A175" t="s">
        <v>440</v>
      </c>
      <c r="B175" t="str">
        <f>HYPERLINK("https://www.csu.edu.au/scholarships/scholarships-grants/find-scholarship/foundation/continuing/calvary-health-care-riverina-scholarship", "Calvary Health Care Riverina Scholarship")</f>
        <v>Calvary Health Care Riverina Scholarship</v>
      </c>
      <c r="C175" t="s">
        <v>406</v>
      </c>
      <c r="D175" t="s">
        <v>86</v>
      </c>
      <c r="E175" t="s">
        <v>11</v>
      </c>
      <c r="F175" t="s">
        <v>28</v>
      </c>
      <c r="G175" s="3" t="s">
        <v>407</v>
      </c>
      <c r="H175" t="s">
        <v>14</v>
      </c>
      <c r="I175" t="s">
        <v>14</v>
      </c>
    </row>
    <row r="176" spans="1:9" ht="105" x14ac:dyDescent="0.25">
      <c r="A176" t="s">
        <v>440</v>
      </c>
      <c r="B176" t="str">
        <f>HYPERLINK("https://www.csu.edu.au/scholarships/scholarships-grants/find-scholarship/foundation/1st-year/csu-pharmacy-foundation-scholarship", "CSU Pharmacy Foundation Scholarship")</f>
        <v>CSU Pharmacy Foundation Scholarship</v>
      </c>
      <c r="C176" t="s">
        <v>408</v>
      </c>
      <c r="D176" t="s">
        <v>40</v>
      </c>
      <c r="E176" t="s">
        <v>11</v>
      </c>
      <c r="F176" t="s">
        <v>28</v>
      </c>
      <c r="G176" s="3" t="s">
        <v>409</v>
      </c>
      <c r="H176" t="s">
        <v>14</v>
      </c>
      <c r="I176" t="s">
        <v>14</v>
      </c>
    </row>
    <row r="177" spans="1:9" ht="60" x14ac:dyDescent="0.25">
      <c r="A177" t="s">
        <v>440</v>
      </c>
      <c r="B177" t="str">
        <f>HYPERLINK("https://www.csu.edu.au/scholarships/scholarships-grants/find-scholarship/foundation/continuing/geoff-quick-paramedicine-scholarship", "Geoff Quick Paramedicine Scholarship")</f>
        <v>Geoff Quick Paramedicine Scholarship</v>
      </c>
      <c r="C177" t="s">
        <v>410</v>
      </c>
      <c r="D177" t="s">
        <v>40</v>
      </c>
      <c r="E177" t="s">
        <v>34</v>
      </c>
      <c r="F177" t="s">
        <v>28</v>
      </c>
      <c r="G177" s="3" t="s">
        <v>411</v>
      </c>
      <c r="H177" t="s">
        <v>14</v>
      </c>
      <c r="I177" t="s">
        <v>14</v>
      </c>
    </row>
    <row r="178" spans="1:9" ht="105" x14ac:dyDescent="0.25">
      <c r="A178" t="s">
        <v>440</v>
      </c>
      <c r="B178" t="str">
        <f>HYPERLINK("https://www.csu.edu.au/scholarships/scholarships-grants/find-scholarship/foundation/any-year/rotary-club-of-wollundry-scholarship-wagga-wagga", "Rotary Club of Wollundry Scholarship, Wagga Wagga ")</f>
        <v xml:space="preserve">Rotary Club of Wollundry Scholarship, Wagga Wagga </v>
      </c>
      <c r="C178" t="s">
        <v>412</v>
      </c>
      <c r="D178" t="s">
        <v>326</v>
      </c>
      <c r="E178" t="s">
        <v>34</v>
      </c>
      <c r="F178" t="s">
        <v>28</v>
      </c>
      <c r="G178" s="3" t="s">
        <v>413</v>
      </c>
      <c r="H178" t="s">
        <v>14</v>
      </c>
      <c r="I178" t="s">
        <v>14</v>
      </c>
    </row>
    <row r="179" spans="1:9" ht="75" x14ac:dyDescent="0.25">
      <c r="A179" t="s">
        <v>440</v>
      </c>
      <c r="B179" t="str">
        <f>HYPERLINK("https://www.csu.edu.au/scholarships/scholarships-grants/find-scholarship/foundation/1st-year/rotary-club-of-liverpool-west-nursing-scholarship", "Rotary Club of Liverpool West Nursing Scholarship")</f>
        <v>Rotary Club of Liverpool West Nursing Scholarship</v>
      </c>
      <c r="C179" t="s">
        <v>414</v>
      </c>
      <c r="D179" t="s">
        <v>248</v>
      </c>
      <c r="E179" t="s">
        <v>34</v>
      </c>
      <c r="F179" t="s">
        <v>28</v>
      </c>
      <c r="G179" s="3" t="s">
        <v>415</v>
      </c>
      <c r="H179" t="s">
        <v>14</v>
      </c>
      <c r="I179" t="s">
        <v>14</v>
      </c>
    </row>
    <row r="180" spans="1:9" ht="90" x14ac:dyDescent="0.25">
      <c r="A180" t="s">
        <v>440</v>
      </c>
      <c r="B180" t="str">
        <f>HYPERLINK("https://www.csu.edu.au/scholarships/scholarships-grants/find-scholarship/foundation/1st-year/vp-bragg-bequest-trust-fund-scholarship", "VP Bragg Bequest Trust Fund Scholarship")</f>
        <v>VP Bragg Bequest Trust Fund Scholarship</v>
      </c>
      <c r="C180" t="s">
        <v>416</v>
      </c>
      <c r="D180" t="s">
        <v>10</v>
      </c>
      <c r="E180" t="s">
        <v>11</v>
      </c>
      <c r="F180" t="s">
        <v>28</v>
      </c>
      <c r="G180" s="3" t="s">
        <v>417</v>
      </c>
      <c r="H180" t="s">
        <v>14</v>
      </c>
      <c r="I180" t="s">
        <v>14</v>
      </c>
    </row>
    <row r="181" spans="1:9" ht="45" x14ac:dyDescent="0.25">
      <c r="A181" t="s">
        <v>440</v>
      </c>
      <c r="B18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81" t="s">
        <v>418</v>
      </c>
      <c r="D181" t="s">
        <v>419</v>
      </c>
      <c r="E181" t="s">
        <v>34</v>
      </c>
      <c r="F181" t="s">
        <v>22</v>
      </c>
      <c r="G181" s="3" t="s">
        <v>420</v>
      </c>
      <c r="H181" t="s">
        <v>14</v>
      </c>
      <c r="I181" t="s">
        <v>14</v>
      </c>
    </row>
    <row r="182" spans="1:9" ht="60" x14ac:dyDescent="0.25">
      <c r="A182" t="s">
        <v>440</v>
      </c>
      <c r="B182" t="str">
        <f>HYPERLINK("https://www.csu.edu.au/scholarships/scholarships-grants/find-scholarship/foundation/any-year/widgiewa-school-scholarship", "Widgiewa School Scholarship ")</f>
        <v xml:space="preserve">Widgiewa School Scholarship </v>
      </c>
      <c r="C182" t="s">
        <v>421</v>
      </c>
      <c r="D182" t="s">
        <v>40</v>
      </c>
      <c r="E182" t="s">
        <v>11</v>
      </c>
      <c r="F182" t="s">
        <v>28</v>
      </c>
      <c r="G182" s="3" t="s">
        <v>422</v>
      </c>
      <c r="H182" t="s">
        <v>14</v>
      </c>
      <c r="I182" t="s">
        <v>14</v>
      </c>
    </row>
    <row r="183" spans="1:9" ht="60" x14ac:dyDescent="0.25">
      <c r="A183" t="s">
        <v>440</v>
      </c>
      <c r="B183" t="str">
        <f>HYPERLINK("https://www.csu.edu.au/scholarships/scholarships-grants/find-scholarship/foundation/1st-year/the-james-mcinerney-memorial-scholarship", "The James McInerney Memorial Scholarship")</f>
        <v>The James McInerney Memorial Scholarship</v>
      </c>
      <c r="C183" t="s">
        <v>423</v>
      </c>
      <c r="D183" t="s">
        <v>424</v>
      </c>
      <c r="E183" t="s">
        <v>34</v>
      </c>
      <c r="F183" t="s">
        <v>28</v>
      </c>
      <c r="G183" s="3" t="s">
        <v>425</v>
      </c>
      <c r="H183" t="s">
        <v>14</v>
      </c>
      <c r="I183" t="s">
        <v>14</v>
      </c>
    </row>
    <row r="184" spans="1:9" ht="105" x14ac:dyDescent="0.25">
      <c r="A184" t="s">
        <v>440</v>
      </c>
      <c r="B184" t="str">
        <f>HYPERLINK("https://www.csu.edu.au/scholarships/scholarships-grants/find-scholarship/foundation/1st-year/fc-pye-rural-australia-foundation", "FC Pye Rural Australia Foundation")</f>
        <v>FC Pye Rural Australia Foundation</v>
      </c>
      <c r="C184" t="s">
        <v>426</v>
      </c>
      <c r="D184" t="s">
        <v>86</v>
      </c>
      <c r="E184" t="s">
        <v>11</v>
      </c>
      <c r="F184" t="s">
        <v>28</v>
      </c>
      <c r="G184" s="3" t="s">
        <v>427</v>
      </c>
      <c r="H184" t="s">
        <v>14</v>
      </c>
      <c r="I184" t="s">
        <v>14</v>
      </c>
    </row>
    <row r="185" spans="1:9" ht="75" x14ac:dyDescent="0.25">
      <c r="A185" t="s">
        <v>440</v>
      </c>
      <c r="B185" t="str">
        <f>HYPERLINK("https://www.csu.edu.au/scholarships/scholarships-grants/find-scholarship/foundation/continuing/matron-hertzog-scholarship", "Matron Herzog Scholarship")</f>
        <v>Matron Herzog Scholarship</v>
      </c>
      <c r="C185" t="s">
        <v>428</v>
      </c>
      <c r="D185" t="s">
        <v>58</v>
      </c>
      <c r="E185" t="s">
        <v>65</v>
      </c>
      <c r="F185" t="s">
        <v>28</v>
      </c>
      <c r="G185" s="3" t="s">
        <v>429</v>
      </c>
      <c r="H185" t="s">
        <v>14</v>
      </c>
      <c r="I185" t="s">
        <v>14</v>
      </c>
    </row>
    <row r="186" spans="1:9" ht="120" x14ac:dyDescent="0.25">
      <c r="A186" t="s">
        <v>440</v>
      </c>
      <c r="B18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86" t="s">
        <v>430</v>
      </c>
      <c r="D186" t="s">
        <v>144</v>
      </c>
      <c r="E186" t="s">
        <v>11</v>
      </c>
      <c r="F186" t="s">
        <v>28</v>
      </c>
      <c r="G186" s="3" t="s">
        <v>431</v>
      </c>
      <c r="H186" t="s">
        <v>14</v>
      </c>
      <c r="I186" t="s">
        <v>14</v>
      </c>
    </row>
    <row r="187" spans="1:9" ht="75" x14ac:dyDescent="0.25">
      <c r="A187" t="s">
        <v>440</v>
      </c>
      <c r="B187" t="str">
        <f>HYPERLINK("https://www.csu.edu.au/scholarships/scholarships-grants/find-scholarship/foundation/1st-year/ron-and-stephanie-camplin-oam-nursing-scholarship", "Ron and Stephanie Camplin OAM Nursing Scholarship")</f>
        <v>Ron and Stephanie Camplin OAM Nursing Scholarship</v>
      </c>
      <c r="C187" t="s">
        <v>432</v>
      </c>
      <c r="D187" t="s">
        <v>326</v>
      </c>
      <c r="E187" t="s">
        <v>34</v>
      </c>
      <c r="F187" t="s">
        <v>28</v>
      </c>
      <c r="G187" s="3" t="s">
        <v>433</v>
      </c>
      <c r="H187" t="s">
        <v>14</v>
      </c>
      <c r="I187" t="s">
        <v>14</v>
      </c>
    </row>
    <row r="188" spans="1:9" ht="120" x14ac:dyDescent="0.25">
      <c r="A188" t="s">
        <v>440</v>
      </c>
      <c r="B18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88" t="s">
        <v>434</v>
      </c>
      <c r="D188" t="s">
        <v>86</v>
      </c>
      <c r="E188" t="s">
        <v>11</v>
      </c>
      <c r="F188" t="s">
        <v>28</v>
      </c>
      <c r="G188" s="3" t="s">
        <v>435</v>
      </c>
      <c r="H188" t="s">
        <v>14</v>
      </c>
      <c r="I188" t="s">
        <v>14</v>
      </c>
    </row>
    <row r="189" spans="1:9" ht="75" x14ac:dyDescent="0.25">
      <c r="A189" t="s">
        <v>440</v>
      </c>
      <c r="B189" t="str">
        <f>HYPERLINK("https://www.csu.edu.au/scholarships/scholarships-grants/find-scholarship/foundation/continuing/a-and-k-gestier-veterinary-scholarship2", "A&amp;K Gestier Veterinary Scholarship")</f>
        <v>A&amp;K Gestier Veterinary Scholarship</v>
      </c>
      <c r="C189" t="s">
        <v>436</v>
      </c>
      <c r="D189" t="s">
        <v>10</v>
      </c>
      <c r="E189" t="s">
        <v>11</v>
      </c>
      <c r="F189" t="s">
        <v>28</v>
      </c>
      <c r="G189" s="3" t="s">
        <v>437</v>
      </c>
      <c r="H189" t="s">
        <v>14</v>
      </c>
      <c r="I189" t="s">
        <v>14</v>
      </c>
    </row>
    <row r="190" spans="1:9" ht="75" x14ac:dyDescent="0.25">
      <c r="A190" t="s">
        <v>440</v>
      </c>
      <c r="B190" t="str">
        <f>HYPERLINK("https://www.csu.edu.au/scholarships/scholarships-grants/find-scholarship/foundation/continuing/the-ak-and-ia-sutherland-scholarship", "The AK &amp; IA Sutherland Scholarship")</f>
        <v>The AK &amp; IA Sutherland Scholarship</v>
      </c>
      <c r="C190" t="s">
        <v>438</v>
      </c>
      <c r="D190" t="s">
        <v>10</v>
      </c>
      <c r="E190" t="s">
        <v>11</v>
      </c>
      <c r="F190" t="s">
        <v>28</v>
      </c>
      <c r="G190" s="3" t="s">
        <v>439</v>
      </c>
      <c r="H190" t="s">
        <v>14</v>
      </c>
      <c r="I190" t="s">
        <v>14</v>
      </c>
    </row>
  </sheetData>
  <autoFilter ref="G1:G190" xr:uid="{00000000-0001-0000-0000-000000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57004E-08C1-4AC8-B73F-0A518145174B}">
  <ds:schemaRefs>
    <ds:schemaRef ds:uri="http://schemas.microsoft.com/sharepoint/v3/contenttype/forms"/>
  </ds:schemaRefs>
</ds:datastoreItem>
</file>

<file path=customXml/itemProps2.xml><?xml version="1.0" encoding="utf-8"?>
<ds:datastoreItem xmlns:ds="http://schemas.openxmlformats.org/officeDocument/2006/customXml" ds:itemID="{69CADF82-A5BA-4F75-A378-FB18EC5B16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2024-10-22T04:31:36Z</dcterms:created>
  <dcterms:modified xsi:type="dcterms:W3CDTF">2024-10-29T00:32:19Z</dcterms:modified>
</cp:coreProperties>
</file>