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esternsydneyedu.sharepoint.com/sites/ScholarshipsOperationsGroup/Shared Documents/Git/Scholarships/"/>
    </mc:Choice>
  </mc:AlternateContent>
  <xr:revisionPtr revIDLastSave="1" documentId="11_A1D92AE708E2BB0867C5DFBDC2819A057C459FBD" xr6:coauthVersionLast="47" xr6:coauthVersionMax="47" xr10:uidLastSave="{617A778B-B312-44DA-8C3D-FE40E1855603}"/>
  <bookViews>
    <workbookView xWindow="28680" yWindow="-12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6" i="1" l="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<sst xmlns="http://schemas.openxmlformats.org/spreadsheetml/2006/main" count="689" uniqueCount="104">
  <si>
    <t>University</t>
  </si>
  <si>
    <t>Name</t>
  </si>
  <si>
    <t>Type</t>
  </si>
  <si>
    <t>Value</t>
  </si>
  <si>
    <t>Duration</t>
  </si>
  <si>
    <t>Level</t>
  </si>
  <si>
    <t>Criteria</t>
  </si>
  <si>
    <t>Indigenous</t>
  </si>
  <si>
    <t>Placement</t>
  </si>
  <si>
    <t>UNSW</t>
  </si>
  <si>
    <t>NULL</t>
  </si>
  <si>
    <t>$15,000</t>
  </si>
  <si>
    <t>1 years</t>
  </si>
  <si>
    <t>UG</t>
  </si>
  <si>
    <t>• Be commencing full-time Honours year in Systems at UNSW Engineering in a:Bachelor of Computer Science (Honours)Bachelor of Advanced Computer Science (Honours)BE in Computer Engineering (Honours)BE in Software Engineering (Honours)BE in Bioinformatics (Honours)Have achieved an overall WAM of Distinction/75 or higherHigh Distinction average in systems coursesThesis in the area of Operating Systems
• Bachelor of Computer Science (Honours)
• Bachelor of Advanced Computer Science (Honours)BE in Computer Engineering (Honours)BE in Software Engineering (Honours)BE in Bioinformatics (Honours)
• BE in Computer Engineering (Honours)
• BE in Software Engineering (Honours)
• BE in Bioinformatics (Honours)
• Have achieved an overall WAM of Distinction/75 or higherHigh Distinction average in systems coursesThesis in the area of Operating Systems
• High Distinction average in systems coursesThesis in the area of Operating Systems
• Thesis in the area of Operating Systems</t>
  </si>
  <si>
    <t>No</t>
  </si>
  <si>
    <t>One-off</t>
  </si>
  <si>
    <t>PG</t>
  </si>
  <si>
    <t>• Be an Australian citizen or permanent resident of Australia, Persons entitled to stay in Australia, or to enter and stay in Australia, without any limitation as to time or
New Zealand citizens.Students from all identities can apply. We strongly encourage applications from those identifying as women or non-gender binary, LGBTQIA+, Aboriginal or Torres Strait Islander, people with disability or who are from culturally and linguistically diverse backgrounds, and anyone from?other under-represented groups.Meet the requirements for CSIRO Student affiliate onboarding (e.g., satisfy National
Police Check);At the time of application, the recipient is expected to apply for or be enrolled in full-time studies in a field related to quantum technology at one of the SQA partner universities, at the level relevant to their scholarship type; either Honours (University of Technology Sydney, University of Sydney, University of New South Wales) or Master of Research (Macquarie University).International students are not eligible, but are welcome to apply for the SQA PhD Scholarship program.
• Students from all identities can apply. We strongly encourage applications from those identifying as women or non-gender binary, LGBTQIA+, Aboriginal or Torres Strait Islander, people with disability or who are from culturally and linguistically diverse backgrounds, and anyone from?other under-represented groups.Meet the requirements for CSIRO Student affiliate onboarding (e.g., satisfy National
Police Check);At the time of application, the recipient is expected to apply for or be enrolled in full-time studies in a field related to quantum technology at one of the SQA partner universities, at the level relevant to their scholarship type; either Honours (University of Technology Sydney, University of Sydney, University of New South Wales) or Master of Research (Macquarie University).International students are not eligible, but are welcome to apply for the SQA PhD Scholarship program.
• Meet the requirements for CSIRO Student affiliate onboarding (e.g., satisfy National
Police Check);At the time of application, the recipient is expected to apply for or be enrolled in full-time studies in a field related to quantum technology at one of the SQA partner universities, at the level relevant to their scholarship type; either Honours (University of Technology Sydney, University of Sydney, University of New South Wales) or Master of Research (Macquarie University).International students are not eligible, but are welcome to apply for the SQA PhD Scholarship program.
• At the time of application, the recipient is expected to apply for or be enrolled in full-time studies in a field related to quantum technology at one of the SQA partner universities, at the level relevant to their scholarship type; either Honours (University of Technology Sydney, University of Sydney, University of New South Wales) or Master of Research (Macquarie University).International students are not eligible, but are welcome to apply for the SQA PhD Scholarship program.
• International students are not eligible, but are welcome to apply for the SQA PhD Scholarship program.</t>
  </si>
  <si>
    <t>Duration of degree</t>
  </si>
  <si>
    <t>• Be an Australian Citizen, Australian Permanent Resident (including Humanitarian) visa holder, or a New Zealand Citizen; and
• Have successfully completed two years (160 credits) of a Bachelor of Engineering (Mining Transfer Program) at the University of Newcastle; and
• Be commencing the third year of undergraduate study (single or double degree) in Bachelor of Engineering (Honours) (Mining) at UNSW.</t>
  </si>
  <si>
    <t>$12,500</t>
  </si>
  <si>
    <t>• Must be an Australian Citizen, Permanent Resident (including Humanitarian Visa Holders) or New Zealand Citizen
• Must be working in the Not-for-Profit sector
• Master of Business Administration
• Master of Business Administration (Executive)</t>
  </si>
  <si>
    <t>$10,000</t>
  </si>
  <si>
    <t>UG/PG</t>
  </si>
  <si>
    <t>• Be commencing in the Master of Law Degree Program in Term 1, 2025
• Have completed a Bachelor of Laws or a Juris Doctor degree.</t>
  </si>
  <si>
    <t>$6,000</t>
  </si>
  <si>
    <t>Undefined</t>
  </si>
  <si>
    <t>• Be commencing full-time enrolment in the UNSW Juris Doctor program in Term 1, 2025.
• Be an Australian Citizen, Permanent Resident (including Humanitarian Visa Holders) or New Zealand Citizen</t>
  </si>
  <si>
    <t>$5,000</t>
  </si>
  <si>
    <t>• Be commencing full-time enrolment in the Master of City Planning (8148) in Term 1, 2025.</t>
  </si>
  <si>
    <t>• Be a graduate of the UNSW undergraduate Architecture programBe commencing full-time postgraduate coursework study in the Master of Architecture (8143) in Term 1, 2025
• Be commencing full-time postgraduate coursework study in the Master of Architecture (8143) in Term 1, 2025</t>
  </si>
  <si>
    <t>$3,800</t>
  </si>
  <si>
    <t>na</t>
  </si>
  <si>
    <t>• Be currently enrolled in an eligible degree program at UNSW or other Australian University</t>
  </si>
  <si>
    <t>• Be commencing an eligible UNSW coursework degree program in Term 1 2025*; and,
• Be an asylum seeker or refugee currently holding** one of the following visas:
• Temporary Protection Visa (Subclass 785)
• Safe Haven Enterprise Visa (Subclass 790)
• Bridging Visa***
• Temporary Humanitarian Concern Visa (Subclass 786)
• Humanitarian Stay (Temporary) Visa (Subclass 449)
• Passport
• Immicard
• Titre de Voyage
• PLO56 (M56)
• Document For Travel To Australia (DFTTA)</t>
  </si>
  <si>
    <t>• Be commencing an eligible UNSW coursework degree program in Term, 1 2025*; and,
• Have received an offer of admission into an eligible program for Term 1, 2025 by Saturday, 30 November 2024; and,
• Be a refugee currently holding** one of the following visas:
• Global Special Humanitarian Visa (Subclass 202)
• Protection Visa (Subclass 866)
• Refugee Visa (Subclass 200, 201, 203 or 204)
• Passport
• Immicard
• Titre de Voyage
• PLO56 (M56)
• Document For Travel To Australia (DFTTA)</t>
  </si>
  <si>
    <t>High Potential</t>
  </si>
  <si>
    <t>• N
• U
• L
• L</t>
  </si>
  <si>
    <t>• Be commencing or currently enrolled in an undergraduate or postgraduate coursework program (single or double degree) at UNSW Sydney.
• Sporting performance in their nominated sport and/or their potential to become an outstanding sports person based on their performances and ability as at the time of application/
• Be deemed an elite athlete representing at a minimum of state level (or similar).</t>
  </si>
  <si>
    <t>Equity</t>
  </si>
  <si>
    <t>• Be commencing in a UNSW undergraduate or postgraduate coursework degree program; and
• Be a former or transitioning Australian Defence Force Personnel, or their dependent</t>
  </si>
  <si>
    <t>• Be female
• Have submitted an Educational Access Scheme or Equity Scholarships application via UAC
• Be commencing undergraduate coursework study in one of the following specialisations:Chemical EngineeringChemical Product EngineeringFood ScienceEnvironmental Engineering
• Chemical Engineering
• Chemical Product Engineering
• Food Science
• Environmental Engineering</t>
  </si>
  <si>
    <t>• Be commencing an eligible UNSW undergraduate degree programThe scholarship is available to students in most undergraduate degree programs, except for the BMed MD program. Only a very limited number of scholarships may be available to students enrolling in the BMed MD program.Must have achieved a raw ATAR score (or equivalent) of 99.90  or above (not including adjustment factors) in an Australian Senior Secondary Certificate in the year prior to commencement of study at UNSWInternational applicants undertaking this qualification must be residing in Australia and attending an Australian High School to be considered.Australian Citizens undertaking an assessable international senior secondary qualification with an equivalent ATAR of 99.90 or above are also considered.Students who have completed the International Baccalaureate (IB) must achieve a score of 45 to be considered eligible.Must have submitted aUAC Undergraduate Admission applicationand listed UNSW as one of their preferences by theDecember Round 2 offer round (18 December 2024).
• The scholarship is available to students in most undergraduate degree programs, except for the BMed MD program. Only a very limited number of scholarships may be available to students enrolling in the BMed MD program.
• Must have achieved a raw ATAR score (or equivalent) of 99.90  or above (not including adjustment factors) in an Australian Senior Secondary Certificate in the year prior to commencement of study at UNSWInternational applicants undertaking this qualification must be residing in Australia and attending an Australian High School to be considered.Australian Citizens undertaking an assessable international senior secondary qualification with an equivalent ATAR of 99.90 or above are also considered.Students who have completed the International Baccalaureate (IB) must achieve a score of 45 to be considered eligible.Must have submitted aUAC Undergraduate Admission applicationand listed UNSW as one of their preferences by theDecember Round 2 offer round (18 December 2024).
• International applicants undertaking this qualification must be residing in Australia and attending an Australian High School to be considered.Australian Citizens undertaking an assessable international senior secondary qualification with an equivalent ATAR of 99.90 or above are also considered.Students who have completed the International Baccalaureate (IB) must achieve a score of 45 to be considered eligible.
• Australian Citizens undertaking an assessable international senior secondary qualification with an equivalent ATAR of 99.90 or above are also considered.Students who have completed the International Baccalaureate (IB) must achieve a score of 45 to be considered eligible.
• Students who have completed the International Baccalaureate (IB) must achieve a score of 45 to be considered eligible.
• Must have submitted aUAC Undergraduate Admission applicationand listed UNSW as one of their preferences by theDecember Round 2 offer round (18 December 2024).</t>
  </si>
  <si>
    <t>• Must have achieved the highest ATAR at their school (excluding adjustment factor points)Must have submitted aUAC Undergraduate Admission applicationand listed UNSW as one of their preferences bythe December Round 2 offer round (18 December 2024).Must have completed an Australian Year 12 qualification in a NSW or ACT high school, excluding TAFE, in the year prior to commencing studies at UNSWBe commencing &amp; enrolled full-time in a UNSW undergraduate degree program
• Must have submitted aUAC Undergraduate Admission applicationand listed UNSW as one of their preferences bythe December Round 2 offer round (18 December 2024).Must have completed an Australian Year 12 qualification in a NSW or ACT high school, excluding TAFE, in the year prior to commencing studies at UNSWBe commencing &amp; enrolled full-time in a UNSW undergraduate degree program
• Must have completed an Australian Year 12 qualification in a NSW or ACT high school, excluding TAFE, in the year prior to commencing studies at UNSWBe commencing &amp; enrolled full-time in a UNSW undergraduate degree program
• Be commencing &amp; enrolled full-time in a UNSW undergraduate degree program</t>
  </si>
  <si>
    <t>• Must be commencing a Bachelor of Cyber Security at UNSW Canberra City campus in Term 1, 2025.Indigenous Australian (Aboriginal and/or Torres Strait Islander only) or,Be a woman, non-binary or gender-diverse student or,Be a former or transitioning Australian Defence Force Personnel
• Indigenous Australian (Aboriginal and/or Torres Strait Islander only) or,
• Be a woman, non-binary or gender-diverse student or,
• Be a former or transitioning Australian Defence Force Personnel</t>
  </si>
  <si>
    <t>Preference</t>
  </si>
  <si>
    <t>• Be a graduating international undergraduate or postgraduate UNSW student in Term 3, 2024; and
• Be enrolling in full-time study on campus in a UNSW postgraduate coursework degree program (excluding UNSW Online, and UNSW Canberra or from within nested programs); and
• Have received and accepted a postgraduate letter of offer (unconditional) into an eligible program for Term 1 2025.</t>
  </si>
  <si>
    <t>• Be commencing the Bachelor of Medical Studies-Doctor of Medicine (BMed/MD) at the UNSW Rural Clinical School in Port Macquarie.Be classified as rural or remote (see below)Be applying to or have been offered a place to undertake full-time study in the first year of the Bachelor of Medical Studies-Doctor of Medicine (BMed/MD) at UNSW; andBe residing at Forster House
• Be classified as rural or remote (see below)
• Be applying to or have been offered a place to undertake full-time study in the first year of the Bachelor of Medical Studies-Doctor of Medicine (BMed/MD) at UNSW; and
• Be residing at Forster House</t>
  </si>
  <si>
    <t>$2,000</t>
  </si>
  <si>
    <t>$8,000</t>
  </si>
  <si>
    <t>4 years</t>
  </si>
  <si>
    <t>• Be Australian Citizens or Australian Permanent Resident (including Humanitarian Visa Holders)
• Be commencing any undergraduate degree program at UNSW
• Have applied and received an offer to reside at one of theKensington Collegesat UNSW
• Be from a regional or remote area*</t>
  </si>
  <si>
    <t>$5,500</t>
  </si>
  <si>
    <t>• Be an Australian Citizen, Permanent Resident (including Humanitarian Visa Holders) or New Zealander Citizen.Be commencing full-time study in an undergraduate UNSW dual Law degree program in Term 1, 2024.
• Be commencing full-time study in an undergraduate UNSW dual Law degree program in Term 1, 2024.</t>
  </si>
  <si>
    <t>• Bachelor of Applied Exercise Science/Master of Clinical Exercise Physiology; orBachelor of Exercise Science/Master of Physiotherapy and Exercise Physiology
• Bachelor of Exercise Science/Master of Physiotherapy and Exercise Physiology</t>
  </si>
  <si>
    <t>• Female
• Have completed the NSW HSC (or interstate equivalent) or IB, either:in the year prior to commencing study at UNSW, orin the previous two years prior to commencing at UNSW, provided no tertiary study was undertaken during this period.
• in the year prior to commencing study at UNSW, or
• in the previous two years prior to commencing at UNSW, provided no tertiary study was undertaken during this period.
• Be an Australian Citizen or Australian Permanent ResidentCommenced full-time undergraduate study in the Bachelor of Construction Management and Property single degree program in Term 1, 2024.
• Commenced full-time undergraduate study in the Bachelor of Construction Management and Property single degree program in Term 1, 2024.</t>
  </si>
  <si>
    <t>• Be commencing full-time postgraduate coursework study in the UNSW Master of Architecture program (8143) in Term 1, 2024</t>
  </si>
  <si>
    <t>$12,250</t>
  </si>
  <si>
    <t>• Be an Australian Citizen or Australia Permanent Resident; and
• Be enrolled in an undergraduate degree course at UNSW Australia and have completed at least 72 UOC at the start of your exchange; and
• Be eligible for and applying/ applied to go onExchangein the second half of 2024 to a partner university in:Mainland China
• Mainland China
• Hong Kong
• Japan
• South Korea
• Taiwan
• Singapore
• Maintain a minimum of a credit average at the time of application and throughout the selection process
• Not currently be holding or intending to hold another merit based scholarship for the purpose of tertiary study in Asia (eg New Colombo Plan).</t>
  </si>
  <si>
    <t>[]</t>
  </si>
  <si>
    <t>• Be commencing in a UNSW eligible program in Term 1, 2024:AGSM MBA (Executive) programAGSM MBAX programBe employed in the not-for-profit sector
• AGSM MBA (Executive) programAGSM MBAX program
• AGSM MBAX program
• Be employed in the not-for-profit sector</t>
  </si>
  <si>
    <t>• Future or Current UG&amp; PGC (Single or Double)
• Sydney AFLW or Sydney Swans Academy Athlete
• No Residency</t>
  </si>
  <si>
    <t>$12,000</t>
  </si>
  <si>
    <t>• Be a current full-time undergraduate student who has completed a term or more of study in any program with a major in either Mathematics, Chemistry or Physics.</t>
  </si>
  <si>
    <t>Other</t>
  </si>
  <si>
    <t>• Must be commencing full-time honours program in the School of Mathematics &amp; Statistics in Term 1, 2024.</t>
  </si>
  <si>
    <t>• Bachelor of CommerceBachelor of Commerce (International)Bachelor of EconomicsBachelor of Commerce (Co-op)
• Bachelor of Commerce (International)Bachelor of EconomicsBachelor of Commerce (Co-op)
• Bachelor of EconomicsBachelor of Commerce (Co-op)
• Bachelor of Commerce (Co-op)</t>
  </si>
  <si>
    <t>• Accepted into a 4th year Honours program in the UNSW Business School or the School of PsychologyStudying on an ageing related topic under the supervision of aCEPAR Chief Investigator,Associate InvestigatororResearch Fellow
• Studying on an ageing related topic under the supervision of aCEPAR Chief Investigator,Associate InvestigatororResearch Fellow
• EconomicsActuarial StudiesPsychology
• Actuarial StudiesPsychology
• Psychology</t>
  </si>
  <si>
    <t>$30,000</t>
  </si>
  <si>
    <t>• Be commencing a UNSW eligible programBe a graduate of an undergraduate UNSW Engineering program
• Be a graduate of an undergraduate UNSW Engineering program
• Master of Business Administration (AGSM MBA)(8351)Master of Commerce (8404)Master of Engineering Science (MEngSc) in Manufacturing Engineering (MANFCS8338)Master of Engineering (8621)
• Master of Commerce (8404)Master of Engineering Science (MEngSc) in Manufacturing Engineering (MANFCS8338)Master of Engineering (8621)
• Master of Engineering Science (MEngSc) in Manufacturing Engineering (MANFCS8338)Master of Engineering (8621)
• Master of Engineering (8621)</t>
  </si>
  <si>
    <t>$35,000</t>
  </si>
  <si>
    <t>• Be an Australian citizen;Not be a current citizen or permanent resident of your proposed host location(s);Be enrolled in and undertaking, until completion of all study components of the NCP Scholarship Program, at least one Bachelor Degree or Bachelor Honours Degree;Be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Not be a current citizen or permanent resident of your proposed host location(s);Be enrolled in and undertaking, until completion of all study components of the NCP Scholarship Program, at least one Bachelor Degree or Bachelor Honours Degree;Be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Be enrolled in and undertaking, until completion of all study components of the NCP Scholarship Program, at least one Bachelor Degree or Bachelor Honours Degree;Be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Be between 18 and 30 years of age (inclusive) for non-Indigenous applicants, or between 18 and 35 years of age (inclusive) for Indigenous applicants on 1 January 2025;;Have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Have achieved a minimum 70 per cent graded average or equivalent for your undergraduate course at the time of Application;Be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Be planning to undertake a Student Exchange in 2025.  The 2025 exchange application deadlines are 24 April 2024 for exchange in T1 2025 and 12 September 2024 for exchange in T3 2025;Receive credit from your Exchange towards your UNSW degree;Satisfy the NCP Study component;Not be a previous recipient of a Scholarship under the NCP Scholarship Program;Not be an employee of the branch of DFAT that administers the NCP.
• Receive credit from your Exchange towards your UNSW degree;Satisfy the NCP Study component;Not be a previous recipient of a Scholarship under the NCP Scholarship Program;Not be an employee of the branch of DFAT that administers the NCP.
• Satisfy the NCP Study component;Not be a previous recipient of a Scholarship under the NCP Scholarship Program;Not be an employee of the branch of DFAT that administers the NCP.
• Not be a previous recipient of a Scholarship under the NCP Scholarship Program;Not be an employee of the branch of DFAT that administers the NCP.
• Not be an employee of the branch of DFAT that administers the NCP.
• Read the NCP Scholarship Program guidelines and Advice to Applicants.  As the 2025 guidelines have not yet been released, you should refer to the2024 guidelines and advice.  Once the 2025 guidelines become available, you should refer to them for updated information.Review theStudent Exchange Moodle tutorialand are aware of the Exchange application process, requirements, and deadlines.
• Review theStudent Exchange Moodle tutorialand are aware of the Exchange application process, requirements, and deadlines.</t>
  </si>
  <si>
    <t>• Be currently enrolled in the Bachelor of Medical Studies-Doctor of Medicine (BMed/MD) at UNSW.
• Be undertaking an Independent Learning Project (ILP) or Honours year; and
• Be undertaking research aimed at improving the healthcare of Culturally and Linguistically Diverse (CALD) patients.</t>
  </si>
  <si>
    <t>$120,000</t>
  </si>
  <si>
    <t>3 years</t>
  </si>
  <si>
    <t>$7,000</t>
  </si>
  <si>
    <t>• Be currently enrolled in second year or above of an undergraduate program in the Faculty of Science or a science-related discipline at UNSW or another Australian or New Zealand University.
• Be able to be engaged in a project on a full-time basis (35 hours/week for six weeks during normal working hours unless advised otherwise by the supervisor);
• Projects must be focused on research-based activities (administration tasks are not regarded as research) and should be completed by the end of February;
• Each successful candidate can hold only ONE such scholarship at a time;
• Students who were previously awarded a UNSW Science Vacation Research Scholarship are not eligible to apply.</t>
  </si>
  <si>
    <t>• EligibilityTo be eligible, applicants must be commencing a Nuclear Engineering specialisation in the Master of Engineering Science MEngSci (8338) Program. Code: ENGGPS</t>
  </si>
  <si>
    <t>• Must be commencing full-time Honours study in an undergraduate degree in Built Environment
• Must have commenced your honours program in 2024</t>
  </si>
  <si>
    <t>2 years</t>
  </si>
  <si>
    <t>• 2nd or 3rd Year in the School of Mechanical and Manufacturing Engineering in the following areas:
• Mechanical and Manufacturing EngineeringMechanical EngineeringRobotics and Mechatronics Engineering
• Mechanical EngineeringRobotics and Mechatronics Engineering
• Robotics and Mechatronics Engineering
• 2nd or 3rd Year in the School of Electrical Engineering and Telecommunications in the following areas:Electrical EngineeringTelecommunications
• Electrical EngineeringTelecommunications
• Telecommunications
• 2nd or 3rd in the Year School of Computer Science and Engineering in the following areas:Computer ScienceSoftware Engineering
• Computer ScienceSoftware Engineering
• Software Engineering
• 3rd Year in Industrial Design</t>
  </si>
  <si>
    <t>$21,600</t>
  </si>
  <si>
    <t>• Have completed the NSW HSC (or interstate equivalent) or IB in the previous two years prior to commencing at UNSW, provided no tertiary study was undertaken during this period; and achieved an ATAR minimum of 95 or aboveMust be an Australian Citizen or Permanent Resident (including Humanitarian Visa
Holders)Be commencing full-time undergraduate study in any undergraduate coursework program (single or double) in Term 1, 2025.Must have lived in a rural, regional or remote area* within the two years prior to the start of your UNSW studies.*Check theAustralian Standard Geographic Classification Remoteness Areas (ASGC-RA) system mapto check your eligibility. All categories other than RA1 Major Cities of Australia are considered to be regional or remote with the exception of Hobart.
• Must be an Australian Citizen or Permanent Resident (including Humanitarian Visa
Holders)
• Be commencing full-time undergraduate study in any undergraduate coursework program (single or double) in Term 1, 2025.
• Must have lived in a rural, regional or remote area* within the two years prior to the start of your UNSW studies.</t>
  </si>
  <si>
    <t>• Be an Australian Citizen, Permanent Resident (including Humanitarian Visa Holders) or New Zealand CitizenHave applied for admission to a UNSW undergraduate degree program commencing Term 1, 2025 (via UAC or by any other UNSW admissions scheme)Be commencing full-time undergraduate study in an eligible degree program
• Have applied for admission to a UNSW undergraduate degree program commencing Term 1, 2025 (via UAC or by any other UNSW admissions scheme)Be commencing full-time undergraduate study in an eligible degree program
• Be commencing full-time undergraduate study in an eligible degree program</t>
  </si>
  <si>
    <t>• Be an Australian Citizen or Permanent Resident
• Have completed the NSW HSC (or interstate equivalent); or IB either:in the year prior to commencing study at UNSW, orin the previous two years prior to commencing at UNSW, provided no tertiary study was undertaken during this periodBe commencing full-time study in an undergraduate degree program (single or double) in one
of the following programs offered by the School of Chemical Engineering:Bachelor of Engineering (Chemical Engineering)Bachelor of Engineering (Industrial Chemistry)Note: Applicants commencing the Bachelor of Science (Food Science and Technology) are not eligible for this scholarship.
• in the year prior to commencing study at UNSW, or
• in the previous two years prior to commencing at UNSW, provided no tertiary study was undertaken during this period
• Be commencing full-time study in an undergraduate degree program (single or double) in one
of the following programs offered by the School of Chemical Engineering:Bachelor of Engineering (Chemical Engineering)Bachelor of Engineering (Industrial Chemistry)Note: Applicants commencing the Bachelor of Science (Food Science and Technology) are not eligible for this scholarship.
• Bachelor of Engineering (Chemical Engineering)Bachelor of Engineering (Industrial Chemistry)
• Bachelor of Engineering (Industrial Chemistry)</t>
  </si>
  <si>
    <t>• Be an Australian Citizen, Permanent Resident (including Humanitarian Visa Holders) or New Zealand Citizen; and
• Be commencing full-time undergraduate study (single or double degree) in one of the following Faculty of Engineering degree programs:
• Bachelor of Mining Engineering (Honours)</t>
  </si>
  <si>
    <t>• Must be an Australian Citizen, Permanent Resident (including Humanitarian Visa
Holders) or New Zealand Citizen
• Must be commencing full-time undergraduate study in any UNSW undergraduate coursework degree program in Term 1, 2025.
• Must be female</t>
  </si>
  <si>
    <t>• Be Domestic students ((Australian Citizen, Permanent Resident (including Humanitarian Visa Holders) or New Zealand Citizen))Be commencing in the Bachelor of Science/Bachelor of Science (Computer Science) in Term 1, 2025.**If a suitable candidate can't be found from this program, then candidates from other dual Computer Science programs combined with a Science Faculty program can potentially be considered.
• Be commencing in the Bachelor of Science/Bachelor of Science (Computer Science) in Term 1, 2025.**If a suitable candidate can't be found from this program, then candidates from other dual Computer Science programs combined with a Science Faculty program can potentially be considered.</t>
  </si>
  <si>
    <t>• Be commencing a full-time undergraduate degree program (single or double degree) at UNSW in Term 1, 2025.Be an immediate family member of a current UNSW staff member (include UNSW Staff ID)
• Be an immediate family member of a current UNSW staff member (include UNSW Staff ID)</t>
  </si>
  <si>
    <t>• Must be an Australian Citizen, New Zealand citizen or Permanent Resident (including Humanitarian Visa
Holders)
• Be commencing full-time undergraduate study in Criminology and Criminal Justice (program 3422) in 2025.</t>
  </si>
  <si>
    <t>$3,333</t>
  </si>
  <si>
    <t>• If you are a domestic student, you must be an Australian citizen or permanent resident, and be enrolled in an undergraduate program at a university in NSW.
• If you are an international student, you must be enrolled at an SQA partner university (the University of Technology Sydney, the University of Sydney, UNSW Sydney, or Macquarie University).
• Applicants must have completed a minimum of the equivalent of 1.5 years of full-time study towards their undergraduate degree by the time they commence their research project.
• Students who were previously awarded an SQA Undergraduate Research Scholarship are not eligible to apply.</t>
  </si>
  <si>
    <t>• Be commencing in a Bachelor of Medical Studies/Doctor of Medicine (BMed/MD)Be enrolled through the Gateway Medicine PathwayBe from the South-West Sydney regionBe Female
• Be enrolled through the Gateway Medicine Pathway
• Be from the South-West Sydney region
• Be Female</t>
  </si>
  <si>
    <t>$25,000</t>
  </si>
  <si>
    <t>• Have applied for theGateway Admissions Pathway (GAP)in 2024 in Round 1 or 2*
• Be commencing full-time in an undergraduate UNSW degree program in Term 1, 2025.
• Be from a low-SES background based on residential address at the time of application.Low-socioeconomic areas (bottom 25%) are based on IRSAD and IEO indexes ofSEIFA criteria.
• Low-socioeconomic areas (bottom 25%) are based on IRSAD and IEO indexes ofSEIFA criteria.</t>
  </si>
  <si>
    <t>$7,500</t>
  </si>
  <si>
    <t>• Be students proposing to undertake an Honours Year Program in Climate Change Research Centre,supervised by a researcher in the ARC Centre of Excellence</t>
  </si>
  <si>
    <t>• Be undertaking full-time study in the third year of the Bachelor of Commerce (Marketing) program at the UNSW Business School</t>
  </si>
  <si>
    <t>• Be undertaking an Honours year in the School of Optometry and Vision Science
(VISN4016)Be enrolled full-time Honours study in the Faculty of Medicine and Health
SOVS with a thesis topic in the Retinal Research Group.
• Be enrolled full-time Honours study in the Faculty of Medicine and Health
SOVS with a thesis topic in the Retinal Research Group.</t>
  </si>
  <si>
    <t>• Be commencing an Honours Year in Science, in one of the following programs in Term 1,2025:Medicinal Chemistry (Honours)/LawPsychology (Honours)/LawAdvanced Science (Honours)/Law
• Medicinal Chemistry (Honours)/Law
• Psychology (Honours)/Law
• Advanced Science (Honours)/Law</t>
  </si>
  <si>
    <t>• Be enrolled in the Master of Business Administration Executive Program - Executive Year* in Term 1, 2025.</t>
  </si>
  <si>
    <t>• Female
• Commencing in a Bachelor of Construction Management and Property (Honours) in Term 1, 2025; or
• Commencing in a Master of Construction Project Management or double Master of Construction Management and Master of Property and Development in Term 1, 2025</t>
  </si>
  <si>
    <t>5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</si>
</sst>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6"/>
  <sheetViews>
    <sheetView tabSelected="1" topLeftCell="A83" workbookViewId="0">
      <selection activeCell="A2" sqref="A2:I86"/>
    </sheetView>
  </sheetViews>
  <sheetFormatPr defaultRowHeight="15" x14ac:dyDescent="0.25"/>
  <cols>
    <col min="7" max="7" width="9.140625" style="3"/>
  </cols>
  <sheetData>
    <row r="1" spans="1:9" x14ac:dyDescent="0.25">
      <c r="A1" s="1" t="s">
        <v>0</v>
      </c>
      <c r="B1" s="1" t="s">
        <v>1</v>
      </c>
      <c r="C1" s="1" t="s">
        <v>2</v>
      </c>
      <c r="D1" s="1" t="s">
        <v>3</v>
      </c>
      <c r="E1" s="1" t="s">
        <v>4</v>
      </c>
      <c r="F1" s="1" t="s">
        <v>5</v>
      </c>
      <c r="G1" s="2" t="s">
        <v>6</v>
      </c>
      <c r="H1" s="1" t="s">
        <v>7</v>
      </c>
      <c r="I1" s="1" t="s">
        <v>8</v>
      </c>
    </row>
    <row r="2" spans="1:9" ht="409.5" x14ac:dyDescent="0.25">
      <c r="A2" t="s">
        <v>9</v>
      </c>
      <c r="B2" t="str">
        <f>HYPERLINK("https://www.scholarships.unsw.edu.au/scholarships/id/1757/6557", "John Lions Computer Science Honours Award")</f>
        <v>John Lions Computer Science Honours Award</v>
      </c>
      <c r="C2" t="s">
        <v>10</v>
      </c>
      <c r="D2" t="s">
        <v>11</v>
      </c>
      <c r="E2" t="s">
        <v>12</v>
      </c>
      <c r="F2" t="s">
        <v>13</v>
      </c>
      <c r="G2" s="3" t="s">
        <v>14</v>
      </c>
      <c r="H2" t="s">
        <v>15</v>
      </c>
      <c r="I2" t="s">
        <v>15</v>
      </c>
    </row>
    <row r="3" spans="1:9" ht="409.5" x14ac:dyDescent="0.25">
      <c r="A3" t="s">
        <v>9</v>
      </c>
      <c r="B3" t="str">
        <f>HYPERLINK("https://www.scholarships.unsw.edu.au/scholarships/id/1753/6564", "NGGP Honours Scholarship")</f>
        <v>NGGP Honours Scholarship</v>
      </c>
      <c r="C3" t="s">
        <v>10</v>
      </c>
      <c r="D3" t="s">
        <v>11</v>
      </c>
      <c r="E3" t="s">
        <v>16</v>
      </c>
      <c r="F3" t="s">
        <v>17</v>
      </c>
      <c r="G3" s="3" t="s">
        <v>18</v>
      </c>
      <c r="H3" t="s">
        <v>15</v>
      </c>
      <c r="I3" t="s">
        <v>15</v>
      </c>
    </row>
    <row r="4" spans="1:9" ht="409.5" x14ac:dyDescent="0.25">
      <c r="A4" t="s">
        <v>9</v>
      </c>
      <c r="B4" t="str">
        <f>HYPERLINK("https://www.scholarships.unsw.edu.au/scholarships/id/981/6540", "NSWMC Newcastle Mining Engineering Transfer Program")</f>
        <v>NSWMC Newcastle Mining Engineering Transfer Program</v>
      </c>
      <c r="C4" t="s">
        <v>10</v>
      </c>
      <c r="D4" t="s">
        <v>11</v>
      </c>
      <c r="E4" t="s">
        <v>19</v>
      </c>
      <c r="F4" t="s">
        <v>13</v>
      </c>
      <c r="G4" s="3" t="s">
        <v>20</v>
      </c>
      <c r="H4" t="s">
        <v>15</v>
      </c>
      <c r="I4" t="s">
        <v>15</v>
      </c>
    </row>
    <row r="5" spans="1:9" ht="409.5" x14ac:dyDescent="0.25">
      <c r="A5" t="s">
        <v>9</v>
      </c>
      <c r="B5" t="str">
        <f>HYPERLINK("https://www.scholarships.unsw.edu.au/scholarships/id/537/6535", "Andrew Thyne Reid Scholarship")</f>
        <v>Andrew Thyne Reid Scholarship</v>
      </c>
      <c r="C5" t="s">
        <v>10</v>
      </c>
      <c r="D5" t="s">
        <v>21</v>
      </c>
      <c r="E5" t="s">
        <v>19</v>
      </c>
      <c r="F5" t="s">
        <v>17</v>
      </c>
      <c r="G5" s="3" t="s">
        <v>22</v>
      </c>
      <c r="H5" t="s">
        <v>15</v>
      </c>
      <c r="I5" t="s">
        <v>15</v>
      </c>
    </row>
    <row r="6" spans="1:9" ht="270" x14ac:dyDescent="0.25">
      <c r="A6" t="s">
        <v>9</v>
      </c>
      <c r="B6" t="str">
        <f>HYPERLINK("https://www.scholarships.unsw.edu.au/scholarships/id/1005/6542", "UNSW Law Postgraduate Coursework Academic Excellence Scholarship")</f>
        <v>UNSW Law Postgraduate Coursework Academic Excellence Scholarship</v>
      </c>
      <c r="C6" t="s">
        <v>10</v>
      </c>
      <c r="D6" t="s">
        <v>23</v>
      </c>
      <c r="E6" t="s">
        <v>12</v>
      </c>
      <c r="F6" t="s">
        <v>24</v>
      </c>
      <c r="G6" s="3" t="s">
        <v>25</v>
      </c>
      <c r="H6" t="s">
        <v>15</v>
      </c>
      <c r="I6" t="s">
        <v>15</v>
      </c>
    </row>
    <row r="7" spans="1:9" ht="409.5" x14ac:dyDescent="0.25">
      <c r="A7" t="s">
        <v>9</v>
      </c>
      <c r="B7" t="str">
        <f>HYPERLINK("https://www.scholarships.unsw.edu.au/scholarships/id/701/6533", "The Faculty of Law Juris Doctor Scholarship for Academic Excellence")</f>
        <v>The Faculty of Law Juris Doctor Scholarship for Academic Excellence</v>
      </c>
      <c r="C7" t="s">
        <v>10</v>
      </c>
      <c r="D7" t="s">
        <v>26</v>
      </c>
      <c r="E7" t="s">
        <v>19</v>
      </c>
      <c r="F7" t="s">
        <v>27</v>
      </c>
      <c r="G7" s="3" t="s">
        <v>28</v>
      </c>
      <c r="H7" t="s">
        <v>15</v>
      </c>
      <c r="I7" t="s">
        <v>15</v>
      </c>
    </row>
    <row r="8" spans="1:9" ht="180" x14ac:dyDescent="0.25">
      <c r="A8" t="s">
        <v>9</v>
      </c>
      <c r="B8" t="str">
        <f>HYPERLINK("https://www.scholarships.unsw.edu.au/scholarships/id/1839/6561", "Commissioner Hoffman Scholarship")</f>
        <v>Commissioner Hoffman Scholarship</v>
      </c>
      <c r="C8" t="s">
        <v>10</v>
      </c>
      <c r="D8" t="s">
        <v>29</v>
      </c>
      <c r="E8" t="s">
        <v>19</v>
      </c>
      <c r="F8" t="s">
        <v>17</v>
      </c>
      <c r="G8" s="3" t="s">
        <v>30</v>
      </c>
      <c r="H8" t="s">
        <v>15</v>
      </c>
      <c r="I8" t="s">
        <v>15</v>
      </c>
    </row>
    <row r="9" spans="1:9" ht="409.5" x14ac:dyDescent="0.25">
      <c r="A9" t="s">
        <v>9</v>
      </c>
      <c r="B9" t="str">
        <f>HYPERLINK("https://www.scholarships.unsw.edu.au/scholarships/id/906/6534", "John Haskell Scholarship")</f>
        <v>John Haskell Scholarship</v>
      </c>
      <c r="C9" t="s">
        <v>10</v>
      </c>
      <c r="D9" t="s">
        <v>29</v>
      </c>
      <c r="E9" t="s">
        <v>19</v>
      </c>
      <c r="F9" t="s">
        <v>24</v>
      </c>
      <c r="G9" s="3" t="s">
        <v>31</v>
      </c>
      <c r="H9" t="s">
        <v>15</v>
      </c>
      <c r="I9" t="s">
        <v>15</v>
      </c>
    </row>
    <row r="10" spans="1:9" ht="195" x14ac:dyDescent="0.25">
      <c r="A10" t="s">
        <v>9</v>
      </c>
      <c r="B10" t="str">
        <f>HYPERLINK("https://www.scholarships.unsw.edu.au/scholarships/id/1842/6566", "Centre of Excellence for Weather of the 21st Century Research Award")</f>
        <v>Centre of Excellence for Weather of the 21st Century Research Award</v>
      </c>
      <c r="C10" t="s">
        <v>10</v>
      </c>
      <c r="D10" t="s">
        <v>32</v>
      </c>
      <c r="E10" t="s">
        <v>33</v>
      </c>
      <c r="F10" t="s">
        <v>27</v>
      </c>
      <c r="G10" s="3" t="s">
        <v>34</v>
      </c>
      <c r="H10" t="s">
        <v>15</v>
      </c>
      <c r="I10" t="s">
        <v>15</v>
      </c>
    </row>
    <row r="11" spans="1:9" ht="409.5" x14ac:dyDescent="0.25">
      <c r="A11" t="s">
        <v>9</v>
      </c>
      <c r="B11" t="str">
        <f>HYPERLINK("https://www.scholarships.unsw.edu.au/scholarships/id/1583/6523", "Sanctuary Scholarship for People Seeking Asylum and Refugees with Temporary Protection")</f>
        <v>Sanctuary Scholarship for People Seeking Asylum and Refugees with Temporary Protection</v>
      </c>
      <c r="C11" t="s">
        <v>10</v>
      </c>
      <c r="D11" t="s">
        <v>29</v>
      </c>
      <c r="E11" t="s">
        <v>19</v>
      </c>
      <c r="F11" t="s">
        <v>13</v>
      </c>
      <c r="G11" s="3" t="s">
        <v>35</v>
      </c>
      <c r="H11" t="s">
        <v>15</v>
      </c>
      <c r="I11" t="s">
        <v>15</v>
      </c>
    </row>
    <row r="12" spans="1:9" ht="409.5" x14ac:dyDescent="0.25">
      <c r="A12" t="s">
        <v>9</v>
      </c>
      <c r="B12" t="str">
        <f>HYPERLINK("https://www.scholarships.unsw.edu.au/scholarships/id/1582/6524", "Welcome Scholarship for Students from Refugee Backgrounds")</f>
        <v>Welcome Scholarship for Students from Refugee Backgrounds</v>
      </c>
      <c r="C12" t="s">
        <v>10</v>
      </c>
      <c r="D12" t="s">
        <v>23</v>
      </c>
      <c r="E12" t="s">
        <v>19</v>
      </c>
      <c r="F12" t="s">
        <v>13</v>
      </c>
      <c r="G12" s="3" t="s">
        <v>36</v>
      </c>
      <c r="H12" t="s">
        <v>15</v>
      </c>
      <c r="I12" t="s">
        <v>15</v>
      </c>
    </row>
    <row r="13" spans="1:9" ht="60" x14ac:dyDescent="0.25">
      <c r="A13" t="s">
        <v>9</v>
      </c>
      <c r="B13" t="str">
        <f>HYPERLINK("https://www.scholarships.unsw.edu.au/scholarships/id/1821/6433", "UNSW Scholarships for International Students Commencing Term 1, 2025")</f>
        <v>UNSW Scholarships for International Students Commencing Term 1, 2025</v>
      </c>
      <c r="C13" t="s">
        <v>37</v>
      </c>
      <c r="D13" t="s">
        <v>29</v>
      </c>
      <c r="E13" t="s">
        <v>12</v>
      </c>
      <c r="F13" t="s">
        <v>27</v>
      </c>
      <c r="G13" s="3" t="s">
        <v>38</v>
      </c>
      <c r="H13" t="s">
        <v>15</v>
      </c>
      <c r="I13" t="s">
        <v>15</v>
      </c>
    </row>
    <row r="14" spans="1:9" ht="409.5" x14ac:dyDescent="0.25">
      <c r="A14" t="s">
        <v>9</v>
      </c>
      <c r="B14" t="str">
        <f>HYPERLINK("https://www.scholarships.unsw.edu.au/scholarships/id/1817/6403", "UNSW Sport Scholarships Term 1, 2025")</f>
        <v>UNSW Sport Scholarships Term 1, 2025</v>
      </c>
      <c r="C14" t="s">
        <v>10</v>
      </c>
      <c r="D14" t="s">
        <v>29</v>
      </c>
      <c r="E14" t="s">
        <v>12</v>
      </c>
      <c r="F14" t="s">
        <v>24</v>
      </c>
      <c r="G14" s="3" t="s">
        <v>39</v>
      </c>
      <c r="H14" t="s">
        <v>15</v>
      </c>
      <c r="I14" t="s">
        <v>15</v>
      </c>
    </row>
    <row r="15" spans="1:9" ht="405" x14ac:dyDescent="0.25">
      <c r="A15" t="s">
        <v>9</v>
      </c>
      <c r="B15" t="str">
        <f>HYPERLINK("https://www.scholarships.unsw.edu.au/scholarships/id/1328/6409", "UNSW Veterans Scholarship")</f>
        <v>UNSW Veterans Scholarship</v>
      </c>
      <c r="C15" t="s">
        <v>40</v>
      </c>
      <c r="D15" t="s">
        <v>29</v>
      </c>
      <c r="E15" t="s">
        <v>19</v>
      </c>
      <c r="F15" t="s">
        <v>24</v>
      </c>
      <c r="G15" s="3" t="s">
        <v>41</v>
      </c>
      <c r="H15" t="s">
        <v>15</v>
      </c>
      <c r="I15" t="s">
        <v>15</v>
      </c>
    </row>
    <row r="16" spans="1:9" ht="409.5" x14ac:dyDescent="0.25">
      <c r="A16" t="s">
        <v>9</v>
      </c>
      <c r="B16" t="str">
        <f>HYPERLINK("https://www.scholarships.unsw.edu.au/scholarships/id/1820/6428", "Mike Brungs Scholarship for Women in Chemical Engineering")</f>
        <v>Mike Brungs Scholarship for Women in Chemical Engineering</v>
      </c>
      <c r="C16" t="s">
        <v>40</v>
      </c>
      <c r="D16" t="s">
        <v>23</v>
      </c>
      <c r="E16" t="s">
        <v>19</v>
      </c>
      <c r="F16" t="s">
        <v>13</v>
      </c>
      <c r="G16" s="3" t="s">
        <v>42</v>
      </c>
      <c r="H16" t="s">
        <v>15</v>
      </c>
      <c r="I16" t="s">
        <v>15</v>
      </c>
    </row>
    <row r="17" spans="1:9" ht="60" x14ac:dyDescent="0.25">
      <c r="A17" t="s">
        <v>9</v>
      </c>
      <c r="B17" t="str">
        <f>HYPERLINK("https://www.scholarships.unsw.edu.au/scholarships/id/1815/6408", "2025 Equity Scholarships for Commencing Undergraduate Students")</f>
        <v>2025 Equity Scholarships for Commencing Undergraduate Students</v>
      </c>
      <c r="C17" t="s">
        <v>37</v>
      </c>
      <c r="D17" t="s">
        <v>29</v>
      </c>
      <c r="E17" t="s">
        <v>19</v>
      </c>
      <c r="F17" t="s">
        <v>27</v>
      </c>
      <c r="G17" s="3" t="s">
        <v>38</v>
      </c>
      <c r="H17" t="s">
        <v>15</v>
      </c>
      <c r="I17" t="s">
        <v>15</v>
      </c>
    </row>
    <row r="18" spans="1:9" ht="409.5" x14ac:dyDescent="0.25">
      <c r="A18" t="s">
        <v>9</v>
      </c>
      <c r="B18" t="str">
        <f>HYPERLINK("https://www.scholarships.unsw.edu.au/scholarships/id/102/6399", "Scientia Scholarship")</f>
        <v>Scientia Scholarship</v>
      </c>
      <c r="C18" t="s">
        <v>40</v>
      </c>
      <c r="D18" t="s">
        <v>23</v>
      </c>
      <c r="E18" t="s">
        <v>19</v>
      </c>
      <c r="F18" t="s">
        <v>13</v>
      </c>
      <c r="G18" s="3" t="s">
        <v>43</v>
      </c>
      <c r="H18" t="s">
        <v>15</v>
      </c>
      <c r="I18" t="s">
        <v>15</v>
      </c>
    </row>
    <row r="19" spans="1:9" ht="409.5" x14ac:dyDescent="0.25">
      <c r="A19" t="s">
        <v>9</v>
      </c>
      <c r="B19" t="str">
        <f>HYPERLINK("https://www.scholarships.unsw.edu.au/scholarships/id/1/6398", "Academic Achievement Award (AAA)")</f>
        <v>Academic Achievement Award (AAA)</v>
      </c>
      <c r="C19" t="s">
        <v>40</v>
      </c>
      <c r="D19" t="s">
        <v>29</v>
      </c>
      <c r="E19" t="s">
        <v>12</v>
      </c>
      <c r="F19" t="s">
        <v>13</v>
      </c>
      <c r="G19" s="3" t="s">
        <v>44</v>
      </c>
      <c r="H19" t="s">
        <v>15</v>
      </c>
      <c r="I19" t="s">
        <v>15</v>
      </c>
    </row>
    <row r="20" spans="1:9" ht="409.5" x14ac:dyDescent="0.25">
      <c r="A20" t="s">
        <v>9</v>
      </c>
      <c r="B20" t="str">
        <f>HYPERLINK("https://www.scholarships.unsw.edu.au/scholarships/id/1824/6563", "UNSW Cyber Security Award")</f>
        <v>UNSW Cyber Security Award</v>
      </c>
      <c r="C20" t="s">
        <v>10</v>
      </c>
      <c r="D20" t="s">
        <v>29</v>
      </c>
      <c r="E20" t="s">
        <v>12</v>
      </c>
      <c r="F20" t="s">
        <v>13</v>
      </c>
      <c r="G20" s="3" t="s">
        <v>45</v>
      </c>
      <c r="H20" t="s">
        <v>46</v>
      </c>
      <c r="I20" t="s">
        <v>15</v>
      </c>
    </row>
    <row r="21" spans="1:9" ht="60" x14ac:dyDescent="0.25">
      <c r="A21" t="s">
        <v>9</v>
      </c>
      <c r="B21" t="str">
        <f>HYPERLINK("https://www.scholarships.unsw.edu.au/scholarships/id/1822/6554", "2025 Equity Scholarships for Current Students")</f>
        <v>2025 Equity Scholarships for Current Students</v>
      </c>
      <c r="C21" t="s">
        <v>37</v>
      </c>
      <c r="D21" t="s">
        <v>29</v>
      </c>
      <c r="E21" t="s">
        <v>12</v>
      </c>
      <c r="F21" t="s">
        <v>27</v>
      </c>
      <c r="G21" s="3" t="s">
        <v>38</v>
      </c>
      <c r="H21" t="s">
        <v>15</v>
      </c>
      <c r="I21" t="s">
        <v>15</v>
      </c>
    </row>
    <row r="22" spans="1:9" ht="60" x14ac:dyDescent="0.25">
      <c r="A22" t="s">
        <v>9</v>
      </c>
      <c r="B22" t="str">
        <f>HYPERLINK("https://www.scholarships.unsw.edu.au/scholarships/id/1835/6553", "2025 Equity Scholarships for Postgraduate Coursework Students")</f>
        <v>2025 Equity Scholarships for Postgraduate Coursework Students</v>
      </c>
      <c r="C22" t="s">
        <v>37</v>
      </c>
      <c r="D22" t="s">
        <v>29</v>
      </c>
      <c r="E22" t="s">
        <v>12</v>
      </c>
      <c r="F22" t="s">
        <v>27</v>
      </c>
      <c r="G22" s="3" t="s">
        <v>38</v>
      </c>
      <c r="H22" t="s">
        <v>15</v>
      </c>
      <c r="I22" t="s">
        <v>15</v>
      </c>
    </row>
    <row r="23" spans="1:9" ht="409.5" x14ac:dyDescent="0.25">
      <c r="A23" t="s">
        <v>9</v>
      </c>
      <c r="B23" t="str">
        <f>HYPERLINK("https://www.scholarships.unsw.edu.au/scholarships/id/1837/6559", "UNSW Continuing Scholars Award")</f>
        <v>UNSW Continuing Scholars Award</v>
      </c>
      <c r="C23" t="s">
        <v>10</v>
      </c>
      <c r="D23" t="s">
        <v>29</v>
      </c>
      <c r="E23" t="s">
        <v>16</v>
      </c>
      <c r="F23" t="s">
        <v>24</v>
      </c>
      <c r="G23" s="3" t="s">
        <v>47</v>
      </c>
      <c r="H23" t="s">
        <v>15</v>
      </c>
      <c r="I23" t="s">
        <v>15</v>
      </c>
    </row>
    <row r="24" spans="1:9" ht="409.5" x14ac:dyDescent="0.25">
      <c r="A24" t="s">
        <v>9</v>
      </c>
      <c r="B24" t="str">
        <f>HYPERLINK("https://www.scholarships.unsw.edu.au/scholarships/id/1462/6402", "Daniel and Helen Gauchat Port Macquarie Award for Rural Medical Students")</f>
        <v>Daniel and Helen Gauchat Port Macquarie Award for Rural Medical Students</v>
      </c>
      <c r="C24" t="s">
        <v>10</v>
      </c>
      <c r="D24" t="s">
        <v>29</v>
      </c>
      <c r="E24" t="s">
        <v>12</v>
      </c>
      <c r="F24" t="s">
        <v>13</v>
      </c>
      <c r="G24" s="3" t="s">
        <v>48</v>
      </c>
      <c r="H24" t="s">
        <v>15</v>
      </c>
      <c r="I24" t="s">
        <v>15</v>
      </c>
    </row>
    <row r="25" spans="1:9" ht="60" x14ac:dyDescent="0.25">
      <c r="A25" t="s">
        <v>9</v>
      </c>
      <c r="B25" t="str">
        <f>HYPERLINK("https://www.scholarships.unsw.edu.au/scholarships/id/1706/6556", "UNSW Exchange Scholarships &amp; Awards for 2025")</f>
        <v>UNSW Exchange Scholarships &amp; Awards for 2025</v>
      </c>
      <c r="C25" t="s">
        <v>37</v>
      </c>
      <c r="D25" t="s">
        <v>49</v>
      </c>
      <c r="E25" t="s">
        <v>12</v>
      </c>
      <c r="F25" t="s">
        <v>27</v>
      </c>
      <c r="G25" s="3" t="s">
        <v>38</v>
      </c>
      <c r="H25" t="s">
        <v>15</v>
      </c>
      <c r="I25" t="s">
        <v>15</v>
      </c>
    </row>
    <row r="26" spans="1:9" ht="409.5" x14ac:dyDescent="0.25">
      <c r="A26" t="s">
        <v>9</v>
      </c>
      <c r="B26" t="str">
        <f>HYPERLINK("https://www.scholarships.unsw.edu.au/scholarships/id/1656", "David Nunan Rural Residential Scholarship")</f>
        <v>David Nunan Rural Residential Scholarship</v>
      </c>
      <c r="C26" t="s">
        <v>10</v>
      </c>
      <c r="D26" t="s">
        <v>50</v>
      </c>
      <c r="E26" t="s">
        <v>51</v>
      </c>
      <c r="F26" t="s">
        <v>13</v>
      </c>
      <c r="G26" s="3" t="s">
        <v>52</v>
      </c>
      <c r="H26" t="s">
        <v>15</v>
      </c>
      <c r="I26" t="s">
        <v>15</v>
      </c>
    </row>
    <row r="27" spans="1:9" ht="409.5" x14ac:dyDescent="0.25">
      <c r="A27" t="s">
        <v>9</v>
      </c>
      <c r="B27" t="str">
        <f>HYPERLINK("https://www.scholarships.unsw.edu.au/scholarships/id/1223", "Vanessa Hardman Memorial Endowed Scholarship")</f>
        <v>Vanessa Hardman Memorial Endowed Scholarship</v>
      </c>
      <c r="C27" t="s">
        <v>10</v>
      </c>
      <c r="D27" t="s">
        <v>53</v>
      </c>
      <c r="E27" t="s">
        <v>19</v>
      </c>
      <c r="F27" t="s">
        <v>13</v>
      </c>
      <c r="G27" s="3" t="s">
        <v>54</v>
      </c>
      <c r="H27" t="s">
        <v>15</v>
      </c>
      <c r="I27" t="s">
        <v>15</v>
      </c>
    </row>
    <row r="28" spans="1:9" ht="409.5" x14ac:dyDescent="0.25">
      <c r="A28" t="s">
        <v>9</v>
      </c>
      <c r="B28" t="str">
        <f>HYPERLINK("https://www.scholarships.unsw.edu.au/scholarships/id/158", "David Garlick Memorial Scholarship")</f>
        <v>David Garlick Memorial Scholarship</v>
      </c>
      <c r="C28" t="s">
        <v>10</v>
      </c>
      <c r="D28" t="s">
        <v>29</v>
      </c>
      <c r="E28" t="s">
        <v>19</v>
      </c>
      <c r="F28" t="s">
        <v>24</v>
      </c>
      <c r="G28" s="3" t="s">
        <v>55</v>
      </c>
      <c r="H28" t="s">
        <v>15</v>
      </c>
      <c r="I28" t="s">
        <v>15</v>
      </c>
    </row>
    <row r="29" spans="1:9" ht="409.5" x14ac:dyDescent="0.25">
      <c r="A29" t="s">
        <v>9</v>
      </c>
      <c r="B29" t="str">
        <f>HYPERLINK("https://www.scholarships.unsw.edu.au/scholarships/id/1259", "Roberts Co Women in Built Environment Scholarship")</f>
        <v>Roberts Co Women in Built Environment Scholarship</v>
      </c>
      <c r="C29" t="s">
        <v>10</v>
      </c>
      <c r="D29" t="s">
        <v>29</v>
      </c>
      <c r="E29" t="s">
        <v>19</v>
      </c>
      <c r="F29" t="s">
        <v>13</v>
      </c>
      <c r="G29" s="3" t="s">
        <v>56</v>
      </c>
      <c r="H29" t="s">
        <v>15</v>
      </c>
      <c r="I29" t="s">
        <v>15</v>
      </c>
    </row>
    <row r="30" spans="1:9" ht="270" x14ac:dyDescent="0.25">
      <c r="A30" t="s">
        <v>9</v>
      </c>
      <c r="B30" t="str">
        <f>HYPERLINK("https://www.scholarships.unsw.edu.au/scholarships/id/1408", "Berk Family Scholarship")</f>
        <v>Berk Family Scholarship</v>
      </c>
      <c r="C30" t="s">
        <v>10</v>
      </c>
      <c r="D30" t="s">
        <v>29</v>
      </c>
      <c r="E30" t="s">
        <v>19</v>
      </c>
      <c r="F30" t="s">
        <v>17</v>
      </c>
      <c r="G30" s="3" t="s">
        <v>57</v>
      </c>
      <c r="H30" t="s">
        <v>15</v>
      </c>
      <c r="I30" t="s">
        <v>15</v>
      </c>
    </row>
    <row r="31" spans="1:9" ht="409.5" x14ac:dyDescent="0.25">
      <c r="A31" t="s">
        <v>9</v>
      </c>
      <c r="B31" t="str">
        <f>HYPERLINK("https://www.scholarships.unsw.edu.au/scholarships/id/1061", "Westpac Asian Exchange Scholarship")</f>
        <v>Westpac Asian Exchange Scholarship</v>
      </c>
      <c r="C31" t="s">
        <v>10</v>
      </c>
      <c r="D31" t="s">
        <v>58</v>
      </c>
      <c r="E31" t="s">
        <v>12</v>
      </c>
      <c r="F31" t="s">
        <v>13</v>
      </c>
      <c r="G31" s="3" t="s">
        <v>59</v>
      </c>
      <c r="H31" t="s">
        <v>15</v>
      </c>
      <c r="I31" t="s">
        <v>15</v>
      </c>
    </row>
    <row r="32" spans="1:9" ht="60" x14ac:dyDescent="0.25">
      <c r="A32" t="s">
        <v>9</v>
      </c>
      <c r="B32" t="str">
        <f>HYPERLINK("https://www.scholarships.unsw.edu.au/scholarships/id/1530", "Tertiary Access Payment (TAP) Program")</f>
        <v>Tertiary Access Payment (TAP) Program</v>
      </c>
      <c r="C32" t="s">
        <v>37</v>
      </c>
      <c r="D32" t="s">
        <v>60</v>
      </c>
      <c r="E32" t="s">
        <v>33</v>
      </c>
      <c r="F32" t="s">
        <v>27</v>
      </c>
      <c r="G32" s="3" t="s">
        <v>38</v>
      </c>
      <c r="H32" t="s">
        <v>15</v>
      </c>
      <c r="I32" t="s">
        <v>15</v>
      </c>
    </row>
    <row r="33" spans="1:9" ht="409.5" x14ac:dyDescent="0.25">
      <c r="A33" t="s">
        <v>9</v>
      </c>
      <c r="B33" t="str">
        <f>HYPERLINK("https://www.scholarships.unsw.edu.au/scholarships/id/555", "AGSM Alumni Community Leader Scholarship")</f>
        <v>AGSM Alumni Community Leader Scholarship</v>
      </c>
      <c r="C33" t="s">
        <v>10</v>
      </c>
      <c r="D33" t="s">
        <v>60</v>
      </c>
      <c r="E33" t="s">
        <v>19</v>
      </c>
      <c r="F33" t="s">
        <v>27</v>
      </c>
      <c r="G33" s="3" t="s">
        <v>61</v>
      </c>
      <c r="H33" t="s">
        <v>15</v>
      </c>
      <c r="I33" t="s">
        <v>15</v>
      </c>
    </row>
    <row r="34" spans="1:9" ht="240" x14ac:dyDescent="0.25">
      <c r="A34" t="s">
        <v>9</v>
      </c>
      <c r="B34" t="str">
        <f>HYPERLINK("https://www.scholarships.unsw.edu.au/scholarships/id/1674", "UNSW Sydney Swans AFLW/ Academy Award (T1, 2024)")</f>
        <v>UNSW Sydney Swans AFLW/ Academy Award (T1, 2024)</v>
      </c>
      <c r="C34" t="s">
        <v>10</v>
      </c>
      <c r="D34" t="s">
        <v>23</v>
      </c>
      <c r="E34" t="s">
        <v>12</v>
      </c>
      <c r="F34" t="s">
        <v>24</v>
      </c>
      <c r="G34" s="3" t="s">
        <v>62</v>
      </c>
      <c r="H34" t="s">
        <v>15</v>
      </c>
      <c r="I34" t="s">
        <v>15</v>
      </c>
    </row>
    <row r="35" spans="1:9" ht="330" x14ac:dyDescent="0.25">
      <c r="A35" t="s">
        <v>9</v>
      </c>
      <c r="B35" t="str">
        <f>HYPERLINK("https://www.scholarships.unsw.edu.au/scholarships/id/850", "Late Stephen Robjohns Science Scholarship")</f>
        <v>Late Stephen Robjohns Science Scholarship</v>
      </c>
      <c r="C35" t="s">
        <v>10</v>
      </c>
      <c r="D35" t="s">
        <v>63</v>
      </c>
      <c r="E35" t="s">
        <v>51</v>
      </c>
      <c r="F35" t="s">
        <v>13</v>
      </c>
      <c r="G35" s="3" t="s">
        <v>64</v>
      </c>
      <c r="H35" t="s">
        <v>15</v>
      </c>
      <c r="I35" t="s">
        <v>15</v>
      </c>
    </row>
    <row r="36" spans="1:9" ht="210" x14ac:dyDescent="0.25">
      <c r="A36" t="s">
        <v>9</v>
      </c>
      <c r="B36" t="str">
        <f>HYPERLINK("https://www.scholarships.unsw.edu.au/scholarships/id/1792", "Moses Honours Year Scholarship")</f>
        <v>Moses Honours Year Scholarship</v>
      </c>
      <c r="C36" t="s">
        <v>10</v>
      </c>
      <c r="D36" t="s">
        <v>23</v>
      </c>
      <c r="E36" t="s">
        <v>12</v>
      </c>
      <c r="F36" t="s">
        <v>65</v>
      </c>
      <c r="G36" s="3" t="s">
        <v>66</v>
      </c>
      <c r="H36" t="s">
        <v>15</v>
      </c>
      <c r="I36" t="s">
        <v>15</v>
      </c>
    </row>
    <row r="37" spans="1:9" ht="409.5" x14ac:dyDescent="0.25">
      <c r="A37" t="s">
        <v>9</v>
      </c>
      <c r="B37" t="str">
        <f>HYPERLINK("https://www.scholarships.unsw.edu.au/scholarships/id/1788", "Pinnacle Investment Management Women in Finance Scholarship")</f>
        <v>Pinnacle Investment Management Women in Finance Scholarship</v>
      </c>
      <c r="C37" t="s">
        <v>10</v>
      </c>
      <c r="D37" t="s">
        <v>23</v>
      </c>
      <c r="E37" t="s">
        <v>12</v>
      </c>
      <c r="F37" t="s">
        <v>13</v>
      </c>
      <c r="G37" s="3" t="s">
        <v>67</v>
      </c>
      <c r="H37" t="s">
        <v>15</v>
      </c>
      <c r="I37" t="s">
        <v>15</v>
      </c>
    </row>
    <row r="38" spans="1:9" ht="409.5" x14ac:dyDescent="0.25">
      <c r="A38" t="s">
        <v>9</v>
      </c>
      <c r="B38" t="str">
        <f>HYPERLINK("https://www.scholarships.unsw.edu.au/scholarships/id/871", "CEPAR Honours Scholarship")</f>
        <v>CEPAR Honours Scholarship</v>
      </c>
      <c r="C38" t="s">
        <v>10</v>
      </c>
      <c r="D38" t="s">
        <v>29</v>
      </c>
      <c r="E38" t="s">
        <v>12</v>
      </c>
      <c r="F38" t="s">
        <v>65</v>
      </c>
      <c r="G38" s="3" t="s">
        <v>68</v>
      </c>
      <c r="H38" t="s">
        <v>15</v>
      </c>
      <c r="I38" t="s">
        <v>15</v>
      </c>
    </row>
    <row r="39" spans="1:9" ht="60" x14ac:dyDescent="0.25">
      <c r="A39" t="s">
        <v>9</v>
      </c>
      <c r="B39" t="str">
        <f>HYPERLINK("https://www.scholarships.unsw.edu.au/scholarships/id/1762", "Faculty of Engineering Honours Scholarships")</f>
        <v>Faculty of Engineering Honours Scholarships</v>
      </c>
      <c r="C39" t="s">
        <v>37</v>
      </c>
      <c r="D39" t="s">
        <v>29</v>
      </c>
      <c r="E39" t="s">
        <v>12</v>
      </c>
      <c r="F39" t="s">
        <v>27</v>
      </c>
      <c r="G39" s="3" t="s">
        <v>38</v>
      </c>
      <c r="H39" t="s">
        <v>15</v>
      </c>
      <c r="I39" t="s">
        <v>15</v>
      </c>
    </row>
    <row r="40" spans="1:9" ht="60" x14ac:dyDescent="0.25">
      <c r="A40" t="s">
        <v>9</v>
      </c>
      <c r="B40" t="str">
        <f>HYPERLINK("https://www.scholarships.unsw.edu.au/scholarships/id/1764", "UNSW Faculty of Medicine Honours Scholarships 2024")</f>
        <v>UNSW Faculty of Medicine Honours Scholarships 2024</v>
      </c>
      <c r="C40" t="s">
        <v>37</v>
      </c>
      <c r="D40" t="s">
        <v>29</v>
      </c>
      <c r="E40" t="s">
        <v>12</v>
      </c>
      <c r="F40" t="s">
        <v>27</v>
      </c>
      <c r="G40" s="3" t="s">
        <v>38</v>
      </c>
      <c r="H40" t="s">
        <v>15</v>
      </c>
      <c r="I40" t="s">
        <v>15</v>
      </c>
    </row>
    <row r="41" spans="1:9" ht="60" x14ac:dyDescent="0.25">
      <c r="A41" t="s">
        <v>9</v>
      </c>
      <c r="B41" t="str">
        <f>HYPERLINK("https://www.scholarships.unsw.edu.au/scholarships/id/1795", "UNSW Women Electrical Engineering Scholarships")</f>
        <v>UNSW Women Electrical Engineering Scholarships</v>
      </c>
      <c r="C41" t="s">
        <v>37</v>
      </c>
      <c r="D41" t="s">
        <v>23</v>
      </c>
      <c r="E41" t="s">
        <v>51</v>
      </c>
      <c r="F41" t="s">
        <v>27</v>
      </c>
      <c r="G41" s="3" t="s">
        <v>38</v>
      </c>
      <c r="H41" t="s">
        <v>15</v>
      </c>
      <c r="I41" t="s">
        <v>15</v>
      </c>
    </row>
    <row r="42" spans="1:9" ht="60" x14ac:dyDescent="0.25">
      <c r="A42" t="s">
        <v>9</v>
      </c>
      <c r="B42" t="str">
        <f>HYPERLINK("https://www.scholarships.unsw.edu.au/scholarships/id/1161", "AFGW NSW Joan Bielski AO Memorial Scholarship")</f>
        <v>AFGW NSW Joan Bielski AO Memorial Scholarship</v>
      </c>
      <c r="C42" t="s">
        <v>37</v>
      </c>
      <c r="D42" t="s">
        <v>60</v>
      </c>
      <c r="E42" t="s">
        <v>33</v>
      </c>
      <c r="F42" t="s">
        <v>27</v>
      </c>
      <c r="G42" s="3" t="s">
        <v>38</v>
      </c>
      <c r="H42" t="s">
        <v>15</v>
      </c>
      <c r="I42" t="s">
        <v>15</v>
      </c>
    </row>
    <row r="43" spans="1:9" ht="409.5" x14ac:dyDescent="0.25">
      <c r="A43" t="s">
        <v>9</v>
      </c>
      <c r="B43" t="str">
        <f>HYPERLINK("https://www.scholarships.unsw.edu.au/scholarships/id/255", "Joseph Barling Fellowship")</f>
        <v>Joseph Barling Fellowship</v>
      </c>
      <c r="C43" t="s">
        <v>10</v>
      </c>
      <c r="D43" t="s">
        <v>69</v>
      </c>
      <c r="E43" t="s">
        <v>19</v>
      </c>
      <c r="F43" t="s">
        <v>24</v>
      </c>
      <c r="G43" s="3" t="s">
        <v>70</v>
      </c>
      <c r="H43" t="s">
        <v>15</v>
      </c>
      <c r="I43" t="s">
        <v>15</v>
      </c>
    </row>
    <row r="44" spans="1:9" ht="409.5" x14ac:dyDescent="0.25">
      <c r="A44" t="s">
        <v>9</v>
      </c>
      <c r="B44" t="str">
        <f>HYPERLINK("https://www.scholarships.unsw.edu.au/scholarships/id/954", "New Colombo Plan Scholarship")</f>
        <v>New Colombo Plan Scholarship</v>
      </c>
      <c r="C44" t="s">
        <v>10</v>
      </c>
      <c r="D44" t="s">
        <v>71</v>
      </c>
      <c r="E44" t="s">
        <v>12</v>
      </c>
      <c r="F44" t="s">
        <v>13</v>
      </c>
      <c r="G44" s="3" t="s">
        <v>72</v>
      </c>
      <c r="H44" t="s">
        <v>46</v>
      </c>
      <c r="I44" t="s">
        <v>15</v>
      </c>
    </row>
    <row r="45" spans="1:9" ht="60" x14ac:dyDescent="0.25">
      <c r="A45" t="s">
        <v>9</v>
      </c>
      <c r="B45" t="str">
        <f>HYPERLINK("https://www.scholarships.unsw.edu.au/scholarships/id/1707", "UNSW Touch Football Leadership Award")</f>
        <v>UNSW Touch Football Leadership Award</v>
      </c>
      <c r="C45" t="s">
        <v>37</v>
      </c>
      <c r="D45" t="s">
        <v>29</v>
      </c>
      <c r="E45" t="s">
        <v>12</v>
      </c>
      <c r="F45" t="s">
        <v>27</v>
      </c>
      <c r="G45" s="3" t="s">
        <v>38</v>
      </c>
      <c r="H45" t="s">
        <v>15</v>
      </c>
      <c r="I45" t="s">
        <v>15</v>
      </c>
    </row>
    <row r="46" spans="1:9" ht="60" x14ac:dyDescent="0.25">
      <c r="A46" t="s">
        <v>9</v>
      </c>
      <c r="B46" t="str">
        <f>HYPERLINK("https://www.scholarships.unsw.edu.au/scholarships/id/744", "John Monash Scholarship")</f>
        <v>John Monash Scholarship</v>
      </c>
      <c r="C46" t="s">
        <v>37</v>
      </c>
      <c r="D46" t="s">
        <v>60</v>
      </c>
      <c r="E46" t="s">
        <v>33</v>
      </c>
      <c r="F46" t="s">
        <v>27</v>
      </c>
      <c r="G46" s="3" t="s">
        <v>38</v>
      </c>
      <c r="H46" t="s">
        <v>15</v>
      </c>
      <c r="I46" t="s">
        <v>15</v>
      </c>
    </row>
    <row r="47" spans="1:9" ht="409.5" x14ac:dyDescent="0.25">
      <c r="A47" t="s">
        <v>9</v>
      </c>
      <c r="B47" t="str">
        <f>HYPERLINK("https://www.scholarships.unsw.edu.au/scholarships/id/1819", "ACMA Research Award")</f>
        <v>ACMA Research Award</v>
      </c>
      <c r="C47" t="s">
        <v>10</v>
      </c>
      <c r="D47" t="s">
        <v>29</v>
      </c>
      <c r="E47" t="s">
        <v>12</v>
      </c>
      <c r="F47" t="s">
        <v>13</v>
      </c>
      <c r="G47" s="3" t="s">
        <v>73</v>
      </c>
      <c r="H47" t="s">
        <v>15</v>
      </c>
      <c r="I47" t="s">
        <v>15</v>
      </c>
    </row>
    <row r="48" spans="1:9" ht="60" x14ac:dyDescent="0.25">
      <c r="A48" t="s">
        <v>9</v>
      </c>
      <c r="B48" t="str">
        <f>HYPERLINK("https://www.scholarships.unsw.edu.au/scholarships/id/1727", "Westpac Future Leaders Scholarship")</f>
        <v>Westpac Future Leaders Scholarship</v>
      </c>
      <c r="C48" t="s">
        <v>37</v>
      </c>
      <c r="D48" t="s">
        <v>74</v>
      </c>
      <c r="E48" t="s">
        <v>75</v>
      </c>
      <c r="F48" t="s">
        <v>27</v>
      </c>
      <c r="G48" s="3" t="s">
        <v>38</v>
      </c>
      <c r="H48" t="s">
        <v>15</v>
      </c>
      <c r="I48" t="s">
        <v>15</v>
      </c>
    </row>
    <row r="49" spans="1:9" ht="60" x14ac:dyDescent="0.25">
      <c r="A49" t="s">
        <v>9</v>
      </c>
      <c r="B49" t="str">
        <f>HYPERLINK("https://www.scholarships.unsw.edu.au/scholarships/id/912", "Danielle Sirmai Memorial Award")</f>
        <v>Danielle Sirmai Memorial Award</v>
      </c>
      <c r="C49" t="s">
        <v>37</v>
      </c>
      <c r="D49" t="s">
        <v>76</v>
      </c>
      <c r="E49" t="s">
        <v>16</v>
      </c>
      <c r="F49" t="s">
        <v>27</v>
      </c>
      <c r="G49" s="3" t="s">
        <v>38</v>
      </c>
      <c r="H49" t="s">
        <v>15</v>
      </c>
      <c r="I49" t="s">
        <v>15</v>
      </c>
    </row>
    <row r="50" spans="1:9" ht="409.5" x14ac:dyDescent="0.25">
      <c r="A50" t="s">
        <v>9</v>
      </c>
      <c r="B50" t="str">
        <f>HYPERLINK("https://www.scholarships.unsw.edu.au/scholarships/id/1252", "UNSW Science Vacation Research Scholarship")</f>
        <v>UNSW Science Vacation Research Scholarship</v>
      </c>
      <c r="C50" t="s">
        <v>10</v>
      </c>
      <c r="D50" t="s">
        <v>32</v>
      </c>
      <c r="E50" t="s">
        <v>33</v>
      </c>
      <c r="F50" t="s">
        <v>13</v>
      </c>
      <c r="G50" s="3" t="s">
        <v>77</v>
      </c>
      <c r="H50" t="s">
        <v>15</v>
      </c>
      <c r="I50" t="s">
        <v>15</v>
      </c>
    </row>
    <row r="51" spans="1:9" ht="60" x14ac:dyDescent="0.25">
      <c r="A51" t="s">
        <v>9</v>
      </c>
      <c r="B51" t="str">
        <f>HYPERLINK("https://www.scholarships.unsw.edu.au/scholarships/id/1823", "Spark: Women's Scholarship")</f>
        <v>Spark: Women's Scholarship</v>
      </c>
      <c r="C51" t="s">
        <v>37</v>
      </c>
      <c r="D51" t="s">
        <v>60</v>
      </c>
      <c r="E51" t="s">
        <v>33</v>
      </c>
      <c r="F51" t="s">
        <v>27</v>
      </c>
      <c r="G51" s="3" t="s">
        <v>38</v>
      </c>
      <c r="H51" t="s">
        <v>15</v>
      </c>
      <c r="I51" t="s">
        <v>15</v>
      </c>
    </row>
    <row r="52" spans="1:9" ht="375" x14ac:dyDescent="0.25">
      <c r="A52" t="s">
        <v>9</v>
      </c>
      <c r="B52" t="str">
        <f>HYPERLINK("https://www.scholarships.unsw.edu.au/scholarships/id/1593", "Tyree Nuclear Masters by Coursework Scholarship")</f>
        <v>Tyree Nuclear Masters by Coursework Scholarship</v>
      </c>
      <c r="C52" t="s">
        <v>10</v>
      </c>
      <c r="D52" t="s">
        <v>50</v>
      </c>
      <c r="E52" t="s">
        <v>19</v>
      </c>
      <c r="F52" t="s">
        <v>17</v>
      </c>
      <c r="G52" s="3" t="s">
        <v>78</v>
      </c>
      <c r="H52" t="s">
        <v>15</v>
      </c>
      <c r="I52" t="s">
        <v>15</v>
      </c>
    </row>
    <row r="53" spans="1:9" ht="315" x14ac:dyDescent="0.25">
      <c r="A53" t="s">
        <v>9</v>
      </c>
      <c r="B53" t="str">
        <f>HYPERLINK("https://www.scholarships.unsw.edu.au/scholarships/id/1102", "Elias Duek-Cohen Urban Design Award")</f>
        <v>Elias Duek-Cohen Urban Design Award</v>
      </c>
      <c r="C53" t="s">
        <v>10</v>
      </c>
      <c r="D53" t="s">
        <v>29</v>
      </c>
      <c r="E53" t="s">
        <v>12</v>
      </c>
      <c r="F53" t="s">
        <v>13</v>
      </c>
      <c r="G53" s="3" t="s">
        <v>79</v>
      </c>
      <c r="H53" t="s">
        <v>15</v>
      </c>
      <c r="I53" t="s">
        <v>15</v>
      </c>
    </row>
    <row r="54" spans="1:9" ht="409.5" x14ac:dyDescent="0.25">
      <c r="A54" t="s">
        <v>9</v>
      </c>
      <c r="B54" t="str">
        <f>HYPERLINK("https://www.scholarships.unsw.edu.au/scholarships/id/1797", "RODE Microphones")</f>
        <v>RODE Microphones</v>
      </c>
      <c r="C54" t="s">
        <v>10</v>
      </c>
      <c r="D54" t="s">
        <v>23</v>
      </c>
      <c r="E54" t="s">
        <v>80</v>
      </c>
      <c r="F54" t="s">
        <v>27</v>
      </c>
      <c r="G54" s="3" t="s">
        <v>81</v>
      </c>
      <c r="H54" t="s">
        <v>15</v>
      </c>
      <c r="I54" t="s">
        <v>15</v>
      </c>
    </row>
    <row r="55" spans="1:9" ht="60" x14ac:dyDescent="0.25">
      <c r="A55" t="s">
        <v>9</v>
      </c>
      <c r="B55" t="str">
        <f>HYPERLINK("https://www.scholarships.unsw.edu.au/scholarships/id/126", "UNSW Co-op Program")</f>
        <v>UNSW Co-op Program</v>
      </c>
      <c r="C55" t="s">
        <v>10</v>
      </c>
      <c r="D55" t="s">
        <v>82</v>
      </c>
      <c r="E55" t="s">
        <v>51</v>
      </c>
      <c r="F55" t="s">
        <v>27</v>
      </c>
      <c r="G55" s="3" t="s">
        <v>38</v>
      </c>
      <c r="H55" t="s">
        <v>15</v>
      </c>
      <c r="I55" t="s">
        <v>15</v>
      </c>
    </row>
    <row r="56" spans="1:9" ht="409.5" x14ac:dyDescent="0.25">
      <c r="A56" t="s">
        <v>9</v>
      </c>
      <c r="B56" t="str">
        <f>HYPERLINK("https://www.scholarships.unsw.edu.au/scholarships/id/112", "John Niland Scholarship")</f>
        <v>John Niland Scholarship</v>
      </c>
      <c r="C56" t="s">
        <v>10</v>
      </c>
      <c r="D56" t="s">
        <v>63</v>
      </c>
      <c r="E56" t="s">
        <v>12</v>
      </c>
      <c r="F56" t="s">
        <v>13</v>
      </c>
      <c r="G56" s="3" t="s">
        <v>83</v>
      </c>
      <c r="H56" t="s">
        <v>15</v>
      </c>
      <c r="I56" t="s">
        <v>15</v>
      </c>
    </row>
    <row r="57" spans="1:9" ht="409.5" x14ac:dyDescent="0.25">
      <c r="A57" t="s">
        <v>9</v>
      </c>
      <c r="B57" t="str">
        <f>HYPERLINK("https://www.scholarships.unsw.edu.au/scholarships/id/1813", "2025 General Merit Undergraduate Scholarships for Commencing Students")</f>
        <v>2025 General Merit Undergraduate Scholarships for Commencing Students</v>
      </c>
      <c r="C57" t="s">
        <v>10</v>
      </c>
      <c r="D57" t="s">
        <v>29</v>
      </c>
      <c r="E57" t="s">
        <v>19</v>
      </c>
      <c r="F57" t="s">
        <v>13</v>
      </c>
      <c r="G57" s="3" t="s">
        <v>84</v>
      </c>
      <c r="H57" t="s">
        <v>15</v>
      </c>
      <c r="I57" t="s">
        <v>15</v>
      </c>
    </row>
    <row r="58" spans="1:9" ht="409.5" x14ac:dyDescent="0.25">
      <c r="A58" t="s">
        <v>9</v>
      </c>
      <c r="B58" t="str">
        <f>HYPERLINK("https://www.scholarships.unsw.edu.au/scholarships/id/1633", "School of Chemical Engineering High Achiever Award")</f>
        <v>School of Chemical Engineering High Achiever Award</v>
      </c>
      <c r="C58" t="s">
        <v>10</v>
      </c>
      <c r="D58" t="s">
        <v>29</v>
      </c>
      <c r="E58" t="s">
        <v>12</v>
      </c>
      <c r="F58" t="s">
        <v>13</v>
      </c>
      <c r="G58" s="3" t="s">
        <v>85</v>
      </c>
      <c r="H58" t="s">
        <v>15</v>
      </c>
      <c r="I58" t="s">
        <v>15</v>
      </c>
    </row>
    <row r="59" spans="1:9" ht="60" x14ac:dyDescent="0.25">
      <c r="A59" t="s">
        <v>9</v>
      </c>
      <c r="B59" t="str">
        <f>HYPERLINK("https://www.scholarships.unsw.edu.au/scholarships/id/1635", "School of Computer Science &amp; Engineering Scholarships for Students Commencing Term 1, 2025")</f>
        <v>School of Computer Science &amp; Engineering Scholarships for Students Commencing Term 1, 2025</v>
      </c>
      <c r="C59" t="s">
        <v>37</v>
      </c>
      <c r="D59" t="s">
        <v>29</v>
      </c>
      <c r="E59" t="s">
        <v>12</v>
      </c>
      <c r="F59" t="s">
        <v>27</v>
      </c>
      <c r="G59" s="3" t="s">
        <v>38</v>
      </c>
      <c r="H59" t="s">
        <v>15</v>
      </c>
      <c r="I59" t="s">
        <v>15</v>
      </c>
    </row>
    <row r="60" spans="1:9" ht="60" x14ac:dyDescent="0.25">
      <c r="A60" t="s">
        <v>9</v>
      </c>
      <c r="B60" t="str">
        <f>HYPERLINK("https://www.scholarships.unsw.edu.au/scholarships/id/1816", "UNSW Engineering Rural Scholarships Program for Students Commencing Term 1, 2025")</f>
        <v>UNSW Engineering Rural Scholarships Program for Students Commencing Term 1, 2025</v>
      </c>
      <c r="C60" t="s">
        <v>37</v>
      </c>
      <c r="D60" t="s">
        <v>11</v>
      </c>
      <c r="E60" t="s">
        <v>19</v>
      </c>
      <c r="F60" t="s">
        <v>27</v>
      </c>
      <c r="G60" s="3" t="s">
        <v>38</v>
      </c>
      <c r="H60" t="s">
        <v>15</v>
      </c>
      <c r="I60" t="s">
        <v>15</v>
      </c>
    </row>
    <row r="61" spans="1:9" ht="409.5" x14ac:dyDescent="0.25">
      <c r="A61" t="s">
        <v>9</v>
      </c>
      <c r="B61" t="str">
        <f>HYPERLINK("https://www.scholarships.unsw.edu.au/scholarships/id/1818", "UNSW Minerals and Energy Resources Engineering Scholarships for Students Commencing Term 1, 2025")</f>
        <v>UNSW Minerals and Energy Resources Engineering Scholarships for Students Commencing Term 1, 2025</v>
      </c>
      <c r="C61" t="s">
        <v>10</v>
      </c>
      <c r="D61" t="s">
        <v>11</v>
      </c>
      <c r="E61" t="s">
        <v>19</v>
      </c>
      <c r="F61" t="s">
        <v>13</v>
      </c>
      <c r="G61" s="3" t="s">
        <v>86</v>
      </c>
      <c r="H61" t="s">
        <v>15</v>
      </c>
      <c r="I61" t="s">
        <v>15</v>
      </c>
    </row>
    <row r="62" spans="1:9" ht="60" x14ac:dyDescent="0.25">
      <c r="A62" t="s">
        <v>9</v>
      </c>
      <c r="B62" t="str">
        <f>HYPERLINK("https://www.scholarships.unsw.edu.au/scholarships/id/1814", "UNSW Women in Engineering Scholarship Program for Students Commencing Term 1, 2025")</f>
        <v>UNSW Women in Engineering Scholarship Program for Students Commencing Term 1, 2025</v>
      </c>
      <c r="C62" t="s">
        <v>37</v>
      </c>
      <c r="D62" t="s">
        <v>63</v>
      </c>
      <c r="E62" t="s">
        <v>19</v>
      </c>
      <c r="F62" t="s">
        <v>27</v>
      </c>
      <c r="G62" s="3" t="s">
        <v>38</v>
      </c>
      <c r="H62" t="s">
        <v>15</v>
      </c>
      <c r="I62" t="s">
        <v>15</v>
      </c>
    </row>
    <row r="63" spans="1:9" ht="409.5" x14ac:dyDescent="0.25">
      <c r="A63" t="s">
        <v>9</v>
      </c>
      <c r="B63" t="str">
        <f>HYPERLINK("https://www.scholarships.unsw.edu.au/scholarships/id/1735", "Gail Kelly Young Women Leaders Scholarship")</f>
        <v>Gail Kelly Young Women Leaders Scholarship</v>
      </c>
      <c r="C63" t="s">
        <v>10</v>
      </c>
      <c r="D63" t="s">
        <v>23</v>
      </c>
      <c r="E63" t="s">
        <v>51</v>
      </c>
      <c r="F63" t="s">
        <v>13</v>
      </c>
      <c r="G63" s="3" t="s">
        <v>87</v>
      </c>
      <c r="H63" t="s">
        <v>15</v>
      </c>
      <c r="I63" t="s">
        <v>15</v>
      </c>
    </row>
    <row r="64" spans="1:9" ht="409.5" x14ac:dyDescent="0.25">
      <c r="A64" t="s">
        <v>9</v>
      </c>
      <c r="B64" t="str">
        <f>HYPERLINK("https://www.scholarships.unsw.edu.au/scholarships/id/1490", "Mike Cannon-Brookes Endowed Scholarship")</f>
        <v>Mike Cannon-Brookes Endowed Scholarship</v>
      </c>
      <c r="C64" t="s">
        <v>10</v>
      </c>
      <c r="D64" t="s">
        <v>23</v>
      </c>
      <c r="E64" t="s">
        <v>19</v>
      </c>
      <c r="F64" t="s">
        <v>13</v>
      </c>
      <c r="G64" s="3" t="s">
        <v>88</v>
      </c>
      <c r="H64" t="s">
        <v>15</v>
      </c>
      <c r="I64" t="s">
        <v>15</v>
      </c>
    </row>
    <row r="65" spans="1:9" ht="60" x14ac:dyDescent="0.25">
      <c r="A65" t="s">
        <v>9</v>
      </c>
      <c r="B65" t="str">
        <f>HYPERLINK("https://www.scholarships.unsw.edu.au/scholarships/id/1806", "UNSW Business School Merit Scholarships Program for Students Commencing Term 1, 2025")</f>
        <v>UNSW Business School Merit Scholarships Program for Students Commencing Term 1, 2025</v>
      </c>
      <c r="C65" t="s">
        <v>37</v>
      </c>
      <c r="D65" t="s">
        <v>76</v>
      </c>
      <c r="E65" t="s">
        <v>19</v>
      </c>
      <c r="F65" t="s">
        <v>27</v>
      </c>
      <c r="G65" s="3" t="s">
        <v>38</v>
      </c>
      <c r="H65" t="s">
        <v>15</v>
      </c>
      <c r="I65" t="s">
        <v>15</v>
      </c>
    </row>
    <row r="66" spans="1:9" ht="409.5" x14ac:dyDescent="0.25">
      <c r="A66" t="s">
        <v>9</v>
      </c>
      <c r="B66" t="str">
        <f>HYPERLINK("https://www.scholarships.unsw.edu.au/scholarships/id/898", "Ian Somervaille Scholarship")</f>
        <v>Ian Somervaille Scholarship</v>
      </c>
      <c r="C66" t="s">
        <v>10</v>
      </c>
      <c r="D66" t="s">
        <v>29</v>
      </c>
      <c r="E66" t="s">
        <v>19</v>
      </c>
      <c r="F66" t="s">
        <v>13</v>
      </c>
      <c r="G66" s="3" t="s">
        <v>89</v>
      </c>
      <c r="H66" t="s">
        <v>15</v>
      </c>
      <c r="I66" t="s">
        <v>15</v>
      </c>
    </row>
    <row r="67" spans="1:9" ht="60" x14ac:dyDescent="0.25">
      <c r="A67" t="s">
        <v>9</v>
      </c>
      <c r="B67" t="str">
        <f>HYPERLINK("https://www.scholarships.unsw.edu.au/scholarships/id/1810", "UNSW Arts, Design &amp; Architecture Undergraduate Scholarships for Students Commencing Term 1, 2025")</f>
        <v>UNSW Arts, Design &amp; Architecture Undergraduate Scholarships for Students Commencing Term 1, 2025</v>
      </c>
      <c r="C67" t="s">
        <v>37</v>
      </c>
      <c r="D67" t="s">
        <v>29</v>
      </c>
      <c r="E67" t="s">
        <v>12</v>
      </c>
      <c r="F67" t="s">
        <v>27</v>
      </c>
      <c r="G67" s="3" t="s">
        <v>38</v>
      </c>
      <c r="H67" t="s">
        <v>15</v>
      </c>
      <c r="I67" t="s">
        <v>15</v>
      </c>
    </row>
    <row r="68" spans="1:9" ht="409.5" x14ac:dyDescent="0.25">
      <c r="A68" t="s">
        <v>9</v>
      </c>
      <c r="B68" t="str">
        <f>HYPERLINK("https://www.scholarships.unsw.edu.au/scholarships/id/1664", "UNSW Law &amp; Justice Undergraduate Criminology and Criminal Justice Excellence Award")</f>
        <v>UNSW Law &amp; Justice Undergraduate Criminology and Criminal Justice Excellence Award</v>
      </c>
      <c r="C68" t="s">
        <v>10</v>
      </c>
      <c r="D68" t="s">
        <v>29</v>
      </c>
      <c r="E68" t="s">
        <v>12</v>
      </c>
      <c r="F68" t="s">
        <v>13</v>
      </c>
      <c r="G68" s="3" t="s">
        <v>90</v>
      </c>
      <c r="H68" t="s">
        <v>15</v>
      </c>
      <c r="I68" t="s">
        <v>15</v>
      </c>
    </row>
    <row r="69" spans="1:9" ht="60" x14ac:dyDescent="0.25">
      <c r="A69" t="s">
        <v>9</v>
      </c>
      <c r="B69" t="str">
        <f>HYPERLINK("https://www.scholarships.unsw.edu.au/scholarships/id/1805", "UNSW School Of Mathematics &amp; Statistics Undergraduate Scholarships for students commencing Term 1, 2025")</f>
        <v>UNSW School Of Mathematics &amp; Statistics Undergraduate Scholarships for students commencing Term 1, 2025</v>
      </c>
      <c r="C69" t="s">
        <v>37</v>
      </c>
      <c r="D69" t="s">
        <v>29</v>
      </c>
      <c r="E69" t="s">
        <v>19</v>
      </c>
      <c r="F69" t="s">
        <v>27</v>
      </c>
      <c r="G69" s="3" t="s">
        <v>38</v>
      </c>
      <c r="H69" t="s">
        <v>15</v>
      </c>
      <c r="I69" t="s">
        <v>15</v>
      </c>
    </row>
    <row r="70" spans="1:9" ht="60" x14ac:dyDescent="0.25">
      <c r="A70" t="s">
        <v>9</v>
      </c>
      <c r="B70" t="str">
        <f>HYPERLINK("https://www.scholarships.unsw.edu.au/scholarships/id/1812", "UNSW Science Undergraduate Scholarships for Students Commencing Term 1, 2025")</f>
        <v>UNSW Science Undergraduate Scholarships for Students Commencing Term 1, 2025</v>
      </c>
      <c r="C70" t="s">
        <v>37</v>
      </c>
      <c r="D70" t="s">
        <v>29</v>
      </c>
      <c r="E70" t="s">
        <v>19</v>
      </c>
      <c r="F70" t="s">
        <v>27</v>
      </c>
      <c r="G70" s="3" t="s">
        <v>38</v>
      </c>
      <c r="H70" t="s">
        <v>15</v>
      </c>
      <c r="I70" t="s">
        <v>15</v>
      </c>
    </row>
    <row r="71" spans="1:9" ht="409.5" x14ac:dyDescent="0.25">
      <c r="A71" t="s">
        <v>9</v>
      </c>
      <c r="B71" t="str">
        <f>HYPERLINK("https://www.scholarships.unsw.edu.au/scholarships/id/1536", "SQA Undergraduate Research Scholarship")</f>
        <v>SQA Undergraduate Research Scholarship</v>
      </c>
      <c r="C71" t="s">
        <v>10</v>
      </c>
      <c r="D71" t="s">
        <v>91</v>
      </c>
      <c r="E71" t="s">
        <v>16</v>
      </c>
      <c r="F71" t="s">
        <v>13</v>
      </c>
      <c r="G71" s="3" t="s">
        <v>92</v>
      </c>
      <c r="H71" t="s">
        <v>15</v>
      </c>
      <c r="I71" t="s">
        <v>15</v>
      </c>
    </row>
    <row r="72" spans="1:9" ht="409.5" x14ac:dyDescent="0.25">
      <c r="A72" t="s">
        <v>9</v>
      </c>
      <c r="B72" t="str">
        <f>HYPERLINK("https://www.scholarships.unsw.edu.au/scholarships/id/1840", "Yiu-Cheung Medical Gateway Scholarship")</f>
        <v>Yiu-Cheung Medical Gateway Scholarship</v>
      </c>
      <c r="C72" t="s">
        <v>10</v>
      </c>
      <c r="D72" t="s">
        <v>23</v>
      </c>
      <c r="E72" t="s">
        <v>19</v>
      </c>
      <c r="F72" t="s">
        <v>13</v>
      </c>
      <c r="G72" s="3" t="s">
        <v>93</v>
      </c>
      <c r="H72" t="s">
        <v>15</v>
      </c>
      <c r="I72" t="s">
        <v>15</v>
      </c>
    </row>
    <row r="73" spans="1:9" ht="409.5" x14ac:dyDescent="0.25">
      <c r="A73" t="s">
        <v>9</v>
      </c>
      <c r="B73" t="str">
        <f>HYPERLINK("https://www.scholarships.unsw.edu.au/scholarships/id/1809", "UNSW Community Plus Scholarship")</f>
        <v>UNSW Community Plus Scholarship</v>
      </c>
      <c r="C73" t="s">
        <v>40</v>
      </c>
      <c r="D73" t="s">
        <v>94</v>
      </c>
      <c r="E73" t="s">
        <v>19</v>
      </c>
      <c r="F73" t="s">
        <v>13</v>
      </c>
      <c r="G73" s="3" t="s">
        <v>95</v>
      </c>
      <c r="H73" t="s">
        <v>15</v>
      </c>
      <c r="I73" t="s">
        <v>15</v>
      </c>
    </row>
    <row r="74" spans="1:9" ht="345" x14ac:dyDescent="0.25">
      <c r="A74" t="s">
        <v>9</v>
      </c>
      <c r="B74" t="str">
        <f>HYPERLINK("https://www.scholarships.unsw.edu.au/scholarships/id/1841", "ARC Centre of Excellence for Weather of the 21st Century Honours Research Award")</f>
        <v>ARC Centre of Excellence for Weather of the 21st Century Honours Research Award</v>
      </c>
      <c r="C74" t="s">
        <v>10</v>
      </c>
      <c r="D74" t="s">
        <v>96</v>
      </c>
      <c r="E74" t="s">
        <v>12</v>
      </c>
      <c r="F74" t="s">
        <v>65</v>
      </c>
      <c r="G74" s="3" t="s">
        <v>97</v>
      </c>
      <c r="H74" t="s">
        <v>15</v>
      </c>
      <c r="I74" t="s">
        <v>15</v>
      </c>
    </row>
    <row r="75" spans="1:9" ht="60" x14ac:dyDescent="0.25">
      <c r="A75" t="s">
        <v>9</v>
      </c>
      <c r="B75" t="str">
        <f>HYPERLINK("https://www.scholarships.unsw.edu.au/scholarships/id/1845", "Faculty of Science Honours Scholarships - Term 1, 2025")</f>
        <v>Faculty of Science Honours Scholarships - Term 1, 2025</v>
      </c>
      <c r="C75" t="s">
        <v>37</v>
      </c>
      <c r="D75" t="s">
        <v>29</v>
      </c>
      <c r="E75" t="s">
        <v>12</v>
      </c>
      <c r="F75" t="s">
        <v>27</v>
      </c>
      <c r="G75" s="3" t="s">
        <v>38</v>
      </c>
      <c r="H75" t="s">
        <v>15</v>
      </c>
      <c r="I75" t="s">
        <v>15</v>
      </c>
    </row>
    <row r="76" spans="1:9" ht="285" x14ac:dyDescent="0.25">
      <c r="A76" t="s">
        <v>9</v>
      </c>
      <c r="B76" t="str">
        <f>HYPERLINK("https://www.scholarships.unsw.edu.au/scholarships/id/142", "Lee Whitmont Scholarship")</f>
        <v>Lee Whitmont Scholarship</v>
      </c>
      <c r="C76" t="s">
        <v>10</v>
      </c>
      <c r="D76" t="s">
        <v>29</v>
      </c>
      <c r="E76" t="s">
        <v>12</v>
      </c>
      <c r="F76" t="s">
        <v>13</v>
      </c>
      <c r="G76" s="3" t="s">
        <v>98</v>
      </c>
      <c r="H76" t="s">
        <v>15</v>
      </c>
      <c r="I76" t="s">
        <v>15</v>
      </c>
    </row>
    <row r="77" spans="1:9" ht="409.5" x14ac:dyDescent="0.25">
      <c r="A77" t="s">
        <v>9</v>
      </c>
      <c r="B77" t="str">
        <f>HYPERLINK("https://www.scholarships.unsw.edu.au/scholarships/id/1844", "Retinal Research Group Honours Award for Innovation")</f>
        <v>Retinal Research Group Honours Award for Innovation</v>
      </c>
      <c r="C77" t="s">
        <v>10</v>
      </c>
      <c r="D77" t="s">
        <v>29</v>
      </c>
      <c r="E77" t="s">
        <v>12</v>
      </c>
      <c r="F77" t="s">
        <v>65</v>
      </c>
      <c r="G77" s="3" t="s">
        <v>99</v>
      </c>
      <c r="H77" t="s">
        <v>15</v>
      </c>
      <c r="I77" t="s">
        <v>15</v>
      </c>
    </row>
    <row r="78" spans="1:9" ht="409.5" x14ac:dyDescent="0.25">
      <c r="A78" t="s">
        <v>9</v>
      </c>
      <c r="B78" t="str">
        <f>HYPERLINK("https://www.scholarships.unsw.edu.au/scholarships/id/1484", "Samar Memorial Honours Award")</f>
        <v>Samar Memorial Honours Award</v>
      </c>
      <c r="C78" t="s">
        <v>10</v>
      </c>
      <c r="D78" t="s">
        <v>29</v>
      </c>
      <c r="E78" t="s">
        <v>12</v>
      </c>
      <c r="F78" t="s">
        <v>65</v>
      </c>
      <c r="G78" s="3" t="s">
        <v>100</v>
      </c>
      <c r="H78" t="s">
        <v>15</v>
      </c>
      <c r="I78" t="s">
        <v>15</v>
      </c>
    </row>
    <row r="79" spans="1:9" ht="225" x14ac:dyDescent="0.25">
      <c r="A79" t="s">
        <v>9</v>
      </c>
      <c r="B79" t="str">
        <f>HYPERLINK("https://www.scholarships.unsw.edu.au/scholarships/id/1838", "Synergy Protection Agency Award")</f>
        <v>Synergy Protection Agency Award</v>
      </c>
      <c r="C79" t="s">
        <v>10</v>
      </c>
      <c r="D79" t="s">
        <v>29</v>
      </c>
      <c r="E79" t="s">
        <v>12</v>
      </c>
      <c r="F79" t="s">
        <v>17</v>
      </c>
      <c r="G79" s="3" t="s">
        <v>101</v>
      </c>
      <c r="H79" t="s">
        <v>15</v>
      </c>
      <c r="I79" t="s">
        <v>15</v>
      </c>
    </row>
    <row r="80" spans="1:9" ht="60" x14ac:dyDescent="0.25">
      <c r="A80" t="s">
        <v>9</v>
      </c>
      <c r="B80" t="str">
        <f>HYPERLINK("https://www.scholarships.unsw.edu.au/scholarships/id/1843", "UNSW Arts, Design &amp; Architecture Honours Scholarships - Commencing Term 1, 2025")</f>
        <v>UNSW Arts, Design &amp; Architecture Honours Scholarships - Commencing Term 1, 2025</v>
      </c>
      <c r="C80" t="s">
        <v>37</v>
      </c>
      <c r="D80" t="s">
        <v>29</v>
      </c>
      <c r="E80" t="s">
        <v>12</v>
      </c>
      <c r="F80" t="s">
        <v>27</v>
      </c>
      <c r="G80" s="3" t="s">
        <v>38</v>
      </c>
      <c r="H80" t="s">
        <v>15</v>
      </c>
      <c r="I80" t="s">
        <v>15</v>
      </c>
    </row>
    <row r="81" spans="1:9" ht="60" x14ac:dyDescent="0.25">
      <c r="A81" t="s">
        <v>9</v>
      </c>
      <c r="B81" t="str">
        <f>HYPERLINK("https://www.scholarships.unsw.edu.au/scholarships/id/1668", "UNSW Business School Honours Scholarships")</f>
        <v>UNSW Business School Honours Scholarships</v>
      </c>
      <c r="C81" t="s">
        <v>37</v>
      </c>
      <c r="D81" t="s">
        <v>29</v>
      </c>
      <c r="E81" t="s">
        <v>12</v>
      </c>
      <c r="F81" t="s">
        <v>27</v>
      </c>
      <c r="G81" s="3" t="s">
        <v>38</v>
      </c>
      <c r="H81" t="s">
        <v>15</v>
      </c>
      <c r="I81" t="s">
        <v>15</v>
      </c>
    </row>
    <row r="82" spans="1:9" ht="409.5" x14ac:dyDescent="0.25">
      <c r="A82" t="s">
        <v>9</v>
      </c>
      <c r="B82" t="str">
        <f>HYPERLINK("https://www.scholarships.unsw.edu.au/scholarships/id/1741", "Women in Construction Honours &amp; Postgraduate Award")</f>
        <v>Women in Construction Honours &amp; Postgraduate Award</v>
      </c>
      <c r="C82" t="s">
        <v>10</v>
      </c>
      <c r="D82" t="s">
        <v>29</v>
      </c>
      <c r="E82" t="s">
        <v>12</v>
      </c>
      <c r="F82" t="s">
        <v>24</v>
      </c>
      <c r="G82" s="3" t="s">
        <v>102</v>
      </c>
      <c r="H82" t="s">
        <v>15</v>
      </c>
      <c r="I82" t="s">
        <v>15</v>
      </c>
    </row>
    <row r="83" spans="1:9" ht="60" x14ac:dyDescent="0.25">
      <c r="A83" t="s">
        <v>9</v>
      </c>
      <c r="B83" t="str">
        <f>HYPERLINK("https://www.scholarships.unsw.edu.au/scholarships/id/1526", "Phillip Goldwyn Matraville High School Scholarship")</f>
        <v>Phillip Goldwyn Matraville High School Scholarship</v>
      </c>
      <c r="C83" t="s">
        <v>37</v>
      </c>
      <c r="D83" t="s">
        <v>29</v>
      </c>
      <c r="E83" t="s">
        <v>103</v>
      </c>
      <c r="F83" t="s">
        <v>27</v>
      </c>
      <c r="G83" s="3" t="s">
        <v>38</v>
      </c>
      <c r="H83" t="s">
        <v>15</v>
      </c>
      <c r="I83" t="s">
        <v>15</v>
      </c>
    </row>
    <row r="84" spans="1:9" ht="60" x14ac:dyDescent="0.25">
      <c r="A84" t="s">
        <v>9</v>
      </c>
      <c r="B84" t="str">
        <f>HYPERLINK("https://www.scholarships.unsw.edu.au/scholarships/id/1572", "Capstone Editing Scholarships")</f>
        <v>Capstone Editing Scholarships</v>
      </c>
      <c r="C84" t="s">
        <v>37</v>
      </c>
      <c r="D84" t="s">
        <v>60</v>
      </c>
      <c r="E84" t="s">
        <v>33</v>
      </c>
      <c r="F84" t="s">
        <v>27</v>
      </c>
      <c r="G84" s="3" t="s">
        <v>38</v>
      </c>
      <c r="H84" t="s">
        <v>15</v>
      </c>
      <c r="I84" t="s">
        <v>15</v>
      </c>
    </row>
    <row r="85" spans="1:9" ht="60" x14ac:dyDescent="0.25">
      <c r="A85" t="s">
        <v>9</v>
      </c>
      <c r="B85" t="str">
        <f>HYPERLINK("https://www.scholarships.unsw.edu.au/scholarships/id/1548", "Rural &amp; Regional Enterprise Scholarships and Creative Arts Scholarships")</f>
        <v>Rural &amp; Regional Enterprise Scholarships and Creative Arts Scholarships</v>
      </c>
      <c r="C85" t="s">
        <v>37</v>
      </c>
      <c r="D85" t="s">
        <v>60</v>
      </c>
      <c r="E85" t="s">
        <v>33</v>
      </c>
      <c r="F85" t="s">
        <v>27</v>
      </c>
      <c r="G85" s="3" t="s">
        <v>38</v>
      </c>
      <c r="H85" t="s">
        <v>15</v>
      </c>
      <c r="I85" t="s">
        <v>15</v>
      </c>
    </row>
    <row r="86" spans="1:9" ht="60" x14ac:dyDescent="0.25">
      <c r="A86" t="s">
        <v>9</v>
      </c>
      <c r="B86" t="str">
        <f>HYPERLINK("https://www.scholarships.unsw.edu.au/scholarships/id/1615", "Rural and Regional Enterprise Scholarships Program")</f>
        <v>Rural and Regional Enterprise Scholarships Program</v>
      </c>
      <c r="C86" t="s">
        <v>37</v>
      </c>
      <c r="D86" t="s">
        <v>60</v>
      </c>
      <c r="E86" t="s">
        <v>33</v>
      </c>
      <c r="F86" t="s">
        <v>27</v>
      </c>
      <c r="G86" s="3" t="s">
        <v>38</v>
      </c>
      <c r="H86" t="s">
        <v>15</v>
      </c>
      <c r="I86" t="s">
        <v>15</v>
      </c>
    </row>
  </sheetData>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B59F058DD61F4CBF5D961017DC0A45" ma:contentTypeVersion="17" ma:contentTypeDescription="Create a new document." ma:contentTypeScope="" ma:versionID="3843482ad259dd7cf47d53181de3a479">
  <xsd:schema xmlns:xsd="http://www.w3.org/2001/XMLSchema" xmlns:xs="http://www.w3.org/2001/XMLSchema" xmlns:p="http://schemas.microsoft.com/office/2006/metadata/properties" xmlns:ns2="514dc54e-a510-4ebc-96a4-7a373c84d576" xmlns:ns3="91d47d42-378c-4240-adf1-50612b639f36" targetNamespace="http://schemas.microsoft.com/office/2006/metadata/properties" ma:root="true" ma:fieldsID="c2a99e4d2b0f67119e90f9a433f5d6db" ns2:_="" ns3:_="">
    <xsd:import namespace="514dc54e-a510-4ebc-96a4-7a373c84d576"/>
    <xsd:import namespace="91d47d42-378c-4240-adf1-50612b639f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Location"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14dc54e-a510-4ebc-96a4-7a373c84d57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aae0d8a-8891-48d9-ad2b-bad3da6b59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1d47d42-378c-4240-adf1-50612b639f3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9bbaf84-1f02-4ee0-be3f-e164b36b151e}" ma:internalName="TaxCatchAll" ma:showField="CatchAllData" ma:web="91d47d42-378c-4240-adf1-50612b639f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14dc54e-a510-4ebc-96a4-7a373c84d576">
      <Terms xmlns="http://schemas.microsoft.com/office/infopath/2007/PartnerControls"/>
    </lcf76f155ced4ddcb4097134ff3c332f>
    <TaxCatchAll xmlns="91d47d42-378c-4240-adf1-50612b639f36" xsi:nil="true"/>
  </documentManagement>
</p:properties>
</file>

<file path=customXml/itemProps1.xml><?xml version="1.0" encoding="utf-8"?>
<ds:datastoreItem xmlns:ds="http://schemas.openxmlformats.org/officeDocument/2006/customXml" ds:itemID="{175368D6-6539-4946-8182-D2FA8F2A5EC8}">
  <ds:schemaRefs>
    <ds:schemaRef ds:uri="http://schemas.microsoft.com/sharepoint/v3/contenttype/forms"/>
  </ds:schemaRefs>
</ds:datastoreItem>
</file>

<file path=customXml/itemProps2.xml><?xml version="1.0" encoding="utf-8"?>
<ds:datastoreItem xmlns:ds="http://schemas.openxmlformats.org/officeDocument/2006/customXml" ds:itemID="{43E2BF30-555F-4042-96B7-56352FCFD7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14dc54e-a510-4ebc-96a4-7a373c84d576"/>
    <ds:schemaRef ds:uri="91d47d42-378c-4240-adf1-50612b639f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FAB094C-465B-40C1-81E4-C6ACD529AAD9}">
  <ds:schemaRefs>
    <ds:schemaRef ds:uri="http://schemas.microsoft.com/office/2006/metadata/properties"/>
    <ds:schemaRef ds:uri="http://schemas.microsoft.com/office/infopath/2007/PartnerControls"/>
    <ds:schemaRef ds:uri="514dc54e-a510-4ebc-96a4-7a373c84d576"/>
    <ds:schemaRef ds:uri="91d47d42-378c-4240-adf1-50612b639f3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Laura Pierce</cp:lastModifiedBy>
  <dcterms:created xsi:type="dcterms:W3CDTF">2024-10-29T00:48:36Z</dcterms:created>
  <dcterms:modified xsi:type="dcterms:W3CDTF">2024-10-29T00:50:00Z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0x010100A1B59F058DD61F4CBF5D961017DC0A45</vt:lpwstr>
  </property>
</Properties>
</file>