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92"/>
  <sheetViews>
    <sheetView workbookViewId="0">
      <selection activeCell="A1" sqref="A1"/>
    </sheetView>
  </sheetViews>
  <sheetFormatPr baseColWidth="8" defaultRowHeight="15"/>
  <sheetData>
    <row r="1">
      <c r="A1" s="1" t="inlineStr">
        <is>
          <t>University</t>
        </is>
      </c>
      <c r="B1" s="1" t="inlineStr">
        <is>
          <t>Name</t>
        </is>
      </c>
      <c r="C1" s="1" t="inlineStr">
        <is>
          <t>Type</t>
        </is>
      </c>
      <c r="D1" s="1" t="inlineStr">
        <is>
          <t>Value</t>
        </is>
      </c>
      <c r="E1" s="1" t="inlineStr">
        <is>
          <t>Level</t>
        </is>
      </c>
      <c r="F1" s="1" t="inlineStr">
        <is>
          <t>Conditions</t>
        </is>
      </c>
    </row>
    <row r="2">
      <c r="A2" t="inlineStr">
        <is>
          <t>UNSW</t>
        </is>
      </c>
      <c r="B2">
        <f>HYPERLINK("https://www.scholarships.unsw.edu.au/scholarships/id/1593/6541", "Tyree Nuclear Masters by Coursework Scholarship")</f>
        <v/>
      </c>
      <c r="C2" t="inlineStr">
        <is>
          <t>High Potential</t>
        </is>
      </c>
      <c r="D2" t="inlineStr">
        <is>
          <t>['$8,000']</t>
        </is>
      </c>
      <c r="E2" t="inlineStr">
        <is>
          <t>PG</t>
        </is>
      </c>
      <c r="F2" t="inlineStr">
        <is>
          <t>['EligibilityTo be eligible, applicants must be commencing a Nuclear Engineering specialisation in the Master of Engineering Science MEngSci (8338) Program. Code: ENGGPS']</t>
        </is>
      </c>
    </row>
    <row r="3">
      <c r="A3" t="inlineStr">
        <is>
          <t>UNSW</t>
        </is>
      </c>
      <c r="B3">
        <f>HYPERLINK("https://www.scholarships.unsw.edu.au/scholarships/id/1723/6391", "Penelope Seidler International Travel Award")</f>
        <v/>
      </c>
      <c r="C3" t="inlineStr">
        <is>
          <t>Equity</t>
        </is>
      </c>
      <c r="D3" t="inlineStr">
        <is>
          <t>['$5,000']</t>
        </is>
      </c>
      <c r="E3" t="inlineStr">
        <is>
          <t>Undefined</t>
        </is>
      </c>
      <c r="F3" t="inlineStr">
        <is>
          <t>['Be currently enrolled in a UNSW eligible program.', 'Be commencing the Seidler International Summer Course Vienna in the 2024/2025 Summer Term.']</t>
        </is>
      </c>
    </row>
    <row r="4">
      <c r="A4" t="inlineStr">
        <is>
          <t>UNSW</t>
        </is>
      </c>
      <c r="B4">
        <f>HYPERLINK("https://www.scholarships.unsw.edu.au/scholarships/id/1102/6527", "Elias Duek-Cohen Urban Design Award")</f>
        <v/>
      </c>
      <c r="C4" t="inlineStr">
        <is>
          <t>High Potential</t>
        </is>
      </c>
      <c r="D4" t="inlineStr">
        <is>
          <t>['$5,000']</t>
        </is>
      </c>
      <c r="E4" t="inlineStr">
        <is>
          <t>UG</t>
        </is>
      </c>
      <c r="F4" t="inlineStr">
        <is>
          <t>['Must be commencing full-time Honours study in an undergraduate degree in Built Environment', 'Must have commenced your honours program in 2024']</t>
        </is>
      </c>
    </row>
    <row r="5">
      <c r="A5" t="inlineStr">
        <is>
          <t>UNSW</t>
        </is>
      </c>
      <c r="B5">
        <f>HYPERLINK("https://www.scholarships.unsw.edu.au/scholarships/id/1797/6525", "RODE Microphones")</f>
        <v/>
      </c>
      <c r="C5" t="inlineStr">
        <is>
          <t>High Potential</t>
        </is>
      </c>
      <c r="D5" t="inlineStr">
        <is>
          <t>['$10,000']</t>
        </is>
      </c>
      <c r="E5" t="inlineStr">
        <is>
          <t>Undefined</t>
        </is>
      </c>
      <c r="F5" t="inlineStr">
        <is>
          <t>['2nd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t>
        </is>
      </c>
    </row>
    <row r="6">
      <c r="A6" t="inlineStr">
        <is>
          <t>UNSW</t>
        </is>
      </c>
      <c r="B6">
        <f>HYPERLINK("https://www.scholarships.unsw.edu.au/scholarships/id/1079/6358", "John Hirshman Endowed Travel Award")</f>
        <v/>
      </c>
      <c r="C6" t="inlineStr">
        <is>
          <t>High Potential</t>
        </is>
      </c>
      <c r="D6" t="inlineStr">
        <is>
          <t>['$7,000']</t>
        </is>
      </c>
      <c r="E6" t="inlineStr">
        <is>
          <t>UG</t>
        </is>
      </c>
      <c r="F6" t="inlineStr">
        <is>
          <t>['currently enrolled full-time in the final year of the Bachelor of Medicine (BMed) and Doctor of Medicine (MD)', 'and undertaking MFAC3514 Elective during Summer break or Summer Teaching Period 2024/2025, with approval of country to undertake placement from Faculty']</t>
        </is>
      </c>
    </row>
    <row r="7">
      <c r="A7" t="inlineStr">
        <is>
          <t>UNSW</t>
        </is>
      </c>
      <c r="B7">
        <f>HYPERLINK("https://www.scholarships.unsw.edu.au/scholarships/id/1803/6417", "ACMA Travel Award")</f>
        <v/>
      </c>
      <c r="C7" t="inlineStr">
        <is>
          <t>High Potential</t>
        </is>
      </c>
      <c r="D7" t="inlineStr">
        <is>
          <t>['$5,000']</t>
        </is>
      </c>
      <c r="E7" t="inlineStr">
        <is>
          <t>UG</t>
        </is>
      </c>
      <c r="F7" t="inlineStr">
        <is>
          <t>['Currently enrolled full-time in the Bachelor of Medicine (BMed) and Doctor of Medicine (MD)', 'Be eligible to undertaking an elective term where at least 4 weeks of their term will be spent at a centre located in East/ South-East Asia in Term 3, 2024 or Summer Term 2024/2025.']</t>
        </is>
      </c>
    </row>
    <row r="8">
      <c r="A8" t="inlineStr">
        <is>
          <t>UNSW</t>
        </is>
      </c>
      <c r="B8">
        <f>HYPERLINK("https://www.scholarships.unsw.edu.au/scholarships/id/126/6351", "UNSW Co-op Program")</f>
        <v/>
      </c>
      <c r="C8" t="inlineStr">
        <is>
          <t>High Potential</t>
        </is>
      </c>
      <c r="D8" t="inlineStr">
        <is>
          <t>['$21,600']</t>
        </is>
      </c>
      <c r="E8" t="inlineStr">
        <is>
          <t>Undefined</t>
        </is>
      </c>
      <c r="F8" t="inlineStr">
        <is>
          <t>No Data Found</t>
        </is>
      </c>
    </row>
    <row r="9">
      <c r="A9" t="inlineStr">
        <is>
          <t>UNSW</t>
        </is>
      </c>
      <c r="B9">
        <f>HYPERLINK("https://www.scholarships.unsw.edu.au/scholarships/id/1816/6412", "UNSW Engineering Rural Scholarships Program for Students Commencing Term 1, 2025")</f>
        <v/>
      </c>
      <c r="C9" t="inlineStr">
        <is>
          <t>High Potential</t>
        </is>
      </c>
      <c r="D9" t="inlineStr">
        <is>
          <t>['$15,000']</t>
        </is>
      </c>
      <c r="E9" t="inlineStr">
        <is>
          <t>Undefined</t>
        </is>
      </c>
      <c r="F9" t="inlineStr">
        <is>
          <t>No Data Found</t>
        </is>
      </c>
    </row>
    <row r="10">
      <c r="A10" t="inlineStr">
        <is>
          <t>UNSW</t>
        </is>
      </c>
      <c r="B10">
        <f>HYPERLINK("https://www.scholarships.unsw.edu.au/scholarships/id/1818/6411", "UNSW Minerals and Energy Resources Engineering Scholarships for Students Commencing Term 1, 2025")</f>
        <v/>
      </c>
      <c r="C10" t="inlineStr">
        <is>
          <t>High Potential</t>
        </is>
      </c>
      <c r="D10" t="inlineStr">
        <is>
          <t>['$15,000']</t>
        </is>
      </c>
      <c r="E10" t="inlineStr">
        <is>
          <t>UG</t>
        </is>
      </c>
      <c r="F10" t="inlineStr">
        <is>
          <t>['Be an Australian Citizen, Permanent Resident (including Humanitarian Visa Holders) or New Zealand Citizen; and', 'Be commencing full-time undergraduate study (single or double degree) in one of the following Faculty of Engineering degree programs:', 'Bachelor of Mining Engineering (Honours)']</t>
        </is>
      </c>
    </row>
    <row r="11">
      <c r="A11" t="inlineStr">
        <is>
          <t>UNSW</t>
        </is>
      </c>
      <c r="B11">
        <f>HYPERLINK("https://www.scholarships.unsw.edu.au/scholarships/id/112/6386", "John Niland Scholarship")</f>
        <v/>
      </c>
      <c r="C11" t="inlineStr">
        <is>
          <t>High Potential</t>
        </is>
      </c>
      <c r="D11" t="inlineStr">
        <is>
          <t>['$12,000']</t>
        </is>
      </c>
      <c r="E11" t="inlineStr">
        <is>
          <t>UG</t>
        </is>
      </c>
      <c r="F11" t="inlineStr">
        <is>
          <t>['Have completed the NSW HSC (or interstate equivalent) or IB in the previous two years prior to commencing at UNSW, provided no tertiary study was undertaken during this period; and achieved an ATAR minimum of 95 or aboveMust be an Australian Citizen or Permanent Resident (including Humanitarian Visa\r\nHolders)Be commencing full-time undergraduate study in any undergraduate coursework program (single or double) in Term 1, 2025.Must have lived in a rural, regional or remote area* within the two years prior to the start of your UNSW studies.*Check theAustralian Standard Geographic Classification Remoteness Areas (ASGC-RA) system mapto check your eligibility. All categories other than RA1 Major Cities of Australia are considered to be regional or remote with the exception of Hobart.', 'Must be an Australian Citizen or Permanent Resident (including Humanitarian Visa\r\nHolders)', 'Be commencing full-time undergraduate study in any undergraduate coursework program (single or double) in Term 1, 2025.', 'Must have lived in a rural, regional or remote area* within the two years prior to the start of your UNSW studies.']</t>
        </is>
      </c>
    </row>
    <row r="12">
      <c r="A12" t="inlineStr">
        <is>
          <t>UNSW</t>
        </is>
      </c>
      <c r="B12">
        <f>HYPERLINK("https://www.scholarships.unsw.edu.au/scholarships/id/1814/6410", "UNSW Women in Engineering Scholarship Program for Students Commencing Term 1, 2025")</f>
        <v/>
      </c>
      <c r="C12" t="inlineStr">
        <is>
          <t>High Potential</t>
        </is>
      </c>
      <c r="D12" t="inlineStr">
        <is>
          <t>['$12,000']</t>
        </is>
      </c>
      <c r="E12" t="inlineStr">
        <is>
          <t>Undefined</t>
        </is>
      </c>
      <c r="F12" t="inlineStr">
        <is>
          <t>No Data Found</t>
        </is>
      </c>
    </row>
    <row r="13">
      <c r="A13" t="inlineStr">
        <is>
          <t>UNSW</t>
        </is>
      </c>
      <c r="B13">
        <f>HYPERLINK("https://www.scholarships.unsw.edu.au/scholarships/id/1735/6385", "Gail Kelly Young Women Leaders Scholarship")</f>
        <v/>
      </c>
      <c r="C13" t="inlineStr">
        <is>
          <t>High Potential</t>
        </is>
      </c>
      <c r="D13" t="inlineStr">
        <is>
          <t>['$10,000']</t>
        </is>
      </c>
      <c r="E13" t="inlineStr">
        <is>
          <t>UG</t>
        </is>
      </c>
      <c r="F13" t="inlineStr">
        <is>
          <t>['Must be an Australian Citizen, Permanent Resident (including Humanitarian Visa\r\nHolders) or New Zealand Citizen', 'Must be commencing full-time undergraduate study in any UNSW undergraduate coursework degree program in Term 1, 2025.', 'Must be female']</t>
        </is>
      </c>
    </row>
    <row r="14">
      <c r="A14" t="inlineStr">
        <is>
          <t>UNSW</t>
        </is>
      </c>
      <c r="B14">
        <f>HYPERLINK("https://www.scholarships.unsw.edu.au/scholarships/id/1490/6384", "Mike Cannon-Brookes Endowed Scholarship")</f>
        <v/>
      </c>
      <c r="C14" t="inlineStr">
        <is>
          <t>High Potential</t>
        </is>
      </c>
      <c r="D14" t="inlineStr">
        <is>
          <t>['$10,000']</t>
        </is>
      </c>
      <c r="E14" t="inlineStr">
        <is>
          <t>UG</t>
        </is>
      </c>
      <c r="F14" t="inlineStr">
        <is>
          <t>["Be Domestic students ((Australian Citizen, Permanent Resident (including Humanitarian Visa Holders) or New Zealand Citizen))Be commencing in the Bachelor of Science/Bachelor of Science (Computer Science) in Term 1, 2025.**If a suitable candidate can't be found from this program, then candidates from other dual Computer Science programs combined with a Science Faculty program can potentially be considered.", "Be commencing in the Bachelor of Science/Bachelor of Science (Computer Science) in Term 1, 2025.**If a suitable candidate can't be found from this program, then candidates from other dual Computer Science programs combined with a Science Faculty program can potentially be considered."]</t>
        </is>
      </c>
    </row>
    <row r="15">
      <c r="A15" t="inlineStr">
        <is>
          <t>UNSW</t>
        </is>
      </c>
      <c r="B15">
        <f>HYPERLINK("https://www.scholarships.unsw.edu.au/scholarships/id/1806/6389", "UNSW Business School Merit Scholarships Program for Students Commencing Term 1, 2025")</f>
        <v/>
      </c>
      <c r="C15" t="inlineStr">
        <is>
          <t>High Potential</t>
        </is>
      </c>
      <c r="D15" t="inlineStr">
        <is>
          <t>['$7,000']</t>
        </is>
      </c>
      <c r="E15" t="inlineStr">
        <is>
          <t>Undefined</t>
        </is>
      </c>
      <c r="F15" t="inlineStr">
        <is>
          <t>No Data Found</t>
        </is>
      </c>
    </row>
    <row r="16">
      <c r="A16" t="inlineStr">
        <is>
          <t>UNSW</t>
        </is>
      </c>
      <c r="B16">
        <f>HYPERLINK("https://www.scholarships.unsw.edu.au/scholarships/id/1813/6401", "2025 General Merit Undergraduate Scholarships for Commencing Students")</f>
        <v/>
      </c>
      <c r="C16" t="inlineStr">
        <is>
          <t>High Potential</t>
        </is>
      </c>
      <c r="D16" t="inlineStr">
        <is>
          <t>['$5,000']</t>
        </is>
      </c>
      <c r="E16" t="inlineStr">
        <is>
          <t>UG</t>
        </is>
      </c>
      <c r="F16" t="inlineStr">
        <is>
          <t>['Be an Australian Citizen, Permanent Resident (including Humanitarian Visa Holders) or New Zealand CitizenHave applied for admission to a UNSW undergraduate degree program commencing Term 1, 2025 (via UAC or by any other UNSW admissions scheme)Be commencing full-time undergraduate study in an eligible degree program', 'Have applied for admission to a UNSW undergraduate degree program commencing Term 1, 2025 (via UAC or by any other UNSW admissions scheme)Be commencing full-time undergraduate study in an eligible degree program', 'Be commencing full-time undergraduate study in an eligible degree program']</t>
        </is>
      </c>
    </row>
    <row r="17">
      <c r="A17" t="inlineStr">
        <is>
          <t>UNSW</t>
        </is>
      </c>
      <c r="B17">
        <f>HYPERLINK("https://www.scholarships.unsw.edu.au/scholarships/id/898/6387", "Ian Somervaille Scholarship")</f>
        <v/>
      </c>
      <c r="C17" t="inlineStr">
        <is>
          <t>High Potential</t>
        </is>
      </c>
      <c r="D17" t="inlineStr">
        <is>
          <t>['$5,000']</t>
        </is>
      </c>
      <c r="E17" t="inlineStr">
        <is>
          <t>UG</t>
        </is>
      </c>
      <c r="F17" t="inlineStr">
        <is>
          <t>['Be commencing a full-time undergraduate degree program (single or double degree) at UNSW in Term 1, 2025.Be an immediate family member of a current UNSW staff member (include UNSW Staff ID)', 'Be an immediate family member of a current UNSW staff member (include UNSW Staff ID)']</t>
        </is>
      </c>
    </row>
    <row r="18">
      <c r="A18" t="inlineStr">
        <is>
          <t>UNSW</t>
        </is>
      </c>
      <c r="B18">
        <f>HYPERLINK("https://www.scholarships.unsw.edu.au/scholarships/id/1633/6414", "School of Chemical Engineering High Achiever Award")</f>
        <v/>
      </c>
      <c r="C18" t="inlineStr">
        <is>
          <t>High Potential</t>
        </is>
      </c>
      <c r="D18" t="inlineStr">
        <is>
          <t>['$5,000']</t>
        </is>
      </c>
      <c r="E18" t="inlineStr">
        <is>
          <t>UG</t>
        </is>
      </c>
      <c r="F18" t="inlineStr">
        <is>
          <t>['Be an Australian Citizen or Permanent Resident', 'Have completed the NSW HSC (or interstate equivalent); or IB either:in the year prior to commencing study at UNSW, orin the previous two years prior to commencing at UNSW, provided no tertiary study was undertaken during this periodBe commencing full-time study in an undergraduate degree program (single or double) in one\r\nof the following programs offered by the School of Chemical Engineering:Bachelor of Engineering (Chemical Engineering)Bachelor of Engineering (Industrial Chemistry)Note: Applicants commencing the Bachelor of Science (Food Science and Technology) are not eligible for this scholarship.', 'in the year prior to commencing study at UNSW, or', 'in the previous two years prior to commencing at UNSW, provided no tertiary study was undertaken during this period', 'Be commencing full-time study in an undergraduate degree program (single or double) in one\r\nof the following programs offered by the School of Chemical Engineering:Bachelor of Engineering (Chemical Engineering)Bachelor of Engineering (Industrial Chemistry)Note: Applicants commencing the Bachelor of Science (Food Science and Technology) are not eligible for this scholarship.', 'Bachelor of Engineering (Chemical Engineering)Bachelor of Engineering (Industrial Chemistry)', 'Bachelor of Engineering (Industrial Chemistry)']</t>
        </is>
      </c>
    </row>
    <row r="19">
      <c r="A19" t="inlineStr">
        <is>
          <t>UNSW</t>
        </is>
      </c>
      <c r="B19">
        <f>HYPERLINK("https://www.scholarships.unsw.edu.au/scholarships/id/1635/6413", "School of Computer Science &amp; Engineering Scholarships for Students Commencing Term 1, 2025")</f>
        <v/>
      </c>
      <c r="C19" t="inlineStr">
        <is>
          <t>High Potential</t>
        </is>
      </c>
      <c r="D19" t="inlineStr">
        <is>
          <t>['$5,000']</t>
        </is>
      </c>
      <c r="E19" t="inlineStr">
        <is>
          <t>Undefined</t>
        </is>
      </c>
      <c r="F19" t="inlineStr">
        <is>
          <t>No Data Found</t>
        </is>
      </c>
    </row>
    <row r="20">
      <c r="A20" t="inlineStr">
        <is>
          <t>UNSW</t>
        </is>
      </c>
      <c r="B20">
        <f>HYPERLINK("https://www.scholarships.unsw.edu.au/scholarships/id/1810/6395", "UNSW Arts, Design &amp; Architecture Undergraduate Scholarships for Students Commencing Term 1, 2025")</f>
        <v/>
      </c>
      <c r="C20" t="inlineStr">
        <is>
          <t>High Potential</t>
        </is>
      </c>
      <c r="D20" t="inlineStr">
        <is>
          <t>['$5,000']</t>
        </is>
      </c>
      <c r="E20" t="inlineStr">
        <is>
          <t>Undefined</t>
        </is>
      </c>
      <c r="F20" t="inlineStr">
        <is>
          <t>No Data Found</t>
        </is>
      </c>
    </row>
    <row r="21">
      <c r="A21" t="inlineStr">
        <is>
          <t>UNSW</t>
        </is>
      </c>
      <c r="B21">
        <f>HYPERLINK("https://www.scholarships.unsw.edu.au/scholarships/id/1824/6447", "UNSW Cyber Security Award")</f>
        <v/>
      </c>
      <c r="C21" t="inlineStr">
        <is>
          <t>High Potential</t>
        </is>
      </c>
      <c r="D21" t="inlineStr">
        <is>
          <t>['$5,000']</t>
        </is>
      </c>
      <c r="E21" t="inlineStr">
        <is>
          <t>UG</t>
        </is>
      </c>
      <c r="F21" t="inlineStr">
        <is>
          <t>['Must be commencing a Bachelor of Cyber Security at UNSW Canberra City campus in Term 1, 2025.Indigenous Australian (Aboriginal and/or Torres Strait Islander only) or,Be a woman, non-binary or gender-diverse student or,Be a former or transitioning Australian Defence Force Personnel', 'Indigenous Australian (Aboriginal and/or Torres Strait Islander only) or,', 'Be a woman, non-binary or gender-diverse student or,', 'Be a former or transitioning Australian Defence Force Personnel']</t>
        </is>
      </c>
    </row>
    <row r="22">
      <c r="A22" t="inlineStr">
        <is>
          <t>UNSW</t>
        </is>
      </c>
      <c r="B22">
        <f>HYPERLINK("https://www.scholarships.unsw.edu.au/scholarships/id/1664/6383", "UNSW Law &amp; Justice Undergraduate Criminology and Criminal Justice Excellence Award")</f>
        <v/>
      </c>
      <c r="C22" t="inlineStr">
        <is>
          <t>High Potential</t>
        </is>
      </c>
      <c r="D22" t="inlineStr">
        <is>
          <t>['$5,000']</t>
        </is>
      </c>
      <c r="E22" t="inlineStr">
        <is>
          <t>UG</t>
        </is>
      </c>
      <c r="F22" t="inlineStr">
        <is>
          <t>['Must be an Australian Citizen, New Zealand citizen or Permanent Resident (including Humanitarian Visa\r\nHolders)', 'Be commencing full-time undergraduate study in Criminology and Criminal Justice (program 3422) in 2025.']</t>
        </is>
      </c>
    </row>
    <row r="23">
      <c r="A23" t="inlineStr">
        <is>
          <t>UNSW</t>
        </is>
      </c>
      <c r="B23">
        <f>HYPERLINK("https://www.scholarships.unsw.edu.au/scholarships/id/1805/6382", "UNSW School Of Mathematics &amp; Statistics Undergraduate Scholarships for students commencing Term 1, 2025")</f>
        <v/>
      </c>
      <c r="C23" t="inlineStr">
        <is>
          <t>High Potential</t>
        </is>
      </c>
      <c r="D23" t="inlineStr">
        <is>
          <t>['$5,000']</t>
        </is>
      </c>
      <c r="E23" t="inlineStr">
        <is>
          <t>Undefined</t>
        </is>
      </c>
      <c r="F23" t="inlineStr">
        <is>
          <t>No Data Found</t>
        </is>
      </c>
    </row>
    <row r="24">
      <c r="A24" t="inlineStr">
        <is>
          <t>UNSW</t>
        </is>
      </c>
      <c r="B24">
        <f>HYPERLINK("https://www.scholarships.unsw.edu.au/scholarships/id/1812/6397", "UNSW Science Undergraduate Scholarships for Students Commencing Term 1, 2025")</f>
        <v/>
      </c>
      <c r="C24" t="inlineStr">
        <is>
          <t>High Potential</t>
        </is>
      </c>
      <c r="D24" t="inlineStr">
        <is>
          <t>['$5,000']</t>
        </is>
      </c>
      <c r="E24" t="inlineStr">
        <is>
          <t>Undefined</t>
        </is>
      </c>
      <c r="F24" t="inlineStr">
        <is>
          <t>No Data Found</t>
        </is>
      </c>
    </row>
    <row r="25">
      <c r="A25" t="inlineStr">
        <is>
          <t>UNSW</t>
        </is>
      </c>
      <c r="B25">
        <f>HYPERLINK("https://www.scholarships.unsw.edu.au/scholarships/id/1809/6432", "UNSW Community Plus Scholarship")</f>
        <v/>
      </c>
      <c r="C25" t="inlineStr">
        <is>
          <t>Equity</t>
        </is>
      </c>
      <c r="D25" t="inlineStr">
        <is>
          <t>['$25,000']</t>
        </is>
      </c>
      <c r="E25" t="inlineStr">
        <is>
          <t>UG</t>
        </is>
      </c>
      <c r="F25" t="inlineStr">
        <is>
          <t>['Have applied for theGateway Admissions Pathway (GAP)in 2024 in Round 1 or 2*', 'Be commencing full-time in an undergraduate UNSW degree program in Term 1, 2025.', 'Be from a low-SES background based on residential address at the time of application.Low-socioeconomic areas (bottom 25%) are based on IRSAD and IEO indexes ofSEIFA criteria.', 'Low-socioeconomic areas (bottom 25%) are based on IRSAD and IEO indexes ofSEIFA criteria.']</t>
        </is>
      </c>
    </row>
    <row r="26">
      <c r="A26" t="inlineStr">
        <is>
          <t>UNSW</t>
        </is>
      </c>
      <c r="B26">
        <f>HYPERLINK("https://www.scholarships.unsw.edu.au/scholarships/id/1536/6529", "SQA Undergraduate Research Scholarship")</f>
        <v/>
      </c>
      <c r="C26" t="inlineStr">
        <is>
          <t>High Potential</t>
        </is>
      </c>
      <c r="D26" t="inlineStr">
        <is>
          <t>['$3,333']</t>
        </is>
      </c>
      <c r="E26" t="inlineStr">
        <is>
          <t>UG</t>
        </is>
      </c>
      <c r="F26" t="inlineStr">
        <is>
          <t>['If you are a domestic student, you must be an Australian citizen or permanent resident, and be enrolled in an undergraduate program at a university in NSW.', 'If you are an international student, you must be enrolled at an SQA partner university (the University of Technology Sydney, the University of Sydney, UNSW Sydney, or Macquarie University).', 'Applicants must have completed a minimum of the equivalent of 1.5 years of full-time study towards their undergraduate degree by the time they commence their research project.', 'Students who were previously awarded an SQA Undergraduate Research Scholarship are not eligible to apply.']</t>
        </is>
      </c>
    </row>
    <row r="27">
      <c r="A27" t="inlineStr">
        <is>
          <t>UNSW</t>
        </is>
      </c>
      <c r="B27">
        <f>HYPERLINK("https://www.scholarships.unsw.edu.au/scholarships/id/1791/6277", "Tyree Nuclear Masters Travel Award")</f>
        <v/>
      </c>
      <c r="C27" t="inlineStr">
        <is>
          <t>High Potential</t>
        </is>
      </c>
      <c r="D27" t="inlineStr">
        <is>
          <t>['$8,000']</t>
        </is>
      </c>
      <c r="E27" t="inlineStr">
        <is>
          <t>Undefined</t>
        </is>
      </c>
      <c r="F27" t="inlineStr">
        <is>
          <t>No Data Found</t>
        </is>
      </c>
    </row>
    <row r="28">
      <c r="A28" t="inlineStr">
        <is>
          <t>UNSW</t>
        </is>
      </c>
      <c r="B28">
        <f>HYPERLINK("https://www.scholarships.unsw.edu.au/scholarships/id/981/6540", "NSWMC Newcastle Mining Engineering Transfer Program")</f>
        <v/>
      </c>
      <c r="C28" t="inlineStr">
        <is>
          <t>High Potential</t>
        </is>
      </c>
      <c r="D28" t="inlineStr">
        <is>
          <t>['$15,000']</t>
        </is>
      </c>
      <c r="E28" t="inlineStr">
        <is>
          <t>UG</t>
        </is>
      </c>
      <c r="F28" t="inlineStr">
        <is>
          <t>['Be an Australian Citizen, Australian Permanent Resident (including Humanitarian) visa holder, or a New Zealand Citizen; and', 'Have successfully completed two years (160 credits) of a Bachelor of Engineering (Mining Transfer Program) at the University of Newcastle; and', 'Be commencing the third year of undergraduate study (single or double degree) in Bachelor of Engineering (Honours) (Mining) at UNSW.']</t>
        </is>
      </c>
    </row>
    <row r="29">
      <c r="A29" t="inlineStr">
        <is>
          <t>UNSW</t>
        </is>
      </c>
      <c r="B29">
        <f>HYPERLINK("https://www.scholarships.unsw.edu.au/scholarships/id/537/6535", "Andrew Thyne Reid Scholarship")</f>
        <v/>
      </c>
      <c r="C29" t="inlineStr">
        <is>
          <t>High Potential</t>
        </is>
      </c>
      <c r="D29" t="inlineStr">
        <is>
          <t>['$12,500']</t>
        </is>
      </c>
      <c r="E29" t="inlineStr">
        <is>
          <t>PG</t>
        </is>
      </c>
      <c r="F29" t="inlineStr">
        <is>
          <t>['Must be an Australian Citizen, Permanent Resident (including Humanitarian Visa Holders) or New Zealand Citizen', 'Must be working in the Not-for-Profit sector', 'Master of Business Administration', 'Master of Business Administration (Executive)']</t>
        </is>
      </c>
    </row>
    <row r="30">
      <c r="A30" t="inlineStr">
        <is>
          <t>UNSW</t>
        </is>
      </c>
      <c r="B30">
        <f>HYPERLINK("https://www.scholarships.unsw.edu.au/scholarships/id/1005/6542", "UNSW Law Postgraduate Coursework Academic Excellence Scholarship")</f>
        <v/>
      </c>
      <c r="C30" t="inlineStr">
        <is>
          <t>High Potential</t>
        </is>
      </c>
      <c r="D30" t="inlineStr">
        <is>
          <t>['$10,000']</t>
        </is>
      </c>
      <c r="E30" t="inlineStr">
        <is>
          <t>UG/PG</t>
        </is>
      </c>
      <c r="F30" t="inlineStr">
        <is>
          <t>['Be commencing in the Master of Law Degree Program in Term 1, 2025', 'Have completed a Bachelor of Laws or a Juris Doctor degree.']</t>
        </is>
      </c>
    </row>
    <row r="31">
      <c r="A31" t="inlineStr">
        <is>
          <t>UNSW</t>
        </is>
      </c>
      <c r="B31">
        <f>HYPERLINK("https://www.scholarships.unsw.edu.au/scholarships/id/701/6533", "The Faculty of Law Juris Doctor Scholarship for Academic Excellence")</f>
        <v/>
      </c>
      <c r="C31" t="inlineStr">
        <is>
          <t>High Potential</t>
        </is>
      </c>
      <c r="D31" t="inlineStr">
        <is>
          <t>['$6,000']</t>
        </is>
      </c>
      <c r="E31" t="inlineStr">
        <is>
          <t>Undefined</t>
        </is>
      </c>
      <c r="F31" t="inlineStr">
        <is>
          <t>['Be commencing full-time enrolment in the UNSW Juris Doctor program in Term 1, 2025.', 'Be an Australian Citizen, Permanent Resident (including Humanitarian Visa Holders) or New Zealand Citizen']</t>
        </is>
      </c>
    </row>
    <row r="32">
      <c r="A32" t="inlineStr">
        <is>
          <t>UNSW</t>
        </is>
      </c>
      <c r="B32">
        <f>HYPERLINK("https://www.scholarships.unsw.edu.au/scholarships/id/906/6534", "John Haskell Scholarship")</f>
        <v/>
      </c>
      <c r="C32" t="inlineStr">
        <is>
          <t>High Potential</t>
        </is>
      </c>
      <c r="D32" t="inlineStr">
        <is>
          <t>['$5,000']</t>
        </is>
      </c>
      <c r="E32" t="inlineStr">
        <is>
          <t>UG/PG</t>
        </is>
      </c>
      <c r="F32" t="inlineStr">
        <is>
          <t>['Be a graduate of the UNSW undergraduate Architecture programBe commencing full-time postgraduate coursework study in the Master of Architecture (8143) in Term 1, 2025', 'Be commencing full-time postgraduate coursework study in the Master of Architecture (8143) in Term 1, 2025']</t>
        </is>
      </c>
    </row>
    <row r="33">
      <c r="A33" t="inlineStr">
        <is>
          <t>UNSW</t>
        </is>
      </c>
      <c r="B33">
        <f>HYPERLINK("https://www.scholarships.unsw.edu.au/scholarships/id/1583/6523", "Sanctuary Scholarship for People Seeking Asylum and Refugees with Temporary Protection")</f>
        <v/>
      </c>
      <c r="C33" t="inlineStr">
        <is>
          <t>High Potential</t>
        </is>
      </c>
      <c r="D33" t="inlineStr">
        <is>
          <t>['$5,000']</t>
        </is>
      </c>
      <c r="E33" t="inlineStr">
        <is>
          <t>UG</t>
        </is>
      </c>
      <c r="F33" t="inlineStr">
        <is>
          <t>['Be commencing an eligible UNSW coursework degree program in Term 1 2025*; and,', 'Be an asylum seeker or refugee currently holding** one of the following visas:', 'Temporary Protection Visa (Subclass 785)', 'Safe Haven Enterprise Visa (Subclass 790)', 'Bridging Visa***', 'Temporary Humanitarian Concern Visa (Subclass 786)', 'Humanitarian Stay (Temporary) Visa (Subclass 449)', 'Passport', 'Immicard', 'Titre de Voyage', 'PLO56 (M56)', 'Document For Travel To Australia (DFTTA)']</t>
        </is>
      </c>
    </row>
    <row r="34">
      <c r="A34" t="inlineStr">
        <is>
          <t>UNSW</t>
        </is>
      </c>
      <c r="B34">
        <f>HYPERLINK("https://www.scholarships.unsw.edu.au/scholarships/id/1582/6524", "Welcome Scholarship for Students from Refugee Backgrounds")</f>
        <v/>
      </c>
      <c r="C34" t="inlineStr">
        <is>
          <t>High Potential</t>
        </is>
      </c>
      <c r="D34" t="inlineStr">
        <is>
          <t>['$10,000']</t>
        </is>
      </c>
      <c r="E34" t="inlineStr">
        <is>
          <t>UG</t>
        </is>
      </c>
      <c r="F34" t="inlineStr">
        <is>
          <t>['Be commencing an eligible UNSW coursework degree program in Term, 1 2025*; and,', 'Have received an offer of admission into an eligible program for Term 1, 2025 by Saturday, 30 November 2024; and,', 'Be a refugee currently holding** one of the following visas:', 'Global Special Humanitarian Visa (Subclass 202)', 'Protection Visa (Subclass 866)', 'Refugee Visa (Subclass 200, 201, 203 or 204)', 'Passport', 'Immicard', 'Titre de Voyage', 'PLO56 (M56)', 'Document For Travel To Australia (DFTTA)']</t>
        </is>
      </c>
    </row>
    <row r="35">
      <c r="A35" t="inlineStr">
        <is>
          <t>UNSW</t>
        </is>
      </c>
      <c r="B35">
        <f>HYPERLINK("https://www.scholarships.unsw.edu.au/scholarships/id/1821/6433", "UNSW Scholarships for International Students Commencing Term 1, 2025")</f>
        <v/>
      </c>
      <c r="C35" t="inlineStr">
        <is>
          <t>High Potential</t>
        </is>
      </c>
      <c r="D35" t="inlineStr">
        <is>
          <t>['$5,000']</t>
        </is>
      </c>
      <c r="E35" t="inlineStr">
        <is>
          <t>Undefined</t>
        </is>
      </c>
      <c r="F35" t="inlineStr">
        <is>
          <t>No Data Found</t>
        </is>
      </c>
    </row>
    <row r="36">
      <c r="A36" t="inlineStr">
        <is>
          <t>UNSW</t>
        </is>
      </c>
      <c r="B36">
        <f>HYPERLINK("https://www.scholarships.unsw.edu.au/scholarships/id/1817/6403", "UNSW Sport Scholarships Term 1, 2025")</f>
        <v/>
      </c>
      <c r="C36" t="inlineStr">
        <is>
          <t>High Potential</t>
        </is>
      </c>
      <c r="D36" t="inlineStr">
        <is>
          <t>['$5,000']</t>
        </is>
      </c>
      <c r="E36" t="inlineStr">
        <is>
          <t>UG/PG</t>
        </is>
      </c>
      <c r="F36" t="inlineStr">
        <is>
          <t>['Be commencing or currently enrolled in an undergraduate or postgraduate coursework program (single or double degree) at UNSW Sydney.', 'Sporting performance in their nominated sport and/or their potential to become an outstanding sports person based on their performances and ability as at the time of application/', 'Be deemed an elite athlete representing at a minimum of state level (or similar).']</t>
        </is>
      </c>
    </row>
    <row r="37">
      <c r="A37" t="inlineStr">
        <is>
          <t>UNSW</t>
        </is>
      </c>
      <c r="B37">
        <f>HYPERLINK("https://www.scholarships.unsw.edu.au/scholarships/id/1328/6409", "UNSW Veterans Scholarship")</f>
        <v/>
      </c>
      <c r="C37" t="inlineStr">
        <is>
          <t>Equity</t>
        </is>
      </c>
      <c r="D37" t="inlineStr">
        <is>
          <t>['$5,000']</t>
        </is>
      </c>
      <c r="E37" t="inlineStr">
        <is>
          <t>UG/PG</t>
        </is>
      </c>
      <c r="F37" t="inlineStr">
        <is>
          <t>['Be commencing in a UNSW undergraduate or postgraduate coursework degree program; and', 'Be a former or transitioning Australian Defence Force Personnel, or their dependent']</t>
        </is>
      </c>
    </row>
    <row r="38">
      <c r="A38" t="inlineStr">
        <is>
          <t>UNSW</t>
        </is>
      </c>
      <c r="B38">
        <f>HYPERLINK("https://www.scholarships.unsw.edu.au/scholarships/id/1820/6428", "Mike Brungs Scholarship for Women in Chemical Engineering")</f>
        <v/>
      </c>
      <c r="C38" t="inlineStr">
        <is>
          <t>Equity</t>
        </is>
      </c>
      <c r="D38" t="inlineStr">
        <is>
          <t>['$10,000']</t>
        </is>
      </c>
      <c r="E38" t="inlineStr">
        <is>
          <t>UG</t>
        </is>
      </c>
      <c r="F38" t="inlineStr">
        <is>
          <t>['Be female', 'Have submitted an Educational Access Scheme or Equity Scholarships application via UAC', 'Be commencing undergraduate coursework study in one of the following specialisations:Chemical EngineeringChemical Product EngineeringFood ScienceEnvironmental Engineering', 'Chemical Engineering', 'Chemical Product Engineering', 'Food Science', 'Environmental Engineering']</t>
        </is>
      </c>
    </row>
    <row r="39">
      <c r="A39" t="inlineStr">
        <is>
          <t>UNSW</t>
        </is>
      </c>
      <c r="B39">
        <f>HYPERLINK("https://www.scholarships.unsw.edu.au/scholarships/id/1815/6408", "2025 Equity Scholarships for Commencing Undergraduate Students")</f>
        <v/>
      </c>
      <c r="C39" t="inlineStr">
        <is>
          <t>High Potential</t>
        </is>
      </c>
      <c r="D39" t="inlineStr">
        <is>
          <t>['$5,000']</t>
        </is>
      </c>
      <c r="E39" t="inlineStr">
        <is>
          <t>Undefined</t>
        </is>
      </c>
      <c r="F39" t="inlineStr">
        <is>
          <t>No Data Found</t>
        </is>
      </c>
    </row>
    <row r="40">
      <c r="A40" t="inlineStr">
        <is>
          <t>UNSW</t>
        </is>
      </c>
      <c r="B40">
        <f>HYPERLINK("https://www.scholarships.unsw.edu.au/scholarships/id/102/6399", "Scientia Scholarship")</f>
        <v/>
      </c>
      <c r="C40" t="inlineStr">
        <is>
          <t>Equity</t>
        </is>
      </c>
      <c r="D40" t="inlineStr">
        <is>
          <t>['$10,000']</t>
        </is>
      </c>
      <c r="E40" t="inlineStr">
        <is>
          <t>UG</t>
        </is>
      </c>
      <c r="F40" t="inlineStr">
        <is>
          <t>['Be commencing an eligible UNSW undergraduate degree programThe scholarship is available to students in most undergraduate degree programs, except for the BMed MD program. Only a very limited number of scholarships may be available to students enrolling in the BMed MD program.Must have achieved a raw ATAR score (or equivalent) of 99.90  or above (not including adjustment factors) in an Australian Senior Secondary Certificate in the year prior to commencement of study at UNSWInternational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eligible.Must have submitted aUAC Undergraduate Admission applicationand listed UNSW as one of their preferences by theDecember Round 2 offer round (18 December 2024).', 'The scholarship is available to students in most undergraduate degree programs, except for the BMed MD program. Only a very limited number of scholarships may be available to students enrolling in the BMed MD program.', 'Must have achieved a raw ATAR score (or equivalent) of 99.90  or above (not including adjustment factors) in an Australian Senior Secondary Certificate in the year prior to commencement of study at UNSWInternational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eligible.Must have submitted aUAC Undergraduate Admission applicationand listed UNSW as one of their preferences by theDecember Round 2 offer round (18 December 2024).', 'International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 'Australian Citizens undertaking an assessable international senior secondary qualification with an equivalent ATAR of 99.90 or above are also considered.Students who have completed the International Baccalaureate (IB) must achieve a score of 45 to be considered eligible.', 'Students who have completed the International Baccalaureate (IB) must achieve a score of 45 to be considered eligible.', 'Must have submitted aUAC Undergraduate Admission applicationand listed UNSW as one of their preferences by theDecember Round 2 offer round (18 December 2024).']</t>
        </is>
      </c>
    </row>
    <row r="41">
      <c r="A41" t="inlineStr">
        <is>
          <t>UNSW</t>
        </is>
      </c>
      <c r="B41">
        <f>HYPERLINK("https://www.scholarships.unsw.edu.au/scholarships/id/1/6398", "Academic Achievement Award (AAA)")</f>
        <v/>
      </c>
      <c r="C41" t="inlineStr">
        <is>
          <t>Equity</t>
        </is>
      </c>
      <c r="D41" t="inlineStr">
        <is>
          <t>['$5,000']</t>
        </is>
      </c>
      <c r="E41" t="inlineStr">
        <is>
          <t>UG</t>
        </is>
      </c>
      <c r="F41" t="inlineStr">
        <is>
          <t>['Must have achieved the highest ATAR at their school (excluding adjustment factor points)Must have submitted aUAC Undergraduate Admission applicationand listed UNSW as one of their preferences bythe December Round 2 offer round (18 December 2024).Must have completed an Australian Year 12 qualification in a NSW or ACT high school, excluding TAFE, in the year prior to commencing studies at UNSWBe commencing &amp; enrolled full-time in a UNSW undergraduate degree program', 'Must have submitted aUAC Undergraduate Admission applicationand listed UNSW as one of their preferences bythe December Round 2 offer round (18 December 2024).Must have completed an Australian Year 12 qualification in a NSW or ACT high school, excluding TAFE, in the year prior to commencing studies at UNSWBe commencing &amp; enrolled full-time in a UNSW undergraduate degree program', 'Must have completed an Australian Year 12 qualification in a NSW or ACT high school, excluding TAFE, in the year prior to commencing studies at UNSWBe commencing &amp; enrolled full-time in a UNSW undergraduate degree program', 'Be commencing &amp; enrolled full-time in a UNSW undergraduate degree program']</t>
        </is>
      </c>
    </row>
    <row r="42">
      <c r="A42" t="inlineStr">
        <is>
          <t>UNSW</t>
        </is>
      </c>
      <c r="B42">
        <f>HYPERLINK("https://www.scholarships.unsw.edu.au/scholarships/id/1462/6402", "Daniel and Helen Gauchat Port Macquarie Award for Rural Medical Students")</f>
        <v/>
      </c>
      <c r="C42" t="inlineStr">
        <is>
          <t>High Potential</t>
        </is>
      </c>
      <c r="D42" t="inlineStr">
        <is>
          <t>['$5,000']</t>
        </is>
      </c>
      <c r="E42" t="inlineStr">
        <is>
          <t>UG</t>
        </is>
      </c>
      <c r="F42" t="inlineStr">
        <is>
          <t>['Be commencing the Bachelor of Medical Studies-Doctor of Medicine (BMed/MD) at the UNSW Rural Clinical School in Port Macquarie.Be classified as rural or remote (see below)Be applying to or have been offered a place to undertake full-time study in the first year of the Bachelor of Medical Studies-Doctor of Medicine (BMed/MD) at UNSW; andBe residing at Forster House', 'Be classified as rural or remote (see below)', 'Be applying to or have been offered a place to undertake full-time study in the first year of the Bachelor of Medical Studies-Doctor of Medicine (BMed/MD) at UNSW; and', 'Be residing at Forster House']</t>
        </is>
      </c>
    </row>
    <row r="43">
      <c r="A43" t="inlineStr">
        <is>
          <t>UNSW</t>
        </is>
      </c>
      <c r="B43">
        <f>HYPERLINK("https://www.scholarships.unsw.edu.au/scholarships/id/1755", "Women in Construction Undergraduate Scholarship")</f>
        <v/>
      </c>
      <c r="C43" t="inlineStr">
        <is>
          <t>High Potential</t>
        </is>
      </c>
      <c r="D43" t="inlineStr">
        <is>
          <t>['$10,000']</t>
        </is>
      </c>
      <c r="E43" t="inlineStr">
        <is>
          <t>UG</t>
        </is>
      </c>
      <c r="F43" t="inlineStr">
        <is>
          <t>['Female', 'Commencing in a Bachelor of Construction Management and Property in Term 1, 2024']</t>
        </is>
      </c>
    </row>
    <row r="44">
      <c r="A44" t="inlineStr">
        <is>
          <t>UNSW</t>
        </is>
      </c>
      <c r="B44">
        <f>HYPERLINK("https://www.scholarships.unsw.edu.au/scholarships/id/1075", "CEPAR Summer Scholarship")</f>
        <v/>
      </c>
      <c r="C44" t="inlineStr">
        <is>
          <t>High Potential</t>
        </is>
      </c>
      <c r="D44" t="inlineStr">
        <is>
          <t>['$5,000']</t>
        </is>
      </c>
      <c r="E44" t="inlineStr">
        <is>
          <t>UG</t>
        </is>
      </c>
      <c r="F44" t="inlineStr">
        <is>
          <t>['Current undergraduates in Years 2 and 3 of undergraduate coursework degree programs within the UNSW Business School or School of Psychology']</t>
        </is>
      </c>
    </row>
    <row r="45">
      <c r="A45" t="inlineStr">
        <is>
          <t>UNSW</t>
        </is>
      </c>
      <c r="B45">
        <f>HYPERLINK("https://www.scholarships.unsw.edu.au/scholarships/id/1656", "David Nunan Rural Residential Scholarship")</f>
        <v/>
      </c>
      <c r="C45" t="inlineStr">
        <is>
          <t>High Potential</t>
        </is>
      </c>
      <c r="D45" t="inlineStr">
        <is>
          <t>['$8,000']</t>
        </is>
      </c>
      <c r="E45" t="inlineStr">
        <is>
          <t>UG</t>
        </is>
      </c>
      <c r="F45" t="inlineStr">
        <is>
          <t>['Be Australian Citizens or Australian Permanent Resident (including Humanitarian Visa Holders)', 'Be commencing any undergraduate degree program at UNSW', 'Have applied and received an offer to reside at one of theKensington Collegesat UNSW', 'Be from a regional or remote area*']</t>
        </is>
      </c>
    </row>
    <row r="46">
      <c r="A46" t="inlineStr">
        <is>
          <t>UNSW</t>
        </is>
      </c>
      <c r="B46">
        <f>HYPERLINK("https://www.scholarships.unsw.edu.au/scholarships/id/1223", "Vanessa Hardman Memorial Endowed Scholarship")</f>
        <v/>
      </c>
      <c r="C46" t="inlineStr">
        <is>
          <t>High Potential</t>
        </is>
      </c>
      <c r="D46" t="inlineStr">
        <is>
          <t>['$5,500']</t>
        </is>
      </c>
      <c r="E46" t="inlineStr">
        <is>
          <t>UG</t>
        </is>
      </c>
      <c r="F46" t="inlineStr">
        <is>
          <t>['Be an Australian Citizen, Permanent Resident (including Humanitarian Visa Holders) or New Zealander Citizen.Be commencing full-time study in an undergraduate UNSW dual Law degree program in Term 1, 2024.', 'Be commencing full-time study in an undergraduate UNSW dual Law degree program in Term 1, 2024.']</t>
        </is>
      </c>
    </row>
    <row r="47">
      <c r="A47" t="inlineStr">
        <is>
          <t>UNSW</t>
        </is>
      </c>
      <c r="B47">
        <f>HYPERLINK("https://www.scholarships.unsw.edu.au/scholarships/id/158", "David Garlick Memorial Scholarship")</f>
        <v/>
      </c>
      <c r="C47" t="inlineStr">
        <is>
          <t>High Potential</t>
        </is>
      </c>
      <c r="D47" t="inlineStr">
        <is>
          <t>['$5,000']</t>
        </is>
      </c>
      <c r="E47" t="inlineStr">
        <is>
          <t>UG/PG</t>
        </is>
      </c>
      <c r="F47" t="inlineStr">
        <is>
          <t>['Bachelor of Applied Exercise Science/Master of Clinical Exercise Physiology; orBachelor of Exercise Science/Master of Physiotherapy and Exercise Physiology', 'Bachelor of Exercise Science/Master of Physiotherapy and Exercise Physiology']</t>
        </is>
      </c>
    </row>
    <row r="48">
      <c r="A48" t="inlineStr">
        <is>
          <t>UNSW</t>
        </is>
      </c>
      <c r="B48">
        <f>HYPERLINK("https://www.scholarships.unsw.edu.au/scholarships/id/1259", "Roberts Co Women in Built Environment Scholarship")</f>
        <v/>
      </c>
      <c r="C48" t="inlineStr">
        <is>
          <t>High Potential</t>
        </is>
      </c>
      <c r="D48" t="inlineStr">
        <is>
          <t>['$5,000']</t>
        </is>
      </c>
      <c r="E48" t="inlineStr">
        <is>
          <t>UG</t>
        </is>
      </c>
      <c r="F48" t="inlineStr">
        <is>
          <t>['Female', 'Have completed the NSW HSC (or interstate equivalent) or IB, either:in the year prior to commencing study at UNSW, orin the previous two years prior to commencing at UNSW, provided no tertiary study was undertaken during this period.', 'in the year prior to commencing study at UNSW, or', 'in the previous two years prior to commencing at UNSW, provided no tertiary study was undertaken during this period.', 'Be an Australian Citizen or Australian Permanent ResidentCommenced full-time undergraduate study in the Bachelor of Construction Management and Property single degree program in Term 1, 2024.', 'Commenced full-time undergraduate study in the Bachelor of Construction Management and Property single degree program in Term 1, 2024.']</t>
        </is>
      </c>
    </row>
    <row r="49">
      <c r="A49" t="inlineStr">
        <is>
          <t>UNSW</t>
        </is>
      </c>
      <c r="B49">
        <f>HYPERLINK("https://www.scholarships.unsw.edu.au/scholarships/id/1408", "Berk Family Scholarship")</f>
        <v/>
      </c>
      <c r="C49" t="inlineStr">
        <is>
          <t>High Potential</t>
        </is>
      </c>
      <c r="D49" t="inlineStr">
        <is>
          <t>['$5,000']</t>
        </is>
      </c>
      <c r="E49" t="inlineStr">
        <is>
          <t>PG</t>
        </is>
      </c>
      <c r="F49" t="inlineStr">
        <is>
          <t>['Be commencing full-time postgraduate coursework study in the UNSW Master of Architecture program (8143) in Term 1, 2024']</t>
        </is>
      </c>
    </row>
    <row r="50">
      <c r="A50" t="inlineStr">
        <is>
          <t>UNSW</t>
        </is>
      </c>
      <c r="B50">
        <f>HYPERLINK("https://www.scholarships.unsw.edu.au/scholarships/id/1753", "NGGP Honours Scholarship")</f>
        <v/>
      </c>
      <c r="C50" t="inlineStr">
        <is>
          <t>High Potential</t>
        </is>
      </c>
      <c r="D50" t="inlineStr">
        <is>
          <t>['$15,000']</t>
        </is>
      </c>
      <c r="E50" t="inlineStr">
        <is>
          <t>PG</t>
        </is>
      </c>
      <c r="F50" t="inlineStr">
        <is>
          <t>['Be an Australian citizen or permanent resident of Australia;Not be in full time employment;Meet the requirements for CSIRO Student affiliate onboarding (e.g., satisfy National\r\nPolice Check);Not be subject to an obligation to a third party to provide that third party with rights to\r\nany Intellectual Property created in the course of their degree; andBe enrolled at the University in an honours, masters by research or PhD in quantum\r\ntechnology or a related field.Not holding another research training scholarship during the research project period', 'Not be in full time employment;Meet the requirements for CSIRO Student affiliate onboarding (e.g., satisfy National\r\nPolice Check);Not be subject to an obligation to a third party to provide that third party with rights to\r\nany Intellectual Property created in the course of their degree; andBe enrolled at the University in an honours, masters by research or PhD in quantum\r\ntechnology or a related field.Not holding another research training scholarship during the research project period', 'Meet the requirements for CSIRO Student affiliate onboarding (e.g., satisfy National\r\nPolice Check);Not be subject to an obligation to a third party to provide that third party with rights to\r\nany Intellectual Property created in the course of their degree; andBe enrolled at the University in an honours, masters by research or PhD in quantum\r\ntechnology or a related field.Not holding another research training scholarship during the research project period', 'Not be subject to an obligation to a third party to provide that third party with rights to\r\nany Intellectual Property created in the course of their degree; andBe enrolled at the University in an honours, masters by research or PhD in quantum\r\ntechnology or a related field.Not holding another research training scholarship during the research project period', 'Be enrolled at the University in an honours, masters by research or PhD in quantum\r\ntechnology or a related field.Not holding another research training scholarship during the research project period', 'Not holding another research training scholarship during the research project period']</t>
        </is>
      </c>
    </row>
    <row r="51">
      <c r="A51" t="inlineStr">
        <is>
          <t>UNSW</t>
        </is>
      </c>
      <c r="B51">
        <f>HYPERLINK("https://www.scholarships.unsw.edu.au/scholarships/id/1061", "Westpac Asian Exchange Scholarship")</f>
        <v/>
      </c>
      <c r="C51" t="inlineStr">
        <is>
          <t>High Potential</t>
        </is>
      </c>
      <c r="D51" t="inlineStr">
        <is>
          <t>['$12,250']</t>
        </is>
      </c>
      <c r="E51" t="inlineStr">
        <is>
          <t>UG</t>
        </is>
      </c>
      <c r="F51" t="inlineStr">
        <is>
          <t>['Be an Australian Citizen or Australia Permanent Resident; and', 'Be enrolled in an undergraduate degree course at UNSW Australia and have completed at least 72 UOC at the start of your exchange; and', 'Be eligible for and applying/ applied to go onExchangein the second half of 2024 to a partner university in:Mainland China', 'Mainland China', 'Hong Kong', 'Japan', 'South Korea', 'Taiwan', 'Singapore', 'Maintain a minimum of a credit average at the time of application and throughout the selection process', 'Not currently be holding or intending to hold another merit based scholarship for the purpose of tertiary study in Asia (eg New Colombo Plan).']</t>
        </is>
      </c>
    </row>
    <row r="52">
      <c r="A52" t="inlineStr">
        <is>
          <t>UNSW</t>
        </is>
      </c>
      <c r="B52">
        <f>HYPERLINK("https://www.scholarships.unsw.edu.au/scholarships/id/1530", "Tertiary Access Payment (TAP) Program")</f>
        <v/>
      </c>
      <c r="C52" t="inlineStr">
        <is>
          <t>High Potential</t>
        </is>
      </c>
      <c r="D52" t="inlineStr">
        <is>
          <t>[]</t>
        </is>
      </c>
      <c r="E52" t="inlineStr">
        <is>
          <t>Undefined</t>
        </is>
      </c>
      <c r="F52" t="inlineStr">
        <is>
          <t>No Data Found</t>
        </is>
      </c>
    </row>
    <row r="53">
      <c r="A53" t="inlineStr">
        <is>
          <t>UNSW</t>
        </is>
      </c>
      <c r="B53">
        <f>HYPERLINK("https://www.scholarships.unsw.edu.au/scholarships/id/555", "AGSM Alumni Community Leader Scholarship")</f>
        <v/>
      </c>
      <c r="C53" t="inlineStr">
        <is>
          <t>High Potential</t>
        </is>
      </c>
      <c r="D53" t="inlineStr">
        <is>
          <t>[]</t>
        </is>
      </c>
      <c r="E53" t="inlineStr">
        <is>
          <t>Undefined</t>
        </is>
      </c>
      <c r="F53" t="inlineStr">
        <is>
          <t>['Be commencing in a UNSW eligible program in Term 1, 2024:AGSM MBA (Executive) programAGSM MBAX programBe employed in the not-for-profit sector', 'AGSM MBA (Executive) programAGSM MBAX program', 'AGSM MBAX program', 'Be employed in the not-for-profit sector']</t>
        </is>
      </c>
    </row>
    <row r="54">
      <c r="A54" t="inlineStr">
        <is>
          <t>UNSW</t>
        </is>
      </c>
      <c r="B54">
        <f>HYPERLINK("https://www.scholarships.unsw.edu.au/scholarships/id/1674", "UNSW Sydney Swans AFLW/ Academy Award (T1, 2024)")</f>
        <v/>
      </c>
      <c r="C54" t="inlineStr">
        <is>
          <t>High Potential</t>
        </is>
      </c>
      <c r="D54" t="inlineStr">
        <is>
          <t>['$10,000']</t>
        </is>
      </c>
      <c r="E54" t="inlineStr">
        <is>
          <t>UG/PG</t>
        </is>
      </c>
      <c r="F54" t="inlineStr">
        <is>
          <t>['Future or Current UG&amp; PGC (Single or Double)', 'Sydney AFLW or Sydney Swans Academy Athlete', 'No Residency']</t>
        </is>
      </c>
    </row>
    <row r="55">
      <c r="A55" t="inlineStr">
        <is>
          <t>UNSW</t>
        </is>
      </c>
      <c r="B55">
        <f>HYPERLINK("https://www.scholarships.unsw.edu.au/scholarships/id/850", "Late Stephen Robjohns Science Scholarship")</f>
        <v/>
      </c>
      <c r="C55" t="inlineStr">
        <is>
          <t>High Potential</t>
        </is>
      </c>
      <c r="D55" t="inlineStr">
        <is>
          <t>['$12,000']</t>
        </is>
      </c>
      <c r="E55" t="inlineStr">
        <is>
          <t>UG</t>
        </is>
      </c>
      <c r="F55" t="inlineStr">
        <is>
          <t>['Be a current full-time undergraduate student who has completed a term or more of study in any program with a major in either Mathematics, Chemistry or Physics.']</t>
        </is>
      </c>
    </row>
    <row r="56">
      <c r="A56" t="inlineStr">
        <is>
          <t>UNSW</t>
        </is>
      </c>
      <c r="B56">
        <f>HYPERLINK("https://www.scholarships.unsw.edu.au/scholarships/id/1792", "Moses Honours Year Scholarship")</f>
        <v/>
      </c>
      <c r="C56" t="inlineStr">
        <is>
          <t>High Potential</t>
        </is>
      </c>
      <c r="D56" t="inlineStr">
        <is>
          <t>['$10,000']</t>
        </is>
      </c>
      <c r="E56" t="inlineStr">
        <is>
          <t>Other</t>
        </is>
      </c>
      <c r="F56" t="inlineStr">
        <is>
          <t>['Must be commencing full-time honours program in the School of Mathematics &amp; Statistics in Term 1, 2024.']</t>
        </is>
      </c>
    </row>
    <row r="57">
      <c r="A57" t="inlineStr">
        <is>
          <t>UNSW</t>
        </is>
      </c>
      <c r="B57">
        <f>HYPERLINK("https://www.scholarships.unsw.edu.au/scholarships/id/1788", "Pinnacle Investment Management Women in Finance Scholarship")</f>
        <v/>
      </c>
      <c r="C57" t="inlineStr">
        <is>
          <t>High Potential</t>
        </is>
      </c>
      <c r="D57" t="inlineStr">
        <is>
          <t>['$10,000']</t>
        </is>
      </c>
      <c r="E57" t="inlineStr">
        <is>
          <t>UG</t>
        </is>
      </c>
      <c r="F57" t="inlineStr">
        <is>
          <t>['Bachelor of CommerceBachelor of Commerce (International)Bachelor of EconomicsBachelor of Commerce (Co-op)', 'Bachelor of Commerce (International)Bachelor of EconomicsBachelor of Commerce (Co-op)', 'Bachelor of EconomicsBachelor of Commerce (Co-op)', 'Bachelor of Commerce (Co-op)']</t>
        </is>
      </c>
    </row>
    <row r="58">
      <c r="A58" t="inlineStr">
        <is>
          <t>UNSW</t>
        </is>
      </c>
      <c r="B58">
        <f>HYPERLINK("https://www.scholarships.unsw.edu.au/scholarships/id/871", "CEPAR Honours Scholarship")</f>
        <v/>
      </c>
      <c r="C58" t="inlineStr">
        <is>
          <t>High Potential</t>
        </is>
      </c>
      <c r="D58" t="inlineStr">
        <is>
          <t>['$5,000']</t>
        </is>
      </c>
      <c r="E58" t="inlineStr">
        <is>
          <t>Other</t>
        </is>
      </c>
      <c r="F58" t="inlineStr">
        <is>
          <t>['Accepted into a 4th year Honours program in the UNSW Business School or the School of PsychologyStudying on an ageing related topic under the supervision of aCEPAR Chief Investigator,Associate InvestigatororResearch Fellow', 'Studying on an ageing related topic under the supervision of aCEPAR Chief Investigator,Associate InvestigatororResearch Fellow', 'EconomicsActuarial StudiesPsychology', 'Actuarial StudiesPsychology', 'Psychology']</t>
        </is>
      </c>
    </row>
    <row r="59">
      <c r="A59" t="inlineStr">
        <is>
          <t>UNSW</t>
        </is>
      </c>
      <c r="B59">
        <f>HYPERLINK("https://www.scholarships.unsw.edu.au/scholarships/id/1762", "Faculty of Engineering Honours Scholarships")</f>
        <v/>
      </c>
      <c r="C59" t="inlineStr">
        <is>
          <t>High Potential</t>
        </is>
      </c>
      <c r="D59" t="inlineStr">
        <is>
          <t>['$5,000']</t>
        </is>
      </c>
      <c r="E59" t="inlineStr">
        <is>
          <t>Undefined</t>
        </is>
      </c>
      <c r="F59" t="inlineStr">
        <is>
          <t>No Data Found</t>
        </is>
      </c>
    </row>
    <row r="60">
      <c r="A60" t="inlineStr">
        <is>
          <t>UNSW</t>
        </is>
      </c>
      <c r="B60">
        <f>HYPERLINK("https://www.scholarships.unsw.edu.au/scholarships/id/1484", "Samar Memorial Honours Award")</f>
        <v/>
      </c>
      <c r="C60" t="inlineStr">
        <is>
          <t>High Potential</t>
        </is>
      </c>
      <c r="D60" t="inlineStr">
        <is>
          <t>['$5,000']</t>
        </is>
      </c>
      <c r="E60" t="inlineStr">
        <is>
          <t>Other</t>
        </is>
      </c>
      <c r="F60" t="inlineStr">
        <is>
          <t>['Be commencing an Honours Year in Science, in one of the following programs in Term 1,2024:Medicinal Chemistry (Honours)/LawPsychology (Honours)/LawAdvanced Science (Honours)/Law', 'Medicinal Chemistry (Honours)/Law', 'Psychology (Honours)/Law', 'Advanced Science (Honours)/Law']</t>
        </is>
      </c>
    </row>
    <row r="61">
      <c r="A61" t="inlineStr">
        <is>
          <t>UNSW</t>
        </is>
      </c>
      <c r="B61">
        <f>HYPERLINK("https://www.scholarships.unsw.edu.au/scholarships/id/1668", "UNSW Business School Honours Scholarships")</f>
        <v/>
      </c>
      <c r="C61" t="inlineStr">
        <is>
          <t>High Potential</t>
        </is>
      </c>
      <c r="D61" t="inlineStr">
        <is>
          <t>['$5,000']</t>
        </is>
      </c>
      <c r="E61" t="inlineStr">
        <is>
          <t>Undefined</t>
        </is>
      </c>
      <c r="F61" t="inlineStr">
        <is>
          <t>No Data Found</t>
        </is>
      </c>
    </row>
    <row r="62">
      <c r="A62" t="inlineStr">
        <is>
          <t>UNSW</t>
        </is>
      </c>
      <c r="B62">
        <f>HYPERLINK("https://www.scholarships.unsw.edu.au/scholarships/id/1764", "UNSW Faculty of Medicine Honours Scholarships 2024")</f>
        <v/>
      </c>
      <c r="C62" t="inlineStr">
        <is>
          <t>High Potential</t>
        </is>
      </c>
      <c r="D62" t="inlineStr">
        <is>
          <t>['$5,000']</t>
        </is>
      </c>
      <c r="E62" t="inlineStr">
        <is>
          <t>Undefined</t>
        </is>
      </c>
      <c r="F62" t="inlineStr">
        <is>
          <t>No Data Found</t>
        </is>
      </c>
    </row>
    <row r="63">
      <c r="A63" t="inlineStr">
        <is>
          <t>UNSW</t>
        </is>
      </c>
      <c r="B63">
        <f>HYPERLINK("https://www.scholarships.unsw.edu.au/scholarships/id/1741", "Women in Construction Honours &amp; Postgraduate Award")</f>
        <v/>
      </c>
      <c r="C63" t="inlineStr">
        <is>
          <t>High Potential</t>
        </is>
      </c>
      <c r="D63" t="inlineStr">
        <is>
          <t>['$5,000']</t>
        </is>
      </c>
      <c r="E63" t="inlineStr">
        <is>
          <t>UG/PG</t>
        </is>
      </c>
      <c r="F63" t="inlineStr">
        <is>
          <t>['Female', 'Commencing in a Bachelor of Construction Management and Property (Honours) in Term 1, 2024; or', 'Commencing in a Master of Construction Project Management or double Master of Construction Management and Master of Property and Development in Term 1, 2024']</t>
        </is>
      </c>
    </row>
    <row r="64">
      <c r="A64" t="inlineStr">
        <is>
          <t>UNSW</t>
        </is>
      </c>
      <c r="B64">
        <f>HYPERLINK("https://www.scholarships.unsw.edu.au/scholarships/id/1795", "UNSW Women Electrical Engineering Scholarships")</f>
        <v/>
      </c>
      <c r="C64" t="inlineStr">
        <is>
          <t>High Potential</t>
        </is>
      </c>
      <c r="D64" t="inlineStr">
        <is>
          <t>['$10,000']</t>
        </is>
      </c>
      <c r="E64" t="inlineStr">
        <is>
          <t>Undefined</t>
        </is>
      </c>
      <c r="F64" t="inlineStr">
        <is>
          <t>No Data Found</t>
        </is>
      </c>
    </row>
    <row r="65">
      <c r="A65" t="inlineStr">
        <is>
          <t>UNSW</t>
        </is>
      </c>
      <c r="B65">
        <f>HYPERLINK("https://www.scholarships.unsw.edu.au/scholarships/id/1161", "AFGW NSW Joan Bielski AO Memorial Scholarship")</f>
        <v/>
      </c>
      <c r="C65" t="inlineStr">
        <is>
          <t>High Potential</t>
        </is>
      </c>
      <c r="D65" t="inlineStr">
        <is>
          <t>[]</t>
        </is>
      </c>
      <c r="E65" t="inlineStr">
        <is>
          <t>Undefined</t>
        </is>
      </c>
      <c r="F65" t="inlineStr">
        <is>
          <t>No Data Found</t>
        </is>
      </c>
    </row>
    <row r="66">
      <c r="A66" t="inlineStr">
        <is>
          <t>UNSW</t>
        </is>
      </c>
      <c r="B66">
        <f>HYPERLINK("https://www.scholarships.unsw.edu.au/scholarships/id/255", "Joseph Barling Fellowship")</f>
        <v/>
      </c>
      <c r="C66" t="inlineStr">
        <is>
          <t>High Potential</t>
        </is>
      </c>
      <c r="D66" t="inlineStr">
        <is>
          <t>['$30,000']</t>
        </is>
      </c>
      <c r="E66" t="inlineStr">
        <is>
          <t>UG/PG</t>
        </is>
      </c>
      <c r="F66" t="inlineStr">
        <is>
          <t>['Be commencing a UNSW eligible programBe a graduate of an undergraduate UNSW Engineering program', 'Be a graduate of an undergraduate UNSW Engineering program', 'Master of Business Administration (AGSM MBA)(8351)Master of Commerce (8404)Master of Engineering Science (MEngSc) in Manufacturing Engineering (MANFCS8338)Master of Engineering (8621)', 'Master of Commerce (8404)Master of Engineering Science (MEngSc) in Manufacturing Engineering (MANFCS8338)Master of Engineering (8621)', 'Master of Engineering Science (MEngSc) in Manufacturing Engineering (MANFCS8338)Master of Engineering (8621)', 'Master of Engineering (8621)']</t>
        </is>
      </c>
    </row>
    <row r="67">
      <c r="A67" t="inlineStr">
        <is>
          <t>UNSW</t>
        </is>
      </c>
      <c r="B67">
        <f>HYPERLINK("https://www.scholarships.unsw.edu.au/scholarships/id/1799", "Faculty of Science Honours Scholarships - Term 2, 2024")</f>
        <v/>
      </c>
      <c r="C67" t="inlineStr">
        <is>
          <t>High Potential</t>
        </is>
      </c>
      <c r="D67" t="inlineStr">
        <is>
          <t>['$5,000']</t>
        </is>
      </c>
      <c r="E67" t="inlineStr">
        <is>
          <t>Undefined</t>
        </is>
      </c>
      <c r="F67" t="inlineStr">
        <is>
          <t>No Data Found</t>
        </is>
      </c>
    </row>
    <row r="68">
      <c r="A68" t="inlineStr">
        <is>
          <t>UNSW</t>
        </is>
      </c>
      <c r="B68">
        <f>HYPERLINK("https://www.scholarships.unsw.edu.au/scholarships/id/142", "Lee Whitmont Award in Marketing")</f>
        <v/>
      </c>
      <c r="C68" t="inlineStr">
        <is>
          <t>High Potential</t>
        </is>
      </c>
      <c r="D68" t="inlineStr">
        <is>
          <t>['$5,000']</t>
        </is>
      </c>
      <c r="E68" t="inlineStr">
        <is>
          <t>UG</t>
        </is>
      </c>
      <c r="F68" t="inlineStr">
        <is>
          <t>['Be undertaking full-time study in the third year of the Bachelor of Commerce (Marketing) program at the UNSW Business School']</t>
        </is>
      </c>
    </row>
    <row r="69">
      <c r="A69" t="inlineStr">
        <is>
          <t>UNSW</t>
        </is>
      </c>
      <c r="B69">
        <f>HYPERLINK("https://www.scholarships.unsw.edu.au/scholarships/id/1800", "UNSW Arts, Design &amp; Architecture Honours Scholarships - Commencing Term 2, 2024")</f>
        <v/>
      </c>
      <c r="C69" t="inlineStr">
        <is>
          <t>High Potential</t>
        </is>
      </c>
      <c r="D69" t="inlineStr">
        <is>
          <t>['$5,000']</t>
        </is>
      </c>
      <c r="E69" t="inlineStr">
        <is>
          <t>Undefined</t>
        </is>
      </c>
      <c r="F69" t="inlineStr">
        <is>
          <t>No Data Found</t>
        </is>
      </c>
    </row>
    <row r="70">
      <c r="A70" t="inlineStr">
        <is>
          <t>UNSW</t>
        </is>
      </c>
      <c r="B70">
        <f>HYPERLINK("https://www.scholarships.unsw.edu.au/scholarships/id/954", "New Colombo Plan Scholarship")</f>
        <v/>
      </c>
      <c r="C70" t="inlineStr">
        <is>
          <t>High Potential</t>
        </is>
      </c>
      <c r="D70" t="inlineStr">
        <is>
          <t>['$35,000']</t>
        </is>
      </c>
      <c r="E70" t="inlineStr">
        <is>
          <t>UG</t>
        </is>
      </c>
      <c r="F70" t="inlineStr">
        <is>
          <t>['Be an Australian citizen;Not be a current citizen or permanent resident of your proposed host location(s);Be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'Not be a current citizen or permanent resident of your proposed host location(s);Be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'Receive credit from your Exchange towards your UNSW degree;Satisfy the NCP Study component;Not be a previous recipient of a Scholarship under the NCP Scholarship Program;Not be an employee of the branch of DFAT that administers the NCP.', 'Satisfy the NCP Study component;Not be a previous recipient of a Scholarship under the NCP Scholarship Program;Not be an employee of the branch of DFAT that administers the NCP.', 'Not be a previous recipient of a Scholarship under the NCP Scholarship Program;Not be an employee of the branch of DFAT that administers the NCP.', 'Not be an employee of the branch of DFAT that administers the NCP.', 'Read the NCP Scholarship Program guidelines and Advice to Applicants.  As the 2025 guidelines have not yet been released, you should refer to the2024 guidelines and advice.  Once the 2025 guidelines become available, you should refer to them for updated information.Review theStudent Exchange Moodle tutorialand are aware of the Exchange application process, requirements, and deadlines.', 'Review theStudent Exchange Moodle tutorialand are aware of the Exchange application process, requirements, and deadlines.']</t>
        </is>
      </c>
    </row>
    <row r="71">
      <c r="A71" t="inlineStr">
        <is>
          <t>UNSW</t>
        </is>
      </c>
      <c r="B71">
        <f>HYPERLINK("https://www.scholarships.unsw.edu.au/scholarships/id/1707", "UNSW Touch Football Leadership Award")</f>
        <v/>
      </c>
      <c r="C71" t="inlineStr">
        <is>
          <t>High Potential</t>
        </is>
      </c>
      <c r="D71" t="inlineStr">
        <is>
          <t>['$5,000']</t>
        </is>
      </c>
      <c r="E71" t="inlineStr">
        <is>
          <t>Undefined</t>
        </is>
      </c>
      <c r="F71" t="inlineStr">
        <is>
          <t>No Data Found</t>
        </is>
      </c>
    </row>
    <row r="72">
      <c r="A72" t="inlineStr">
        <is>
          <t>UNSW</t>
        </is>
      </c>
      <c r="B72">
        <f>HYPERLINK("https://www.scholarships.unsw.edu.au/scholarships/id/632", "The Harvard Travel Scholarship")</f>
        <v/>
      </c>
      <c r="C72" t="inlineStr">
        <is>
          <t>High Potential</t>
        </is>
      </c>
      <c r="D72" t="inlineStr">
        <is>
          <t>['$25,000']</t>
        </is>
      </c>
      <c r="E72" t="inlineStr">
        <is>
          <t>UG</t>
        </is>
      </c>
      <c r="F72" t="inlineStr">
        <is>
          <t>['Applicants must generally be in their third or fourth year of undergraduate studyApplicants must apply forCross Institutional Studyand have their course matches approved to ensure the credits are applied back to their UNSW program.Applicants must have completed at least two years of full-time undergraduate study (or part-time equivalent) by the time they commence their study at Harvard.', 'Applicants must apply forCross Institutional Studyand have their course matches approved to ensure the credits are applied back to their UNSW program.', 'Applicants must have completed at least two years of full-time undergraduate study (or part-time equivalent) by the time they commence their study at Harvard.']</t>
        </is>
      </c>
    </row>
    <row r="73">
      <c r="A73" t="inlineStr">
        <is>
          <t>UNSW</t>
        </is>
      </c>
      <c r="B73">
        <f>HYPERLINK("https://www.scholarships.unsw.edu.au/scholarships/id/744", "John Monash Scholarship")</f>
        <v/>
      </c>
      <c r="C73" t="inlineStr">
        <is>
          <t>High Potential</t>
        </is>
      </c>
      <c r="D73" t="inlineStr">
        <is>
          <t>[]</t>
        </is>
      </c>
      <c r="E73" t="inlineStr">
        <is>
          <t>Undefined</t>
        </is>
      </c>
      <c r="F73" t="inlineStr">
        <is>
          <t>No Data Found</t>
        </is>
      </c>
    </row>
    <row r="74">
      <c r="A74" t="inlineStr">
        <is>
          <t>UNSW</t>
        </is>
      </c>
      <c r="B74">
        <f>HYPERLINK("https://www.scholarships.unsw.edu.au/scholarships/id/1819", "ACMA Research Award")</f>
        <v/>
      </c>
      <c r="C74" t="inlineStr">
        <is>
          <t>High Potential</t>
        </is>
      </c>
      <c r="D74" t="inlineStr">
        <is>
          <t>['$5,000']</t>
        </is>
      </c>
      <c r="E74" t="inlineStr">
        <is>
          <t>UG</t>
        </is>
      </c>
      <c r="F74" t="inlineStr">
        <is>
          <t>['Be currently enrolled in the Bachelor of Medical Studies-Doctor of Medicine (BMed/MD) at UNSW.', 'Be undertaking an Independent Learning Project (ILP) or Honours year; and', 'Be undertaking research aimed at improving the healthcare of Culturally and Linguistically Diverse (CALD) patients.']</t>
        </is>
      </c>
    </row>
    <row r="75">
      <c r="A75" t="inlineStr">
        <is>
          <t>UNSW</t>
        </is>
      </c>
      <c r="B75">
        <f>HYPERLINK("https://www.scholarships.unsw.edu.au/scholarships/id/1757", "John Lions Computer Science Honours Award")</f>
        <v/>
      </c>
      <c r="C75" t="inlineStr">
        <is>
          <t>High Potential</t>
        </is>
      </c>
      <c r="D75" t="inlineStr">
        <is>
          <t>['$15,000']</t>
        </is>
      </c>
      <c r="E75" t="inlineStr">
        <is>
          <t>UG</t>
        </is>
      </c>
      <c r="F75" t="inlineStr">
        <is>
          <t>['Be commencing full-time Honours year in Systems at UNSW Engineering in a:', 'Bachelor of Computer Science (Honours)', 'Bachelor of Advanced Computer Science (Honours)', 'BE in Computer Engineering (Honours)', 'BE in Software Engineering (Honours)', 'BE in Bioinformatics(Honours)', 'Have achieved an overall WAM of Distinction/75 or higher', 'High Distinction average in systems courses', 'Thesis in the area of Operating Systems']</t>
        </is>
      </c>
    </row>
    <row r="76">
      <c r="A76" t="inlineStr">
        <is>
          <t>UNSW</t>
        </is>
      </c>
      <c r="B76">
        <f>HYPERLINK("https://www.scholarships.unsw.edu.au/scholarships/id/1801", "UNSW Scholarships for International Students Commencing Term 3, 2024")</f>
        <v/>
      </c>
      <c r="C76" t="inlineStr">
        <is>
          <t>High Potential</t>
        </is>
      </c>
      <c r="D76" t="inlineStr">
        <is>
          <t>['$5,000']</t>
        </is>
      </c>
      <c r="E76" t="inlineStr">
        <is>
          <t>Undefined</t>
        </is>
      </c>
      <c r="F76" t="inlineStr">
        <is>
          <t>No Data Found</t>
        </is>
      </c>
    </row>
    <row r="77">
      <c r="A77" t="inlineStr">
        <is>
          <t>UNSW</t>
        </is>
      </c>
      <c r="B77">
        <f>HYPERLINK("https://www.scholarships.unsw.edu.au/scholarships/id/1652", "Arts &amp; Social Sciences Southeast Asia Travel Award")</f>
        <v/>
      </c>
      <c r="C77" t="inlineStr">
        <is>
          <t>High Potential</t>
        </is>
      </c>
      <c r="D77" t="inlineStr">
        <is>
          <t>['$10,000']</t>
        </is>
      </c>
      <c r="E77" t="inlineStr">
        <is>
          <t>UG/PG</t>
        </is>
      </c>
      <c r="F77" t="inlineStr">
        <is>
          <t>['Be currently enrolled in an undergraduate / postgraduate coursework degree program at the Faculty of Arts and Social Sciences.', 'Undertaking the Work Integrated Learning Program at the UNSW Faculty of Arts and Social Sciences in T3/24 or Summer School 2024/2025.']</t>
        </is>
      </c>
    </row>
    <row r="78">
      <c r="A78" t="inlineStr">
        <is>
          <t>UNSW</t>
        </is>
      </c>
      <c r="B78">
        <f>HYPERLINK("https://www.scholarships.unsw.edu.au/scholarships/id/1740", "Ronald Lu Travel Award in Architecture")</f>
        <v/>
      </c>
      <c r="C78" t="inlineStr">
        <is>
          <t>High Potential</t>
        </is>
      </c>
      <c r="D78" t="inlineStr">
        <is>
          <t>['$5,000']</t>
        </is>
      </c>
      <c r="E78" t="inlineStr">
        <is>
          <t>Undefined</t>
        </is>
      </c>
      <c r="F78" t="inlineStr">
        <is>
          <t>['BEIL6013 BE Nomad: travel to Asian countries only', 'BEIL0020 International Construction Study Trip: China', 'FADA6700 Professional Placement (Asian countries only)']</t>
        </is>
      </c>
    </row>
    <row r="79">
      <c r="A79" t="inlineStr">
        <is>
          <t>UNSW</t>
        </is>
      </c>
      <c r="B79">
        <f>HYPERLINK("https://www.scholarships.unsw.edu.au/scholarships/id/1336", "Women in Built Environment Travel Award")</f>
        <v/>
      </c>
      <c r="C79" t="inlineStr">
        <is>
          <t>High Potential</t>
        </is>
      </c>
      <c r="D79" t="inlineStr">
        <is>
          <t>['$5,000']</t>
        </is>
      </c>
      <c r="E79" t="inlineStr">
        <is>
          <t>UG</t>
        </is>
      </c>
      <c r="F79" t="inlineStr">
        <is>
          <t>['Be\tDomestic (Australian Citizen, Permanent Resident or New Zealand Citizen)', "Be currently enrolled in an Undergraduate program from the Faculty of Arts, Design and Architecture's School of Built Environment.", 'Be approved to undertake a UNSW School of Built Environment international short course', 'Female-identifying', 'Not be in receipt of a New Colombo Mobility Grant for the same international short course']</t>
        </is>
      </c>
    </row>
    <row r="80">
      <c r="A80" t="inlineStr">
        <is>
          <t>UNSW</t>
        </is>
      </c>
      <c r="B80">
        <f>HYPERLINK("https://www.scholarships.unsw.edu.au/scholarships/id/1727", "Westpac Future Leaders Scholarship")</f>
        <v/>
      </c>
      <c r="C80" t="inlineStr">
        <is>
          <t>High Potential</t>
        </is>
      </c>
      <c r="D80" t="inlineStr">
        <is>
          <t>['$120,000']</t>
        </is>
      </c>
      <c r="E80" t="inlineStr">
        <is>
          <t>Undefined</t>
        </is>
      </c>
      <c r="F80" t="inlineStr">
        <is>
          <t>No Data Found</t>
        </is>
      </c>
    </row>
    <row r="81">
      <c r="A81" t="inlineStr">
        <is>
          <t>UNSW</t>
        </is>
      </c>
      <c r="B81">
        <f>HYPERLINK("https://www.scholarships.unsw.edu.au/scholarships/id/912", "Danielle Sirmai Memorial Award")</f>
        <v/>
      </c>
      <c r="C81" t="inlineStr">
        <is>
          <t>High Potential</t>
        </is>
      </c>
      <c r="D81" t="inlineStr">
        <is>
          <t>['$7,000']</t>
        </is>
      </c>
      <c r="E81" t="inlineStr">
        <is>
          <t>Undefined</t>
        </is>
      </c>
      <c r="F81" t="inlineStr">
        <is>
          <t>No Data Found</t>
        </is>
      </c>
    </row>
    <row r="82">
      <c r="A82" t="inlineStr">
        <is>
          <t>UNSW</t>
        </is>
      </c>
      <c r="B82">
        <f>HYPERLINK("https://www.scholarships.unsw.edu.au/scholarships/id/182", "Boyarsky Undergraduate International Travel Scholarship")</f>
        <v/>
      </c>
      <c r="C82" t="inlineStr">
        <is>
          <t>Equity</t>
        </is>
      </c>
      <c r="D82" t="inlineStr">
        <is>
          <t>['$12,000']</t>
        </is>
      </c>
      <c r="E82" t="inlineStr">
        <is>
          <t>UG</t>
        </is>
      </c>
      <c r="F82" t="inlineStr">
        <is>
          <t>['Be an Australian citizen currently residing in Australia.', 'Be accepted to undertake a period of study on a UNSW Official Exchange Program at an approved overseas partner university in Term 3, 2024.', 'Be enrolled full-time in any undergraduate coursework program in one of the following Faculties or Schools:EngineeringSchool of Built Environment', 'Engineering', 'School of Built Environment']</t>
        </is>
      </c>
    </row>
    <row r="83">
      <c r="A83" t="inlineStr">
        <is>
          <t>UNSW</t>
        </is>
      </c>
      <c r="B83">
        <f>HYPERLINK("https://www.scholarships.unsw.edu.au/scholarships/id/1009", "Boyarsky MBA Excellence Travel Scholarship")</f>
        <v/>
      </c>
      <c r="C83" t="inlineStr">
        <is>
          <t>High Potential</t>
        </is>
      </c>
      <c r="D83" t="inlineStr">
        <is>
          <t>['$8,000']</t>
        </is>
      </c>
      <c r="E83" t="inlineStr">
        <is>
          <t>PG</t>
        </is>
      </c>
      <c r="F83" t="inlineStr">
        <is>
          <t>['Be an Australian citizen currently residing in Australia.', 'Be currently enrolled full-time in postgraduate coursework study in a MBA program at AGSM.Be accepted to undertake a period of study on a UNSW Official Exchange Program at an approved overseas partner university in Term 1, 2025.', 'Be accepted to undertake a period of study on a UNSW Official Exchange Program at an approved overseas partner university in Term 1, 2025.']</t>
        </is>
      </c>
    </row>
    <row r="84">
      <c r="A84" t="inlineStr">
        <is>
          <t>UNSW</t>
        </is>
      </c>
      <c r="B84">
        <f>HYPERLINK("https://www.scholarships.unsw.edu.au/scholarships/id/1252", "UNSW Science Vacation Research Scholarship")</f>
        <v/>
      </c>
      <c r="C84" t="inlineStr">
        <is>
          <t>High Potential</t>
        </is>
      </c>
      <c r="D84" t="inlineStr">
        <is>
          <t>['$3,800']</t>
        </is>
      </c>
      <c r="E84" t="inlineStr">
        <is>
          <t>UG</t>
        </is>
      </c>
      <c r="F84" t="inlineStr">
        <is>
          <t>['Be currently enrolled in second year or above of an undergraduate program in the Faculty of Science or a science-related discipline at UNSW or another Australian or New Zealand University.', 'Be able to be engaged in a project on a full-time basis (35 hours/week for six weeks during normal working hours unless advised otherwise by the supervisor);', 'Projects must be focused on research-based activities (administration tasks are not regarded as research) and should be completed by the end of February;', 'Each successful candidate can hold only ONE such scholarship at a time;', 'Students who were previously awarded a UNSW Science Vacation Research Scholarship are not eligible to apply.']</t>
        </is>
      </c>
    </row>
    <row r="85">
      <c r="A85" t="inlineStr">
        <is>
          <t>UNSW</t>
        </is>
      </c>
      <c r="B85">
        <f>HYPERLINK("https://www.scholarships.unsw.edu.au/scholarships/id/1823", "Spark: Women's Scholarship")</f>
        <v/>
      </c>
      <c r="C85" t="inlineStr">
        <is>
          <t>High Potential</t>
        </is>
      </c>
      <c r="D85" t="inlineStr">
        <is>
          <t>[]</t>
        </is>
      </c>
      <c r="E85" t="inlineStr">
        <is>
          <t>Undefined</t>
        </is>
      </c>
      <c r="F85" t="inlineStr">
        <is>
          <t>No Data Found</t>
        </is>
      </c>
    </row>
    <row r="86">
      <c r="A86" t="inlineStr">
        <is>
          <t>UNSW</t>
        </is>
      </c>
      <c r="B86">
        <f>HYPERLINK("https://www.scholarships.unsw.edu.au/scholarships/id/1706", "UNSW Exchange Scholarships &amp; Awards for 2024")</f>
        <v/>
      </c>
      <c r="C86" t="inlineStr">
        <is>
          <t>High Potential</t>
        </is>
      </c>
      <c r="D86" t="inlineStr">
        <is>
          <t>['$2,000']</t>
        </is>
      </c>
      <c r="E86" t="inlineStr">
        <is>
          <t>Undefined</t>
        </is>
      </c>
      <c r="F86" t="inlineStr">
        <is>
          <t>No Data Found</t>
        </is>
      </c>
    </row>
    <row r="87">
      <c r="A87" t="inlineStr">
        <is>
          <t>UNSW</t>
        </is>
      </c>
      <c r="B87">
        <f>HYPERLINK("https://www.scholarships.unsw.edu.au/scholarships/id/1822", "2025 Equity Scholarships for Current Students")</f>
        <v/>
      </c>
      <c r="C87" t="inlineStr">
        <is>
          <t>High Potential</t>
        </is>
      </c>
      <c r="D87" t="inlineStr">
        <is>
          <t>['$5,000']</t>
        </is>
      </c>
      <c r="E87" t="inlineStr">
        <is>
          <t>Undefined</t>
        </is>
      </c>
      <c r="F87" t="inlineStr">
        <is>
          <t>No Data Found</t>
        </is>
      </c>
    </row>
    <row r="88">
      <c r="A88" t="inlineStr">
        <is>
          <t>UNSW</t>
        </is>
      </c>
      <c r="B88">
        <f>HYPERLINK("https://www.scholarships.unsw.edu.au/scholarships/id/1526", "Phillip Goldwyn Matraville High School Scholarship")</f>
        <v/>
      </c>
      <c r="C88" t="inlineStr">
        <is>
          <t>High Potential</t>
        </is>
      </c>
      <c r="D88" t="inlineStr">
        <is>
          <t>['$5,000']</t>
        </is>
      </c>
      <c r="E88" t="inlineStr">
        <is>
          <t>Undefined</t>
        </is>
      </c>
      <c r="F88" t="inlineStr">
        <is>
          <t>No Data Found</t>
        </is>
      </c>
    </row>
    <row r="89">
      <c r="A89" t="inlineStr">
        <is>
          <t>UNSW</t>
        </is>
      </c>
      <c r="B89">
        <f>HYPERLINK("https://www.scholarships.unsw.edu.au/scholarships/id/1572", "Capstone Editing Scholarships")</f>
        <v/>
      </c>
      <c r="C89" t="inlineStr">
        <is>
          <t>High Potential</t>
        </is>
      </c>
      <c r="D89" t="inlineStr">
        <is>
          <t>[]</t>
        </is>
      </c>
      <c r="E89" t="inlineStr">
        <is>
          <t>Undefined</t>
        </is>
      </c>
      <c r="F89" t="inlineStr">
        <is>
          <t>No Data Found</t>
        </is>
      </c>
    </row>
    <row r="90">
      <c r="A90" t="inlineStr">
        <is>
          <t>UNSW</t>
        </is>
      </c>
      <c r="B90">
        <f>HYPERLINK("https://www.scholarships.unsw.edu.au/scholarships/id/1548", "Rural &amp; Regional Enterprise Scholarships and Creative Arts Scholarships")</f>
        <v/>
      </c>
      <c r="C90" t="inlineStr">
        <is>
          <t>High Potential</t>
        </is>
      </c>
      <c r="D90" t="inlineStr">
        <is>
          <t>[]</t>
        </is>
      </c>
      <c r="E90" t="inlineStr">
        <is>
          <t>Undefined</t>
        </is>
      </c>
      <c r="F90" t="inlineStr">
        <is>
          <t>No Data Found</t>
        </is>
      </c>
    </row>
    <row r="91">
      <c r="A91" t="inlineStr">
        <is>
          <t>UNSW</t>
        </is>
      </c>
      <c r="B91">
        <f>HYPERLINK("https://www.scholarships.unsw.edu.au/scholarships/id/1615", "Rural and Regional Enterprise Scholarships Program")</f>
        <v/>
      </c>
      <c r="C91" t="inlineStr">
        <is>
          <t>High Potential</t>
        </is>
      </c>
      <c r="D91" t="inlineStr">
        <is>
          <t>[]</t>
        </is>
      </c>
      <c r="E91" t="inlineStr">
        <is>
          <t>Undefined</t>
        </is>
      </c>
      <c r="F91" t="inlineStr">
        <is>
          <t>No Data Found</t>
        </is>
      </c>
    </row>
    <row r="92">
      <c r="A92" t="inlineStr">
        <is>
          <t>UNSW</t>
        </is>
      </c>
      <c r="B92">
        <f>HYPERLINK("https://www.scholarships.unsw.edu.au/scholarships/id/1201", "The New Colombo Mobility Program")</f>
        <v/>
      </c>
      <c r="C92" t="inlineStr">
        <is>
          <t>High Potential</t>
        </is>
      </c>
      <c r="D92" t="inlineStr">
        <is>
          <t>[]</t>
        </is>
      </c>
      <c r="E92" t="inlineStr">
        <is>
          <t>Undefined</t>
        </is>
      </c>
      <c r="F92" t="inlineStr">
        <is>
          <t>No Data Found</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2024-09-19T05:55:18Z</dcterms:created>
  <dcterms:modified xsi:type="dcterms:W3CDTF">2024-09-19T05:55:18Z</dcterms:modified>
</cp:coreProperties>
</file>