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westernsydneyedu.sharepoint.com/sites/ScholarshipsOperationsGroup/Shared Documents/Git/Scholarships/"/>
    </mc:Choice>
  </mc:AlternateContent>
  <xr:revisionPtr revIDLastSave="2" documentId="11_33192DF47802BE0A3F04C9757A938CB37D20EA50" xr6:coauthVersionLast="47" xr6:coauthVersionMax="47" xr10:uidLastSave="{E0E22FDA-8D12-408F-B6FF-0BBC62E8DBA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2" i="1" l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<sst xmlns="http://schemas.openxmlformats.org/spreadsheetml/2006/main" count="2657" uniqueCount="341">
  <si>
    <t>University</t>
  </si>
  <si>
    <t>Name</t>
  </si>
  <si>
    <t>Type</t>
  </si>
  <si>
    <t>Value</t>
  </si>
  <si>
    <t>Duration</t>
  </si>
  <si>
    <t>Level</t>
  </si>
  <si>
    <t>Criteria</t>
  </si>
  <si>
    <t>Indigenous</t>
  </si>
  <si>
    <t>Placement</t>
  </si>
  <si>
    <t>Alan Hyland Scholarship for Instrumental Studies</t>
  </si>
  <si>
    <t>NA</t>
  </si>
  <si>
    <t>No</t>
  </si>
  <si>
    <t>Alison Burrell Bequest</t>
  </si>
  <si>
    <t>Anthony &amp; Sharon Lee Foundation Jazz Scholarship for Female and/or Gender Diverse</t>
  </si>
  <si>
    <t>Anthony and Sharon Lee Foundation Jazz Scholarship</t>
  </si>
  <si>
    <t>Anthony Strachan Scholarship</t>
  </si>
  <si>
    <t>Belinda Frances Hughes Piano Scholarship</t>
  </si>
  <si>
    <t>Belinda Frances Hughes Violin Scholarship</t>
  </si>
  <si>
    <t>The Bessie Cook Piano Award</t>
  </si>
  <si>
    <t>Board of Governors' Scholarship</t>
  </si>
  <si>
    <t>Brian Abel Piano Scholarship</t>
  </si>
  <si>
    <t>Bruce A Pontin Memorial Scholarship</t>
  </si>
  <si>
    <t>University of Sydney Business School All-Round Excellence Scholarship</t>
  </si>
  <si>
    <t>BUSS4909 Startup Project Scholarship</t>
  </si>
  <si>
    <t>Canon Honours Scholarship</t>
  </si>
  <si>
    <t>Cary James and Anne Witheford Back of Orchestra Scholarship</t>
  </si>
  <si>
    <t>Chapple/Bremner Scholarship</t>
  </si>
  <si>
    <t>Clarence Addison Turrill Scholarship</t>
  </si>
  <si>
    <t>Conservatorium of Music Scholarship</t>
  </si>
  <si>
    <t>Corinna D'Hage Mayer String Scholarship</t>
  </si>
  <si>
    <t>Costa Rosa Harsas Award</t>
  </si>
  <si>
    <t>Mary Greville and Bert Coughtrey Scholarship for Pianists</t>
  </si>
  <si>
    <t>The David and Nhilla Dumbrell Scholarship</t>
  </si>
  <si>
    <t>David W Johnson Scholarship</t>
  </si>
  <si>
    <t>Architecture, Design and Planning Dean's Merit Scholarship</t>
  </si>
  <si>
    <t>Architecture, Design and Planning Dean's Outstanding Merit Scholarship</t>
  </si>
  <si>
    <t>Dean's Undergraduate Scholarship in Business</t>
  </si>
  <si>
    <t>Deirdre Hall Scholarship for Musically Talented Flute Students</t>
  </si>
  <si>
    <t>Diana Inglis Carment Scholarship</t>
  </si>
  <si>
    <t>Dylis and Milton Renham Scholarship</t>
  </si>
  <si>
    <t>The Donald Lionel Edgerton Scholarship</t>
  </si>
  <si>
    <t>Doris Burnett Ford Scholarship</t>
  </si>
  <si>
    <t>The Elaine McCaghern Musical Scholarship</t>
  </si>
  <si>
    <t>The Elise Herrman Scholarship</t>
  </si>
  <si>
    <t>Eric Campbell Scott (Rural / Regional) Scholarship</t>
  </si>
  <si>
    <t>Ernest Heine Family Foundation Digital Music Scholarship</t>
  </si>
  <si>
    <t>Ernest Heine Family Foundation Undergraduate Scholarship</t>
  </si>
  <si>
    <t>Eugene Goossens Conducting Fellowship</t>
  </si>
  <si>
    <t>Experience in Industry Scholarship</t>
  </si>
  <si>
    <t>Finance Honours Scholarship</t>
  </si>
  <si>
    <t>Flora Jean Ferriss Scholarship</t>
  </si>
  <si>
    <t>Geoffrey Parsons Australian Scholarship</t>
  </si>
  <si>
    <t>The Geoffrey Rothwell Scholarship</t>
  </si>
  <si>
    <t>George Henderson Scholarship</t>
  </si>
  <si>
    <t>George and Margaret Henderson Scholarship</t>
  </si>
  <si>
    <t>George Wallace Henderson Scholarship</t>
  </si>
  <si>
    <t>The Gilles Kryger Honours Scholarship in Finance</t>
  </si>
  <si>
    <t>Greenberg-Gurney-Jensen Fund 2</t>
  </si>
  <si>
    <t>Greenberg-Gurney-Jensen Fund</t>
  </si>
  <si>
    <t>Greta Davis Equity Scholarship for Musically Talented Students</t>
  </si>
  <si>
    <t>Helen Myers Scholarship</t>
  </si>
  <si>
    <t>Helen Quach Scholarship</t>
  </si>
  <si>
    <t>The Helpmann Family Fellowship</t>
  </si>
  <si>
    <t>IBB Gadigal Advanced Merit Scholarship</t>
  </si>
  <si>
    <t>The University of Sydney Inspired by Business Gadigal Scholarship</t>
  </si>
  <si>
    <t>International Business Scholarship in Honours</t>
  </si>
  <si>
    <t>Iremonger Marceau Family Scholarship</t>
  </si>
  <si>
    <t>James Strong - IAG Scholarship for Business</t>
  </si>
  <si>
    <t>James Strong - Nomura Scholarship for Business</t>
  </si>
  <si>
    <t>James Strong - Qantas Scholarship for Business</t>
  </si>
  <si>
    <t>Jean Giles and Thomas Louis Pidcock Violin Scholarship</t>
  </si>
  <si>
    <t>The Joan and James Armstrong Award</t>
  </si>
  <si>
    <t>John and Dorothy Vimpani Pianoforte Fund</t>
  </si>
  <si>
    <t>The John Holt Todd and Florence Todd Scholarship</t>
  </si>
  <si>
    <t>John Luscombe Scholarship for Vocal Studies</t>
  </si>
  <si>
    <t>JW and BK Elkins Architectural Award</t>
  </si>
  <si>
    <t>The Kathleen and Allison Short Scholarship</t>
  </si>
  <si>
    <t>The Kathleen E Armstrong Bequest</t>
  </si>
  <si>
    <t>Keith and Eileen Ong Prize for Violin</t>
  </si>
  <si>
    <t>The Kim Walker Scholarship Endowment Fund</t>
  </si>
  <si>
    <t>The Kirkpix Trust Scholarship</t>
  </si>
  <si>
    <t>The Linda Kingsbury Jeffery Scholarship for Singing</t>
  </si>
  <si>
    <t>Local Industry Placement Program Scholarship</t>
  </si>
  <si>
    <t>Margaret Henderson Scholarship</t>
  </si>
  <si>
    <t>Margot and Neville Gruzman Award for Urban Design in Architecture</t>
  </si>
  <si>
    <t>Matteson &amp; Nancy Roberts Violin Scholarship</t>
  </si>
  <si>
    <t>The Michael Bannigan Scholarship for the Double Bass</t>
  </si>
  <si>
    <t>Myron Kantor Bequest</t>
  </si>
  <si>
    <t>The Olive Margaret Stewart Bequest</t>
  </si>
  <si>
    <t>Orchestra - Witheford Don Scholarship</t>
  </si>
  <si>
    <t>Patricia Bell Grant</t>
  </si>
  <si>
    <t>The Patricia H Reid Endowment Scholarship</t>
  </si>
  <si>
    <t>Patricia Long Scholarship</t>
  </si>
  <si>
    <t>Patricia Lucas Music Achievement Scholarship</t>
  </si>
  <si>
    <t>Peter Davidson Music Scholarship</t>
  </si>
  <si>
    <t>Queen Victoria Club Scholarship</t>
  </si>
  <si>
    <t>Quinquin Foundation Scholarship</t>
  </si>
  <si>
    <t>In Memory of Richard Antony Oppen</t>
  </si>
  <si>
    <t>The Richard and Doreen Wilson Organ Scholarship</t>
  </si>
  <si>
    <t>Richard Merewether French Horn Fellowship</t>
  </si>
  <si>
    <t>RJ Chambers Honours Scholarship</t>
  </si>
  <si>
    <t>Robert R Sterling Distinguished Honours Scholarship in Accounting</t>
  </si>
  <si>
    <t>Rosemary Valentine Memorial Prize</t>
  </si>
  <si>
    <t>University of Sydney Business School Rural/Regional Leadership Scholarship</t>
  </si>
  <si>
    <t>Sarah and Murial Jeavons Memorial Scholarship</t>
  </si>
  <si>
    <t>Scholarship with Merit for Excellence in Extracurricular Endeavour</t>
  </si>
  <si>
    <t>Strategic Exchange Partner Scholarships</t>
  </si>
  <si>
    <t>Student Managed Investment Fund Scholarship</t>
  </si>
  <si>
    <t>Sydney Conservatorium Association Scholarships</t>
  </si>
  <si>
    <t>Sydney Conservatorium of Music Scholarship</t>
  </si>
  <si>
    <t>Sydney Conservatorium of Music Mobility Scholarship</t>
  </si>
  <si>
    <t>The Ted and Susan Meller Memorial Scholarship Fund</t>
  </si>
  <si>
    <t>The Chandler Scholarship</t>
  </si>
  <si>
    <t>The Conry Brauer Scholarship for Piano Tuition</t>
  </si>
  <si>
    <t>The Conry Brauer Scholarship for Violin Tuition</t>
  </si>
  <si>
    <t>Elizabethan Theatre Trust Ladies’ Committee Scholarship</t>
  </si>
  <si>
    <t>The Gerald Westheimer Quartet Program</t>
  </si>
  <si>
    <t>The Grace Russell Henderson Scholarship</t>
  </si>
  <si>
    <t>The Howard-Smith Scholarship</t>
  </si>
  <si>
    <t>The JJ Kelly Memorial Scholarship</t>
  </si>
  <si>
    <t>The Kevin and Margaret Duffy Scholarship</t>
  </si>
  <si>
    <t>The Molly Brown Memorial Scholarship</t>
  </si>
  <si>
    <t>The Poppy Harris Scholarship</t>
  </si>
  <si>
    <t>University of Sydney Business School Change Maker Scholarship</t>
  </si>
  <si>
    <t>University of Sydney Business School Scholarship for Outstanding Academic and Sporting Achievement.</t>
  </si>
  <si>
    <t>USA Industry Placement Program Scholarship</t>
  </si>
  <si>
    <t>The Vasanta Scholarship</t>
  </si>
  <si>
    <t>The Verna Florence Dinham Scholarship for Piano</t>
  </si>
  <si>
    <t>The Victoria Hope Geary Scholarship</t>
  </si>
  <si>
    <t>Wayne Lonergan Distinguished Undergraduate Scholarship</t>
  </si>
  <si>
    <t>Westbrook and Jessie Anstice Honours Scholarship in Business</t>
  </si>
  <si>
    <t>The William and Marie Souter Encouragement Awards</t>
  </si>
  <si>
    <t>The Pinnacle Women in Finance Scholarship</t>
  </si>
  <si>
    <t>Alan Bishop Scholarship</t>
  </si>
  <si>
    <t>Alexander D Strang Scholarship in Chemical and Biomolecular Engineering</t>
  </si>
  <si>
    <t>American Studies Honours Scholarship</t>
  </si>
  <si>
    <t>Annie Beatrice Robinson Wilson MySydney Scholarship</t>
  </si>
  <si>
    <t>Faculty of Arts and Social Sciences Internship Scholarship</t>
  </si>
  <si>
    <t>Automated Proofs for TLA - Vacation Research Internship Program Scholarship</t>
  </si>
  <si>
    <t>Bachelor of Arts and Bachelor of Advanced Studies (Languages) Exchange Scholarship</t>
  </si>
  <si>
    <t>The Bill and Meila Hutchinson Scholarship</t>
  </si>
  <si>
    <t>Bowman Cameron Scholarship</t>
  </si>
  <si>
    <t>Carlyle Greenwell Honours Scholarship</t>
  </si>
  <si>
    <t>Carlyle Greenwell Research Scholarship in Archaeology</t>
  </si>
  <si>
    <t>Carolyn McIlvenny Scholarship</t>
  </si>
  <si>
    <t>Charles Herbert Currey Memorial Scholarship for Honours</t>
  </si>
  <si>
    <t>Charles Herbert Currey Memorial Scholarship for LawWithoutWalls Sprint Program</t>
  </si>
  <si>
    <t>Charles Herbert Currey Memorial Scholarship</t>
  </si>
  <si>
    <t>Charles Herbert Currey Memorial Scholarship in Law</t>
  </si>
  <si>
    <t>The Chinese Studies Alumni Bursary</t>
  </si>
  <si>
    <t>Citadel Securities Prize for Excellence in Computer Science</t>
  </si>
  <si>
    <t>The Clissold Scholarship</t>
  </si>
  <si>
    <t>Colin Gladstone Harrison Family Scholarship</t>
  </si>
  <si>
    <t>Appen Inclusive AI Scholarship in Computational Linguistics</t>
  </si>
  <si>
    <t>The David Burnett Memorial Scholarship in Social Justice</t>
  </si>
  <si>
    <t>The David Stuart Hicks Scholarship</t>
  </si>
  <si>
    <t>David W Johnson MySydney Scholarship</t>
  </si>
  <si>
    <t>Dr Mary Booth Scholarship</t>
  </si>
  <si>
    <t>Engineering Academic Excellence Scholarship</t>
  </si>
  <si>
    <t>Engineering Access Scholarship</t>
  </si>
  <si>
    <t>Engineering Sydney Industry Placement Scholarship</t>
  </si>
  <si>
    <t>Engineering Undergraduate Merit Scholarships</t>
  </si>
  <si>
    <t>Engineering Vacation Research Internship Program Accelerated Scholarship</t>
  </si>
  <si>
    <t>Engineering Vacation Research Internship Program Scholarship</t>
  </si>
  <si>
    <t>Undergraduate Equity Scholarships in History</t>
  </si>
  <si>
    <t>Eric Cunstance Shaw Scholarship</t>
  </si>
  <si>
    <t>Faculty of Engineering Women in Engineering Excellence Scholarship</t>
  </si>
  <si>
    <t>Faculty of Engineering Women in Engineering Scholarship</t>
  </si>
  <si>
    <t>Formalising Distributed Algorithms in Lean – Vacation Research Internship Program Scholarship</t>
  </si>
  <si>
    <t>Frances Marion Smith Scholarship in Civil Engineering</t>
  </si>
  <si>
    <t>Frank McDonald Memorial Fund</t>
  </si>
  <si>
    <t>Garton Scholarship No II for French</t>
  </si>
  <si>
    <t>Garton Scholarship No I for French</t>
  </si>
  <si>
    <t>Garton Scholarship No IV for German</t>
  </si>
  <si>
    <t>Garton Scholarship No V for German</t>
  </si>
  <si>
    <t>Emilie M Schweitzer Scholarship in French and Germanic Studies</t>
  </si>
  <si>
    <t>Hume Meller Engineering Scholarship</t>
  </si>
  <si>
    <t>International Grammar School Independent School Scholarship</t>
  </si>
  <si>
    <t>Isabel Mary Tangie MySydney Scholarship</t>
  </si>
  <si>
    <t>James and Moya Kilgannon Scholarship</t>
  </si>
  <si>
    <t>James Strong-Dymocks Scholarship for Australian Literature</t>
  </si>
  <si>
    <t>The Jerome De Costa Memorial Awards</t>
  </si>
  <si>
    <t>The Jerome De Costa Memorial Bachelor of Visual Arts Degree Show Bursary</t>
  </si>
  <si>
    <t>John Frazer Scholarship</t>
  </si>
  <si>
    <t>John Rector Scholarship in Jewish Studies</t>
  </si>
  <si>
    <t>Jolanda Allen Indonesian Studies Scholarship</t>
  </si>
  <si>
    <t>Judge Ralph J Perdriau Practical Legal Training Scholarship for Marrickville Legal Centre</t>
  </si>
  <si>
    <t>Judge Ralph J Perdriau Practical Legal Training Scholarship for Redfern Legal Centre</t>
  </si>
  <si>
    <t>Judith Russell Ryan Scholarships in Memory of Signora Tedeschi</t>
  </si>
  <si>
    <t>Kathleen M Karnaghan and Frederick E English Equity Scholarship</t>
  </si>
  <si>
    <t>Kerkyasharian and Kayikian Fund for Armenian Studies</t>
  </si>
  <si>
    <t>Kerr Scholarship in History</t>
  </si>
  <si>
    <t>Lebanese Ladies Association Scholarship in Arabic Language and Cultures</t>
  </si>
  <si>
    <t>Liu Shiming Scholarship in Visual Arts</t>
  </si>
  <si>
    <t>F H Loxton Undergraduate Scholarship in Chemical and Biomolecular Engineering</t>
  </si>
  <si>
    <t>LR and BA Browne Scholarships in Civil Engineering</t>
  </si>
  <si>
    <t>Lucy Firth Equity Honours Scholarship</t>
  </si>
  <si>
    <t>Major Industrial Project Placement Scheme Scholarship</t>
  </si>
  <si>
    <t>Margaret Hamer Scholarship for Women in Engineering</t>
  </si>
  <si>
    <t>Marion Macaulay Internship Scholarship in Education</t>
  </si>
  <si>
    <t>The Mary Henderson (Gerstle) Undergraduate Scholarship in Economic History</t>
  </si>
  <si>
    <t>The Mary Henderson (Gerstle) Undergraduate Scholarship in Political Economy</t>
  </si>
  <si>
    <t>Norman Haire Fund for Sexology Studies</t>
  </si>
  <si>
    <t>Faculty of Engineering One Sydney, Many People Scholarship</t>
  </si>
  <si>
    <t>PD Jack Prize</t>
  </si>
  <si>
    <t>Peter Cameron Sydney Oxford Scholarship</t>
  </si>
  <si>
    <t>Peter Lawrence Memorial Scholarship</t>
  </si>
  <si>
    <t>The Peter Nicol Russell Undergraduate Scholarship</t>
  </si>
  <si>
    <t>Philosophy Honours Scholarship on the Ethics of Artificial Wombs</t>
  </si>
  <si>
    <t>Pitt Cobbett Scholarship</t>
  </si>
  <si>
    <t>The Politis Family Scholarship in Modern Greek and/or Byzantine Studies</t>
  </si>
  <si>
    <t>The Ravenswood Independent Schools Scholarship</t>
  </si>
  <si>
    <t>Raymond L Debus Scholarship</t>
  </si>
  <si>
    <t>The Rolf Prince Scholarship</t>
  </si>
  <si>
    <t>Roy Frederick Turner AM Scholarship - Law</t>
  </si>
  <si>
    <t>Roy Frederick Turner Scholarship - Law</t>
  </si>
  <si>
    <t>Saint Ignatius College Riverview Independent School Scholarship</t>
  </si>
  <si>
    <t>Undergraduate Scholarship in Aeronautical / Aerospace Engineering</t>
  </si>
  <si>
    <t>Scholarship in Engineering</t>
  </si>
  <si>
    <t>School of Computer Science Honours Scholarships</t>
  </si>
  <si>
    <t>School of Humanities Research Support Grant</t>
  </si>
  <si>
    <t>Sciences Po Dual Degree Scholarship</t>
  </si>
  <si>
    <t>Sydney Law School Exchange Scholarship</t>
  </si>
  <si>
    <t>Sydney Symposium Choral Foundation Conducting Scholarship</t>
  </si>
  <si>
    <t>The T M Hsiao Scholarship</t>
  </si>
  <si>
    <t>The Teacher Education Scholarship (Wenona)</t>
  </si>
  <si>
    <t>The Abbotsleigh Teacher Education Scholarship</t>
  </si>
  <si>
    <t>The Alan Neaves Scholarship</t>
  </si>
  <si>
    <t>The Ascham Teacher Education Scholarship</t>
  </si>
  <si>
    <t>The Benjafield and McCallum AO Scholarship</t>
  </si>
  <si>
    <t>The Dr Lena Cansdale Scholarship</t>
  </si>
  <si>
    <t>The Gabrielle Ewington Equity Scholarship in Southeast Asian Studies</t>
  </si>
  <si>
    <t>The Holden Family Scholarship</t>
  </si>
  <si>
    <t>The James Coutts Scholarship</t>
  </si>
  <si>
    <t>The Jerome De Costa Memorial Award - Graduate Exhibition</t>
  </si>
  <si>
    <t>The Kambala Teacher Education Scholarship</t>
  </si>
  <si>
    <t>The Knox Grammar School Teacher Education Scholarship</t>
  </si>
  <si>
    <t>The Mungo William MacCullum Scholarship in Literature</t>
  </si>
  <si>
    <t>The Order of Australia Association Foundation Scholarship</t>
  </si>
  <si>
    <t>The Peter Koning Undergraduate Scholarship in Engineering</t>
  </si>
  <si>
    <t>The Romy Waterlow Scholarship</t>
  </si>
  <si>
    <t>The Sakuko Matsui Australia-Japan Friendship Scholarships</t>
  </si>
  <si>
    <t>The Shore Teacher Education Scholarship</t>
  </si>
  <si>
    <t>The Sir William Tyree Engineering Scholarship</t>
  </si>
  <si>
    <t>The Stanley Chisholm Ash Scholarship in Engineering</t>
  </si>
  <si>
    <t>The Thomas Henry Coulson Scholarship</t>
  </si>
  <si>
    <t>The Waverley College Teacher Education Scholarship</t>
  </si>
  <si>
    <t>The Winifred Margaret Neirous Memorial Scholarship</t>
  </si>
  <si>
    <t>The Zelda Stedman Artist Scholarship</t>
  </si>
  <si>
    <t>Tom Austen Brown Honours Scholarship in Archaeology</t>
  </si>
  <si>
    <t>Tom Austen Brown Undergraduate Scholarship in Archaeology</t>
  </si>
  <si>
    <t>USSC Undergraduate Equity Scholarship in American Studies</t>
  </si>
  <si>
    <t>The Victoria Gollan Memorial Scholarship</t>
  </si>
  <si>
    <t>The Walter and Eliza Hall Trust Opportunity Scholarship in Education</t>
  </si>
  <si>
    <t>The Walter and Eliza Hall Trust Opportunity Scholarship in Social Work</t>
  </si>
  <si>
    <t>WH and Elizabeth M Deane Archaeology Research Grant</t>
  </si>
  <si>
    <t>The William John and Lizzie May Sinclair Scholarship</t>
  </si>
  <si>
    <t>Yim Family Foundation Scholarship - Engineering Vacation Research Program</t>
  </si>
  <si>
    <t>Zoe Hall Memorial Scholarship</t>
  </si>
  <si>
    <t>Andrew Tu Scholarship in Pharmacy</t>
  </si>
  <si>
    <t>Cerebral Palsy Alliance Professor Henry J Cowan Memorial Scholarship</t>
  </si>
  <si>
    <t>Dialysis Australia Nursing Scholarship</t>
  </si>
  <si>
    <t>Faculty of Medicine and Health Course Material Scholarship for Dentistry</t>
  </si>
  <si>
    <t>Faculty of Medicine and Health Course Material Scholarship</t>
  </si>
  <si>
    <t>Faculty of Medicine and Health Support for Carers on Placement Scholarship</t>
  </si>
  <si>
    <t>John Andrew Loveridge Scholarship in Pharmacy and Management</t>
  </si>
  <si>
    <t>The Johnson Nursing Scholarship</t>
  </si>
  <si>
    <t>Peter Giles Memorial Scholarship in Pharmacy</t>
  </si>
  <si>
    <t>The Ronald Ettinger Scholarship</t>
  </si>
  <si>
    <t>Sue Muller Placement Scholarship</t>
  </si>
  <si>
    <t>Susan Wakil Scholarship - Undergraduate Greater Sydney</t>
  </si>
  <si>
    <t>Susan Wakil Scholarship - Undergraduate Rural and Regional</t>
  </si>
  <si>
    <t>Umberto Cincotta Scholarship in Pharmacy</t>
  </si>
  <si>
    <t>Walter and Eliza Hall Scholarship Trust Opportunity Scholarship for Nursing</t>
  </si>
  <si>
    <t>Women's Plans Foundation Award</t>
  </si>
  <si>
    <t>AMSI Vacation Research Scholarships</t>
  </si>
  <si>
    <t>Australian Wool Education Trust (AWET) Scholarship</t>
  </si>
  <si>
    <t>Barker Scholarships</t>
  </si>
  <si>
    <t>Brian Davey Memorial Soil Science Scholarship</t>
  </si>
  <si>
    <t>CSIRO Next Generation Graduates Program in Emerging Technology</t>
  </si>
  <si>
    <t>Deas Thomson Scholarships (Geology and Mineralogy)</t>
  </si>
  <si>
    <t>Dr John and Mrs Adriana Nell Scholarship in Agriculture</t>
  </si>
  <si>
    <t>Dr Perry Manusu Scholarship</t>
  </si>
  <si>
    <t>Edna Briggs Scholarship in Physics</t>
  </si>
  <si>
    <t>Farrand Scholarship - MySydney</t>
  </si>
  <si>
    <t>G S Caird Scholarship in Chemistry</t>
  </si>
  <si>
    <t>George Allen Scholarships</t>
  </si>
  <si>
    <t>George Harris Scholarship in Chemistry Honours</t>
  </si>
  <si>
    <t>Grains Research Development Corporation (GRDC) Undergraduate Scholarship</t>
  </si>
  <si>
    <t>Faculty of Science Honours Relocation Scholarships</t>
  </si>
  <si>
    <t>James Murphy Scholarship (Supplementary)</t>
  </si>
  <si>
    <t>James S Ashton Memorial Scholarship</t>
  </si>
  <si>
    <t>James Strong – Rip Curl Undergraduate Scholarship</t>
  </si>
  <si>
    <t>The Jean and Ray Blencowe Scholarship</t>
  </si>
  <si>
    <t>John Coutts Scholarship</t>
  </si>
  <si>
    <t>Josiah and Myra Roberts Scholarship</t>
  </si>
  <si>
    <t>K E Bullen Scholarships</t>
  </si>
  <si>
    <t>The Malcolm Turki Memorial Scholarship</t>
  </si>
  <si>
    <t>McCaughey Memorial Institute Scholarship in Agriculture</t>
  </si>
  <si>
    <t>Mrs Elva Rae Talented Mathematics Undergraduate Scholarship</t>
  </si>
  <si>
    <t>Nancy Paton Women in Science Scholarship</t>
  </si>
  <si>
    <t>Norman Scott Noble Honours Scholarship</t>
  </si>
  <si>
    <t>Philip Thomas Collins Scholarship</t>
  </si>
  <si>
    <t>Roy Frederick Turner Scholarship (Agriculture)</t>
  </si>
  <si>
    <t>Rural Sustainability Scholarship (Supplementary)</t>
  </si>
  <si>
    <t>Rural Sustainability Scholarship</t>
  </si>
  <si>
    <t>Sally Andrews Honours Scholarship in Psychology</t>
  </si>
  <si>
    <t>Undergraduate Scholarship in Agriculture</t>
  </si>
  <si>
    <t>Sir Lionel Hooke Scholarship</t>
  </si>
  <si>
    <t>Summer Vacation Scholarship in Computational Materials</t>
  </si>
  <si>
    <t>Sydney Quantum Academy Undergraduate Research Scholarship</t>
  </si>
  <si>
    <t>Sydney School of Veterinary Sciences Undergraduate Equity Scholarship</t>
  </si>
  <si>
    <t>The Gabrielle Gouch Scholarship</t>
  </si>
  <si>
    <t>The Kristina Hacket Memorial Scholarship</t>
  </si>
  <si>
    <t>The Ross Scholarship</t>
  </si>
  <si>
    <t>The William Cooper and Nephews' Scholarship</t>
  </si>
  <si>
    <t>Walter Moore Honours Scholarships</t>
  </si>
  <si>
    <t>Yim Family Foundation Scholarship</t>
  </si>
  <si>
    <t>Page not found</t>
  </si>
  <si>
    <t>Adam Scott Foundation Scholarship</t>
  </si>
  <si>
    <t>Adamo and Francesca Boncardo MySydney Scholarship</t>
  </si>
  <si>
    <t>The Bruton Educational Trust Scholarship</t>
  </si>
  <si>
    <t>Chancellor's Award</t>
  </si>
  <si>
    <t>David Clarke Memorial Scholarship</t>
  </si>
  <si>
    <t>Digital Health Internship</t>
  </si>
  <si>
    <t>Eureka Benevolent Foundation Scholarship</t>
  </si>
  <si>
    <t>Jim Wolfensohn Scholarship</t>
  </si>
  <si>
    <t>Lendlease Bradfield Urbanisation Scholarship</t>
  </si>
  <si>
    <t>MySydney Equity Accommodation Scholarship</t>
  </si>
  <si>
    <t>MySydney Scholarship</t>
  </si>
  <si>
    <t>Pamela Joy Equity Scholarship</t>
  </si>
  <si>
    <t>The Rosebrook Scholarship</t>
  </si>
  <si>
    <t>State Super ESG for Impact Scholarship</t>
  </si>
  <si>
    <t>Sydney Access Scholarship</t>
  </si>
  <si>
    <t>Sydney Scholars Awards on Equity and Hardship Grounds</t>
  </si>
  <si>
    <t>The Boulton MySydney Scholarship</t>
  </si>
  <si>
    <t>The Harold and Gwenneth Harris Endowment for Medical Humanities Scholarship</t>
  </si>
  <si>
    <t>The Lyn Mallesch Scholarship</t>
  </si>
  <si>
    <t>The Nick van Gelder Dreamers Scholarship</t>
  </si>
  <si>
    <t>The Robert Floyd Marshall and Esen Marshall Memorial Scholarship</t>
  </si>
  <si>
    <t>Walter and Eliza Hall Trust Opportunity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</si>
</sst>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2"/>
  <sheetViews>
    <sheetView tabSelected="1" topLeftCell="A7" workbookViewId="0"/>
  </sheetViews>
  <sheetFormatPr defaultRowHeight="15" x14ac:dyDescent="0.25"/>
  <cols>
    <col min="1" max="1" width="46.140625" customWidth="1"/>
    <col min="2" max="2" width="5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tr">
        <f>HYPERLINK("https://www.sydney.edu.au/scholarships/a/alan-hyland-scholarship-for-instrumental-studies.html", "Alan Hyland Scholarship for Instrumental Studies")</f>
        <v>Alan Hyland Scholarship for Instrumental Studies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11</v>
      </c>
    </row>
    <row r="3" spans="1:9" x14ac:dyDescent="0.25">
      <c r="A3" t="s">
        <v>12</v>
      </c>
      <c r="B3" t="str">
        <f>HYPERLINK("https://www.sydney.edu.au/scholarships/a/alison-burrell-bequest.html", "Alison Burrell Bequest")</f>
        <v>Alison Burrell Bequest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11</v>
      </c>
      <c r="I3" t="s">
        <v>11</v>
      </c>
    </row>
    <row r="4" spans="1:9" x14ac:dyDescent="0.25">
      <c r="A4" t="s">
        <v>13</v>
      </c>
      <c r="B4" t="str">
        <f>HYPERLINK("https://www.sydney.edu.au/scholarships/a/anthony---sharon-lee-foundation-jazz-scholarship-for-female-and-.html", "Anthony &amp; Sharon Lee Foundation Jazz Scholarship for Female and/or Gender Diverse")</f>
        <v>Anthony &amp; Sharon Lee Foundation Jazz Scholarship for Female and/or Gender Diverse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11</v>
      </c>
      <c r="I4" t="s">
        <v>11</v>
      </c>
    </row>
    <row r="5" spans="1:9" x14ac:dyDescent="0.25">
      <c r="A5" t="s">
        <v>14</v>
      </c>
      <c r="B5" t="str">
        <f>HYPERLINK("https://www.sydney.edu.au/scholarships/a/anthony-sharon-lee-foundation-jazz-scholarship.html", "Anthony and Sharon Lee Foundation Jazz Scholarship")</f>
        <v>Anthony and Sharon Lee Foundation Jazz Scholarship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11</v>
      </c>
      <c r="I5" t="s">
        <v>11</v>
      </c>
    </row>
    <row r="6" spans="1:9" x14ac:dyDescent="0.25">
      <c r="A6" t="s">
        <v>15</v>
      </c>
      <c r="B6" t="str">
        <f>HYPERLINK("https://www.sydney.edu.au/scholarships/a/anthony-strachan-scholarship.html", "Anthony Strachan Scholarship")</f>
        <v>Anthony Strachan Scholarship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11</v>
      </c>
      <c r="I6" t="s">
        <v>11</v>
      </c>
    </row>
    <row r="7" spans="1:9" x14ac:dyDescent="0.25">
      <c r="A7" t="s">
        <v>16</v>
      </c>
      <c r="B7" t="str">
        <f>HYPERLINK("https://www.sydney.edu.au/scholarships/a/belinda-frances-hughes-piano-scholarship.html", "Belinda Frances Hughes Piano Scholarship")</f>
        <v>Belinda Frances Hughes Piano Scholarship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  <c r="I7" t="s">
        <v>11</v>
      </c>
    </row>
    <row r="8" spans="1:9" x14ac:dyDescent="0.25">
      <c r="A8" t="s">
        <v>17</v>
      </c>
      <c r="B8" t="str">
        <f>HYPERLINK("https://www.sydney.edu.au/scholarships/a/belinda-frances-hughes-violin-scholarship.html", "Belinda Frances Hughes Violin Scholarship")</f>
        <v>Belinda Frances Hughes Violin Scholarship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11</v>
      </c>
      <c r="I8" t="s">
        <v>11</v>
      </c>
    </row>
    <row r="9" spans="1:9" x14ac:dyDescent="0.25">
      <c r="A9" t="s">
        <v>18</v>
      </c>
      <c r="B9" t="str">
        <f>HYPERLINK("https://www.sydney.edu.au/scholarships/a/bessie-cook-piano-award.html", "The Bessie Cook Piano Award")</f>
        <v>The Bessie Cook Piano Award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11</v>
      </c>
      <c r="I9" t="s">
        <v>11</v>
      </c>
    </row>
    <row r="10" spans="1:9" x14ac:dyDescent="0.25">
      <c r="A10" t="s">
        <v>19</v>
      </c>
      <c r="B10" t="str">
        <f>HYPERLINK("https://www.sydney.edu.au/scholarships/a/board-of-governors-scholarship.html", "Board of Governors' Scholarship")</f>
        <v>Board of Governors' Scholarship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11</v>
      </c>
      <c r="I10" t="s">
        <v>11</v>
      </c>
    </row>
    <row r="11" spans="1:9" x14ac:dyDescent="0.25">
      <c r="A11" t="s">
        <v>20</v>
      </c>
      <c r="B11" t="str">
        <f>HYPERLINK("https://www.sydney.edu.au/scholarships/a/brian-abel-piano-scholarship.html", "Brian Abel Piano Scholarship")</f>
        <v>Brian Abel Piano Scholarship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11</v>
      </c>
      <c r="I11" t="s">
        <v>11</v>
      </c>
    </row>
    <row r="12" spans="1:9" x14ac:dyDescent="0.25">
      <c r="A12" t="s">
        <v>21</v>
      </c>
      <c r="B12" t="str">
        <f>HYPERLINK("https://www.sydney.edu.au/scholarships/a/bruce-a-pontin-memorial-scholarship.html", "Bruce A Pontin Memorial Scholarship")</f>
        <v>Bruce A Pontin Memorial Scholarship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11</v>
      </c>
      <c r="I12" t="s">
        <v>11</v>
      </c>
    </row>
    <row r="13" spans="1:9" x14ac:dyDescent="0.25">
      <c r="A13" t="s">
        <v>22</v>
      </c>
      <c r="B13" t="str">
        <f>HYPERLINK("https://www.sydney.edu.au/scholarships/a/business-school-all-round-excellence.html", "University of Sydney Business School All-Round Excellence Scholarship")</f>
        <v>University of Sydney Business School All-Round Excellence Scholarship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11</v>
      </c>
      <c r="I13" t="s">
        <v>11</v>
      </c>
    </row>
    <row r="14" spans="1:9" x14ac:dyDescent="0.25">
      <c r="A14" t="s">
        <v>23</v>
      </c>
      <c r="B14" t="str">
        <f>HYPERLINK("https://www.sydney.edu.au/scholarships/a/buss4909-startup-project-scholarship.html", "BUSS4909 Startup Project Scholarship")</f>
        <v>BUSS4909 Startup Project Scholarship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11</v>
      </c>
      <c r="I14" t="s">
        <v>11</v>
      </c>
    </row>
    <row r="15" spans="1:9" x14ac:dyDescent="0.25">
      <c r="A15" t="s">
        <v>24</v>
      </c>
      <c r="B15" t="str">
        <f>HYPERLINK("https://www.sydney.edu.au/scholarships/a/canon-honours-scholarship.html", "Canon Honours Scholarship")</f>
        <v>Canon Honours Scholarship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11</v>
      </c>
      <c r="I15" t="s">
        <v>11</v>
      </c>
    </row>
    <row r="16" spans="1:9" x14ac:dyDescent="0.25">
      <c r="A16" t="s">
        <v>25</v>
      </c>
      <c r="B16" t="str">
        <f>HYPERLINK("https://www.sydney.edu.au/scholarships/a/cary-james-and-anne-witheford-back-of-orchestra-scholarship.html", "Cary James and Anne Witheford Back of Orchestra Scholarship")</f>
        <v>Cary James and Anne Witheford Back of Orchestra Scholarship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11</v>
      </c>
      <c r="I16" t="s">
        <v>11</v>
      </c>
    </row>
    <row r="17" spans="1:9" x14ac:dyDescent="0.25">
      <c r="A17" t="s">
        <v>26</v>
      </c>
      <c r="B17" t="str">
        <f>HYPERLINK("https://www.sydney.edu.au/scholarships/a/chapple-bremner-scholarship.html", "Chapple/Bremner Scholarship")</f>
        <v>Chapple/Bremner Scholarship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11</v>
      </c>
      <c r="I17" t="s">
        <v>11</v>
      </c>
    </row>
    <row r="18" spans="1:9" x14ac:dyDescent="0.25">
      <c r="A18" t="s">
        <v>27</v>
      </c>
      <c r="B18" t="str">
        <f>HYPERLINK("https://www.sydney.edu.au/scholarships/a/clarence-addison-turrill-scholarship.html", "Clarence Addison Turrill Scholarship")</f>
        <v>Clarence Addison Turrill Scholarship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11</v>
      </c>
      <c r="I18" t="s">
        <v>11</v>
      </c>
    </row>
    <row r="19" spans="1:9" x14ac:dyDescent="0.25">
      <c r="A19" t="s">
        <v>28</v>
      </c>
      <c r="B19" t="str">
        <f>HYPERLINK("https://www.sydney.edu.au/scholarships/a/conservatorium-of-music-scholarship.html", "Conservatorium of Music Scholarship")</f>
        <v>Conservatorium of Music Scholarship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11</v>
      </c>
      <c r="I19" t="s">
        <v>11</v>
      </c>
    </row>
    <row r="20" spans="1:9" x14ac:dyDescent="0.25">
      <c r="A20" t="s">
        <v>29</v>
      </c>
      <c r="B20" t="str">
        <f>HYPERLINK("https://www.sydney.edu.au/scholarships/a/corinna-dhage-mayer-string-scholarship.html", "Corinna D'Hage Mayer String Scholarship")</f>
        <v>Corinna D'Hage Mayer String Scholarship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11</v>
      </c>
      <c r="I20" t="s">
        <v>11</v>
      </c>
    </row>
    <row r="21" spans="1:9" x14ac:dyDescent="0.25">
      <c r="A21" t="s">
        <v>30</v>
      </c>
      <c r="B21" t="str">
        <f>HYPERLINK("https://www.sydney.edu.au/scholarships/a/costa-rosa-harsas-award.html", "Costa Rosa Harsas Award")</f>
        <v>Costa Rosa Harsas Award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11</v>
      </c>
      <c r="I21" t="s">
        <v>11</v>
      </c>
    </row>
    <row r="22" spans="1:9" x14ac:dyDescent="0.25">
      <c r="A22" t="s">
        <v>31</v>
      </c>
      <c r="B22" t="str">
        <f>HYPERLINK("https://www.sydney.edu.au/scholarships/a/coughtrey-scholarship-for-pianists.html", "Mary Greville and Bert Coughtrey Scholarship for Pianists")</f>
        <v>Mary Greville and Bert Coughtrey Scholarship for Pianists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11</v>
      </c>
      <c r="I22" t="s">
        <v>11</v>
      </c>
    </row>
    <row r="23" spans="1:9" x14ac:dyDescent="0.25">
      <c r="A23" t="s">
        <v>32</v>
      </c>
      <c r="B23" t="str">
        <f>HYPERLINK("https://www.sydney.edu.au/scholarships/a/david-nhilla-dumbrell-scholarship.html", "The David and Nhilla Dumbrell Scholarship")</f>
        <v>The David and Nhilla Dumbrell Scholarship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11</v>
      </c>
      <c r="I23" t="s">
        <v>11</v>
      </c>
    </row>
    <row r="24" spans="1:9" x14ac:dyDescent="0.25">
      <c r="A24" t="s">
        <v>33</v>
      </c>
      <c r="B24" t="str">
        <f>HYPERLINK("https://www.sydney.edu.au/scholarships/a/david-w-johnson-scholarship.html", "David W Johnson Scholarship")</f>
        <v>David W Johnson Scholarship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11</v>
      </c>
      <c r="I24" t="s">
        <v>11</v>
      </c>
    </row>
    <row r="25" spans="1:9" x14ac:dyDescent="0.25">
      <c r="A25" t="s">
        <v>34</v>
      </c>
      <c r="B25" t="str">
        <f>HYPERLINK("https://www.sydney.edu.au/scholarships/a/deans-merit-scholarship.html", "Architecture, Design and Planning Dean's Merit Scholarship")</f>
        <v>Architecture, Design and Planning Dean's Merit Scholarship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11</v>
      </c>
      <c r="I25" t="s">
        <v>11</v>
      </c>
    </row>
    <row r="26" spans="1:9" x14ac:dyDescent="0.25">
      <c r="A26" t="s">
        <v>35</v>
      </c>
      <c r="B26" t="str">
        <f>HYPERLINK("https://www.sydney.edu.au/scholarships/a/deans-outstanding-merit-scholarship.html", "Architecture, Design and Planning Dean's Outstanding Merit Scholarship")</f>
        <v>Architecture, Design and Planning Dean's Outstanding Merit Scholarship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11</v>
      </c>
      <c r="I26" t="s">
        <v>11</v>
      </c>
    </row>
    <row r="27" spans="1:9" x14ac:dyDescent="0.25">
      <c r="A27" t="s">
        <v>36</v>
      </c>
      <c r="B27" t="str">
        <f>HYPERLINK("https://www.sydney.edu.au/scholarships/a/deans-scholarship-business.html", "Dean's Undergraduate Scholarship in Business")</f>
        <v>Dean's Undergraduate Scholarship in Business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11</v>
      </c>
      <c r="I27" t="s">
        <v>11</v>
      </c>
    </row>
    <row r="28" spans="1:9" x14ac:dyDescent="0.25">
      <c r="A28" t="s">
        <v>37</v>
      </c>
      <c r="B28" t="str">
        <f>HYPERLINK("https://www.sydney.edu.au/scholarships/a/deirdre-hall-scholarship-for-musically-talented-flute-students.html", "Deirdre Hall Scholarship for Musically Talented Flute Students")</f>
        <v>Deirdre Hall Scholarship for Musically Talented Flute Students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11</v>
      </c>
      <c r="I28" t="s">
        <v>11</v>
      </c>
    </row>
    <row r="29" spans="1:9" x14ac:dyDescent="0.25">
      <c r="A29" t="s">
        <v>38</v>
      </c>
      <c r="B29" t="str">
        <f>HYPERLINK("https://www.sydney.edu.au/scholarships/a/diana-inglis-carment-scholarship.html", "Diana Inglis Carment Scholarship")</f>
        <v>Diana Inglis Carment Scholarship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11</v>
      </c>
      <c r="I29" t="s">
        <v>11</v>
      </c>
    </row>
    <row r="30" spans="1:9" x14ac:dyDescent="0.25">
      <c r="A30" t="s">
        <v>39</v>
      </c>
      <c r="B30" t="str">
        <f>HYPERLINK("https://www.sydney.edu.au/scholarships/a/dilys-milton-renham-scholarship.html", "Dylis and Milton Renham Scholarship")</f>
        <v>Dylis and Milton Renham Scholarship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11</v>
      </c>
      <c r="I30" t="s">
        <v>11</v>
      </c>
    </row>
    <row r="31" spans="1:9" x14ac:dyDescent="0.25">
      <c r="A31" t="s">
        <v>40</v>
      </c>
      <c r="B31" t="str">
        <f>HYPERLINK("https://www.sydney.edu.au/scholarships/a/donald-lionel-edgerton-scholarship.html", "The Donald Lionel Edgerton Scholarship")</f>
        <v>The Donald Lionel Edgerton Scholarship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11</v>
      </c>
      <c r="I31" t="s">
        <v>11</v>
      </c>
    </row>
    <row r="32" spans="1:9" x14ac:dyDescent="0.25">
      <c r="A32" t="s">
        <v>41</v>
      </c>
      <c r="B32" t="str">
        <f>HYPERLINK("https://www.sydney.edu.au/scholarships/a/doris-burnett-ford-scholarship.html", "Doris Burnett Ford Scholarship")</f>
        <v>Doris Burnett Ford Scholarship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11</v>
      </c>
      <c r="I32" t="s">
        <v>11</v>
      </c>
    </row>
    <row r="33" spans="1:9" x14ac:dyDescent="0.25">
      <c r="A33" t="s">
        <v>42</v>
      </c>
      <c r="B33" t="str">
        <f>HYPERLINK("https://www.sydney.edu.au/scholarships/a/elaine-mccaghern-musical-scholarship.html", "The Elaine McCaghern Musical Scholarship")</f>
        <v>The Elaine McCaghern Musical Scholarship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11</v>
      </c>
      <c r="I33" t="s">
        <v>11</v>
      </c>
    </row>
    <row r="34" spans="1:9" x14ac:dyDescent="0.25">
      <c r="A34" t="s">
        <v>43</v>
      </c>
      <c r="B34" t="str">
        <f>HYPERLINK("https://www.sydney.edu.au/scholarships/a/elise-herrman-scholarship.html", "The Elise Herrman Scholarship")</f>
        <v>The Elise Herrman Scholarship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11</v>
      </c>
      <c r="I34" t="s">
        <v>11</v>
      </c>
    </row>
    <row r="35" spans="1:9" x14ac:dyDescent="0.25">
      <c r="A35" t="s">
        <v>44</v>
      </c>
      <c r="B35" t="str">
        <f>HYPERLINK("https://www.sydney.edu.au/scholarships/a/eric-campbell-scott--rural---regional--scholarship.html", "Eric Campbell Scott (Rural / Regional) Scholarship")</f>
        <v>Eric Campbell Scott (Rural / Regional) Scholarship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11</v>
      </c>
      <c r="I35" t="s">
        <v>11</v>
      </c>
    </row>
    <row r="36" spans="1:9" x14ac:dyDescent="0.25">
      <c r="A36" t="s">
        <v>45</v>
      </c>
      <c r="B36" t="str">
        <f>HYPERLINK("https://www.sydney.edu.au/scholarships/a/ernest-heine-family-foundation-digital-music-scholarship.html", "Ernest Heine Family Foundation Digital Music Scholarship")</f>
        <v>Ernest Heine Family Foundation Digital Music Scholarship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11</v>
      </c>
      <c r="I36" t="s">
        <v>11</v>
      </c>
    </row>
    <row r="37" spans="1:9" x14ac:dyDescent="0.25">
      <c r="A37" t="s">
        <v>46</v>
      </c>
      <c r="B37" t="str">
        <f>HYPERLINK("https://www.sydney.edu.au/scholarships/a/ernest-heine-family-foundation-undergraduate-scholarship.html", "Ernest Heine Family Foundation Undergraduate Scholarship")</f>
        <v>Ernest Heine Family Foundation Undergraduate Scholarship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11</v>
      </c>
      <c r="I37" t="s">
        <v>11</v>
      </c>
    </row>
    <row r="38" spans="1:9" x14ac:dyDescent="0.25">
      <c r="A38" t="s">
        <v>47</v>
      </c>
      <c r="B38" t="str">
        <f>HYPERLINK("https://www.sydney.edu.au/scholarships/a/eugene-goossens-conducting-fellowship.html", "Eugene Goossens Conducting Fellowship")</f>
        <v>Eugene Goossens Conducting Fellowship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11</v>
      </c>
      <c r="I38" t="s">
        <v>11</v>
      </c>
    </row>
    <row r="39" spans="1:9" x14ac:dyDescent="0.25">
      <c r="A39" t="s">
        <v>48</v>
      </c>
      <c r="B39" t="str">
        <f>HYPERLINK("https://www.sydney.edu.au/scholarships/a/experience-in-industry-scholarship.html", "Experience in Industry Scholarship")</f>
        <v>Experience in Industry Scholarship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11</v>
      </c>
      <c r="I39" t="s">
        <v>11</v>
      </c>
    </row>
    <row r="40" spans="1:9" x14ac:dyDescent="0.25">
      <c r="A40" t="s">
        <v>49</v>
      </c>
      <c r="B40" t="str">
        <f>HYPERLINK("https://www.sydney.edu.au/scholarships/a/finance-honours-scholarship.html", "Finance Honours Scholarship")</f>
        <v>Finance Honours Scholarship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11</v>
      </c>
      <c r="I40" t="s">
        <v>11</v>
      </c>
    </row>
    <row r="41" spans="1:9" x14ac:dyDescent="0.25">
      <c r="A41" t="s">
        <v>50</v>
      </c>
      <c r="B41" t="str">
        <f>HYPERLINK("https://www.sydney.edu.au/scholarships/a/flora-jean-ferriss-scholarship.html", "Flora Jean Ferriss Scholarship")</f>
        <v>Flora Jean Ferriss Scholarship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  <c r="H41" t="s">
        <v>11</v>
      </c>
      <c r="I41" t="s">
        <v>11</v>
      </c>
    </row>
    <row r="42" spans="1:9" x14ac:dyDescent="0.25">
      <c r="A42" t="s">
        <v>51</v>
      </c>
      <c r="B42" t="str">
        <f>HYPERLINK("https://www.sydney.edu.au/scholarships/a/geoffrey-parsons-australian-scholarship.html", "Geoffrey Parsons Australian Scholarship")</f>
        <v>Geoffrey Parsons Australian Scholarship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  <c r="H42" t="s">
        <v>11</v>
      </c>
      <c r="I42" t="s">
        <v>11</v>
      </c>
    </row>
    <row r="43" spans="1:9" x14ac:dyDescent="0.25">
      <c r="A43" t="s">
        <v>52</v>
      </c>
      <c r="B43" t="str">
        <f>HYPERLINK("https://www.sydney.edu.au/scholarships/a/geoffrey-rothwell-scholarship.html", "The Geoffrey Rothwell Scholarship")</f>
        <v>The Geoffrey Rothwell Scholarship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11</v>
      </c>
      <c r="I43" t="s">
        <v>11</v>
      </c>
    </row>
    <row r="44" spans="1:9" x14ac:dyDescent="0.25">
      <c r="A44" t="s">
        <v>53</v>
      </c>
      <c r="B44" t="str">
        <f>HYPERLINK("https://www.sydney.edu.au/scholarships/a/george-henderson-scholarship.html", "George Henderson Scholarship")</f>
        <v>George Henderson Scholarship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11</v>
      </c>
      <c r="I44" t="s">
        <v>11</v>
      </c>
    </row>
    <row r="45" spans="1:9" x14ac:dyDescent="0.25">
      <c r="A45" t="s">
        <v>54</v>
      </c>
      <c r="B45" t="str">
        <f>HYPERLINK("https://www.sydney.edu.au/scholarships/a/george-margaret-henderson-scholarship.html", "George and Margaret Henderson Scholarship")</f>
        <v>George and Margaret Henderson Scholarship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11</v>
      </c>
      <c r="I45" t="s">
        <v>11</v>
      </c>
    </row>
    <row r="46" spans="1:9" x14ac:dyDescent="0.25">
      <c r="A46" t="s">
        <v>55</v>
      </c>
      <c r="B46" t="str">
        <f>HYPERLINK("https://www.sydney.edu.au/scholarships/a/george-wallace-henderson-scholarship.html", "George Wallace Henderson Scholarship")</f>
        <v>George Wallace Henderson Scholarship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11</v>
      </c>
      <c r="I46" t="s">
        <v>11</v>
      </c>
    </row>
    <row r="47" spans="1:9" x14ac:dyDescent="0.25">
      <c r="A47" t="s">
        <v>56</v>
      </c>
      <c r="B47" t="str">
        <f>HYPERLINK("https://www.sydney.edu.au/scholarships/a/gilles-kryger-honours-scholarship-finance.html", "The Gilles Kryger Honours Scholarship in Finance")</f>
        <v>The Gilles Kryger Honours Scholarship in Finance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11</v>
      </c>
      <c r="I47" t="s">
        <v>11</v>
      </c>
    </row>
    <row r="48" spans="1:9" x14ac:dyDescent="0.25">
      <c r="A48" t="s">
        <v>57</v>
      </c>
      <c r="B48" t="str">
        <f>HYPERLINK("https://www.sydney.edu.au/scholarships/a/greenberg-gurney-jensen-fund-2.html", "Greenberg-Gurney-Jensen Fund 2")</f>
        <v>Greenberg-Gurney-Jensen Fund 2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11</v>
      </c>
      <c r="I48" t="s">
        <v>11</v>
      </c>
    </row>
    <row r="49" spans="1:9" x14ac:dyDescent="0.25">
      <c r="A49" t="s">
        <v>58</v>
      </c>
      <c r="B49" t="str">
        <f>HYPERLINK("https://www.sydney.edu.au/scholarships/a/greenberg-gurney-jensen-fund.html", "Greenberg-Gurney-Jensen Fund")</f>
        <v>Greenberg-Gurney-Jensen Fund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11</v>
      </c>
      <c r="I49" t="s">
        <v>11</v>
      </c>
    </row>
    <row r="50" spans="1:9" x14ac:dyDescent="0.25">
      <c r="A50" t="s">
        <v>59</v>
      </c>
      <c r="B50" t="str">
        <f>HYPERLINK("https://www.sydney.edu.au/scholarships/a/greta-davis-equity-scholarship-for-musically-talented-students.html", "Greta Davis Equity Scholarship for Musically Talented Students")</f>
        <v>Greta Davis Equity Scholarship for Musically Talented Students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11</v>
      </c>
      <c r="I50" t="s">
        <v>11</v>
      </c>
    </row>
    <row r="51" spans="1:9" x14ac:dyDescent="0.25">
      <c r="A51" t="s">
        <v>60</v>
      </c>
      <c r="B51" t="str">
        <f>HYPERLINK("https://www.sydney.edu.au/scholarships/a/helen-myers-scholarship.html", "Helen Myers Scholarship")</f>
        <v>Helen Myers Scholarship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11</v>
      </c>
      <c r="I51" t="s">
        <v>11</v>
      </c>
    </row>
    <row r="52" spans="1:9" x14ac:dyDescent="0.25">
      <c r="A52" t="s">
        <v>61</v>
      </c>
      <c r="B52" t="str">
        <f>HYPERLINK("https://www.sydney.edu.au/scholarships/a/helen-quach-scholarship.html", "Helen Quach Scholarship")</f>
        <v>Helen Quach Scholarship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11</v>
      </c>
      <c r="I52" t="s">
        <v>11</v>
      </c>
    </row>
    <row r="53" spans="1:9" x14ac:dyDescent="0.25">
      <c r="A53" t="s">
        <v>62</v>
      </c>
      <c r="B53" t="str">
        <f>HYPERLINK("https://www.sydney.edu.au/scholarships/a/helpmann-family-fellowship.html", "The Helpmann Family Fellowship")</f>
        <v>The Helpmann Family Fellowship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  <c r="H53" t="s">
        <v>11</v>
      </c>
      <c r="I53" t="s">
        <v>11</v>
      </c>
    </row>
    <row r="54" spans="1:9" x14ac:dyDescent="0.25">
      <c r="A54" t="s">
        <v>63</v>
      </c>
      <c r="B54" t="str">
        <f>HYPERLINK("https://www.sydney.edu.au/scholarships/a/ibb-gadigal-advanced-merit-scholarship.html", "IBB Gadigal Advanced Merit Scholarship")</f>
        <v>IBB Gadigal Advanced Merit Scholarship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11</v>
      </c>
      <c r="I54" t="s">
        <v>11</v>
      </c>
    </row>
    <row r="55" spans="1:9" x14ac:dyDescent="0.25">
      <c r="A55" t="s">
        <v>64</v>
      </c>
      <c r="B55" t="str">
        <f>HYPERLINK("https://www.sydney.edu.au/scholarships/a/inspired-business-gadigal-scholarship.html", "The University of Sydney Inspired by Business Gadigal Scholarship")</f>
        <v>The University of Sydney Inspired by Business Gadigal Scholarship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11</v>
      </c>
      <c r="I55" t="s">
        <v>11</v>
      </c>
    </row>
    <row r="56" spans="1:9" x14ac:dyDescent="0.25">
      <c r="A56" t="s">
        <v>65</v>
      </c>
      <c r="B56" t="str">
        <f>HYPERLINK("https://www.sydney.edu.au/scholarships/a/international-business-scholarship-honours.html", "International Business Scholarship in Honours")</f>
        <v>International Business Scholarship in Honours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11</v>
      </c>
      <c r="I56" t="s">
        <v>11</v>
      </c>
    </row>
    <row r="57" spans="1:9" x14ac:dyDescent="0.25">
      <c r="A57" t="s">
        <v>66</v>
      </c>
      <c r="B57" t="str">
        <f>HYPERLINK("https://www.sydney.edu.au/scholarships/a/iremonger-marceau-family-scholarship.html", "Iremonger Marceau Family Scholarship")</f>
        <v>Iremonger Marceau Family Scholarship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11</v>
      </c>
      <c r="I57" t="s">
        <v>11</v>
      </c>
    </row>
    <row r="58" spans="1:9" x14ac:dyDescent="0.25">
      <c r="A58" t="s">
        <v>67</v>
      </c>
      <c r="B58" t="str">
        <f>HYPERLINK("https://www.sydney.edu.au/scholarships/a/james-strong-iag-scholarship-business.html", "James Strong - IAG Scholarship for Business")</f>
        <v>James Strong - IAG Scholarship for Business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11</v>
      </c>
      <c r="I58" t="s">
        <v>11</v>
      </c>
    </row>
    <row r="59" spans="1:9" x14ac:dyDescent="0.25">
      <c r="A59" t="s">
        <v>68</v>
      </c>
      <c r="B59" t="str">
        <f>HYPERLINK("https://www.sydney.edu.au/scholarships/a/james-strong-nomura-scholarship-business.html", "James Strong - Nomura Scholarship for Business")</f>
        <v>James Strong - Nomura Scholarship for Business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11</v>
      </c>
      <c r="I59" t="s">
        <v>11</v>
      </c>
    </row>
    <row r="60" spans="1:9" x14ac:dyDescent="0.25">
      <c r="A60" t="s">
        <v>69</v>
      </c>
      <c r="B60" t="str">
        <f>HYPERLINK("https://www.sydney.edu.au/scholarships/a/james-strong-qantas-scholarship-business.html", "James Strong - Qantas Scholarship for Business")</f>
        <v>James Strong - Qantas Scholarship for Business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11</v>
      </c>
      <c r="I60" t="s">
        <v>11</v>
      </c>
    </row>
    <row r="61" spans="1:9" x14ac:dyDescent="0.25">
      <c r="A61" t="s">
        <v>70</v>
      </c>
      <c r="B61" t="str">
        <f>HYPERLINK("https://www.sydney.edu.au/scholarships/a/jean-giles-and-thomas-louis-pidcock-violin-scholarship.html", "Jean Giles and Thomas Louis Pidcock Violin Scholarship")</f>
        <v>Jean Giles and Thomas Louis Pidcock Violin Scholarship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11</v>
      </c>
      <c r="I61" t="s">
        <v>11</v>
      </c>
    </row>
    <row r="62" spans="1:9" x14ac:dyDescent="0.25">
      <c r="A62" t="s">
        <v>71</v>
      </c>
      <c r="B62" t="str">
        <f>HYPERLINK("https://www.sydney.edu.au/scholarships/a/joan-james-armstrong-award.html", "The Joan and James Armstrong Award")</f>
        <v>The Joan and James Armstrong Award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11</v>
      </c>
      <c r="I62" t="s">
        <v>11</v>
      </c>
    </row>
    <row r="63" spans="1:9" x14ac:dyDescent="0.25">
      <c r="A63" t="s">
        <v>72</v>
      </c>
      <c r="B63" t="str">
        <f>HYPERLINK("https://www.sydney.edu.au/scholarships/a/john-dorothy-vimpani-pianoforte-fund.html", "John and Dorothy Vimpani Pianoforte Fund")</f>
        <v>John and Dorothy Vimpani Pianoforte Fund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11</v>
      </c>
      <c r="I63" t="s">
        <v>11</v>
      </c>
    </row>
    <row r="64" spans="1:9" x14ac:dyDescent="0.25">
      <c r="A64" t="s">
        <v>73</v>
      </c>
      <c r="B64" t="str">
        <f>HYPERLINK("https://www.sydney.edu.au/scholarships/a/john-holt-todd-and-florence-todd-scholarship.html", "The John Holt Todd and Florence Todd Scholarship")</f>
        <v>The John Holt Todd and Florence Todd Scholarship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11</v>
      </c>
      <c r="I64" t="s">
        <v>11</v>
      </c>
    </row>
    <row r="65" spans="1:9" x14ac:dyDescent="0.25">
      <c r="A65" t="s">
        <v>74</v>
      </c>
      <c r="B65" t="str">
        <f>HYPERLINK("https://www.sydney.edu.au/scholarships/a/john-luscombe-scholarship-for-vocal-studies.html", "John Luscombe Scholarship for Vocal Studies")</f>
        <v>John Luscombe Scholarship for Vocal Studies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  <c r="H65" t="s">
        <v>11</v>
      </c>
      <c r="I65" t="s">
        <v>11</v>
      </c>
    </row>
    <row r="66" spans="1:9" x14ac:dyDescent="0.25">
      <c r="A66" t="s">
        <v>75</v>
      </c>
      <c r="B66" t="str">
        <f>HYPERLINK("https://www.sydney.edu.au/scholarships/a/jw-bk-elkins-architectural-scholarship.html", "JW and BK Elkins Architectural Award")</f>
        <v>JW and BK Elkins Architectural Award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11</v>
      </c>
      <c r="I66" t="s">
        <v>11</v>
      </c>
    </row>
    <row r="67" spans="1:9" x14ac:dyDescent="0.25">
      <c r="A67" t="s">
        <v>76</v>
      </c>
      <c r="B67" t="str">
        <f>HYPERLINK("https://www.sydney.edu.au/scholarships/a/kathleen-allison-short-scholarship.html", "The Kathleen and Allison Short Scholarship")</f>
        <v>The Kathleen and Allison Short Scholarship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11</v>
      </c>
      <c r="I67" t="s">
        <v>11</v>
      </c>
    </row>
    <row r="68" spans="1:9" x14ac:dyDescent="0.25">
      <c r="A68" t="s">
        <v>77</v>
      </c>
      <c r="B68" t="str">
        <f>HYPERLINK("https://www.sydney.edu.au/scholarships/a/kathleen-e-armstrong-bequest.html", "The Kathleen E Armstrong Bequest")</f>
        <v>The Kathleen E Armstrong Bequest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  <c r="H68" t="s">
        <v>11</v>
      </c>
      <c r="I68" t="s">
        <v>11</v>
      </c>
    </row>
    <row r="69" spans="1:9" x14ac:dyDescent="0.25">
      <c r="A69" t="s">
        <v>78</v>
      </c>
      <c r="B69" t="str">
        <f>HYPERLINK("https://www.sydney.edu.au/scholarships/a/keith-and-eileen-ong-prize-for-violin.html", "Keith and Eileen Ong Prize for Violin")</f>
        <v>Keith and Eileen Ong Prize for Violin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11</v>
      </c>
      <c r="I69" t="s">
        <v>11</v>
      </c>
    </row>
    <row r="70" spans="1:9" x14ac:dyDescent="0.25">
      <c r="A70" t="s">
        <v>79</v>
      </c>
      <c r="B70" t="str">
        <f>HYPERLINK("https://www.sydney.edu.au/scholarships/a/kim-walker-scholarship-endowment-fund.html", "The Kim Walker Scholarship Endowment Fund")</f>
        <v>The Kim Walker Scholarship Endowment Fund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11</v>
      </c>
      <c r="I70" t="s">
        <v>11</v>
      </c>
    </row>
    <row r="71" spans="1:9" x14ac:dyDescent="0.25">
      <c r="A71" t="s">
        <v>80</v>
      </c>
      <c r="B71" t="str">
        <f>HYPERLINK("https://www.sydney.edu.au/scholarships/a/kirkpix-trust-scholarship.html", "The Kirkpix Trust Scholarship")</f>
        <v>The Kirkpix Trust Scholarship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11</v>
      </c>
      <c r="I71" t="s">
        <v>11</v>
      </c>
    </row>
    <row r="72" spans="1:9" x14ac:dyDescent="0.25">
      <c r="A72" t="s">
        <v>81</v>
      </c>
      <c r="B72" t="str">
        <f>HYPERLINK("https://www.sydney.edu.au/scholarships/a/linda-kingsbury-jeffery-scholarship-singing.html", "The Linda Kingsbury Jeffery Scholarship for Singing")</f>
        <v>The Linda Kingsbury Jeffery Scholarship for Singing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11</v>
      </c>
      <c r="I72" t="s">
        <v>11</v>
      </c>
    </row>
    <row r="73" spans="1:9" x14ac:dyDescent="0.25">
      <c r="A73" t="s">
        <v>82</v>
      </c>
      <c r="B73" t="str">
        <f>HYPERLINK("https://www.sydney.edu.au/scholarships/a/local-industry-placement-program-scholarship.html", "Local Industry Placement Program Scholarship")</f>
        <v>Local Industry Placement Program Scholarship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  <c r="H73" t="s">
        <v>11</v>
      </c>
      <c r="I73" t="s">
        <v>11</v>
      </c>
    </row>
    <row r="74" spans="1:9" x14ac:dyDescent="0.25">
      <c r="A74" t="s">
        <v>83</v>
      </c>
      <c r="B74" t="str">
        <f>HYPERLINK("https://www.sydney.edu.au/scholarships/a/margaret-henderson-scholarship.html", "Margaret Henderson Scholarship")</f>
        <v>Margaret Henderson Scholarship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11</v>
      </c>
      <c r="I74" t="s">
        <v>11</v>
      </c>
    </row>
    <row r="75" spans="1:9" x14ac:dyDescent="0.25">
      <c r="A75" t="s">
        <v>84</v>
      </c>
      <c r="B75" t="str">
        <f>HYPERLINK("https://www.sydney.edu.au/scholarships/a/margot-and-neville-gruzman-scholarship-for-urban-design-in-archi.html", "Margot and Neville Gruzman Award for Urban Design in Architecture")</f>
        <v>Margot and Neville Gruzman Award for Urban Design in Architecture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11</v>
      </c>
      <c r="I75" t="s">
        <v>11</v>
      </c>
    </row>
    <row r="76" spans="1:9" x14ac:dyDescent="0.25">
      <c r="A76" t="s">
        <v>85</v>
      </c>
      <c r="B76" t="str">
        <f>HYPERLINK("https://www.sydney.edu.au/scholarships/a/matteson---nancy-roberts-violin-scholarship.html", "Matteson &amp; Nancy Roberts Violin Scholarship")</f>
        <v>Matteson &amp; Nancy Roberts Violin Scholarship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11</v>
      </c>
      <c r="I76" t="s">
        <v>11</v>
      </c>
    </row>
    <row r="77" spans="1:9" x14ac:dyDescent="0.25">
      <c r="A77" t="s">
        <v>86</v>
      </c>
      <c r="B77" t="str">
        <f>HYPERLINK("https://www.sydney.edu.au/scholarships/a/michael-bannigan-scholarship-double-bass.html", "The Michael Bannigan Scholarship for the Double Bass")</f>
        <v>The Michael Bannigan Scholarship for the Double Bass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11</v>
      </c>
      <c r="I77" t="s">
        <v>11</v>
      </c>
    </row>
    <row r="78" spans="1:9" x14ac:dyDescent="0.25">
      <c r="A78" t="s">
        <v>87</v>
      </c>
      <c r="B78" t="str">
        <f>HYPERLINK("https://www.sydney.edu.au/scholarships/a/myron-kantor-bequest.html", "Myron Kantor Bequest")</f>
        <v>Myron Kantor Bequest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11</v>
      </c>
      <c r="I78" t="s">
        <v>11</v>
      </c>
    </row>
    <row r="79" spans="1:9" x14ac:dyDescent="0.25">
      <c r="A79" t="s">
        <v>88</v>
      </c>
      <c r="B79" t="str">
        <f>HYPERLINK("https://www.sydney.edu.au/scholarships/a/olive-margaret-stewart-bequest.html", "The Olive Margaret Stewart Bequest")</f>
        <v>The Olive Margaret Stewart Bequest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11</v>
      </c>
      <c r="I79" t="s">
        <v>11</v>
      </c>
    </row>
    <row r="80" spans="1:9" x14ac:dyDescent="0.25">
      <c r="A80" t="s">
        <v>89</v>
      </c>
      <c r="B80" t="str">
        <f>HYPERLINK("https://www.sydney.edu.au/scholarships/a/orchestra-witheford-don-scholarship.html", "Orchestra - Witheford Don Scholarship")</f>
        <v>Orchestra - Witheford Don Scholarship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11</v>
      </c>
      <c r="I80" t="s">
        <v>11</v>
      </c>
    </row>
    <row r="81" spans="1:9" x14ac:dyDescent="0.25">
      <c r="A81" t="s">
        <v>90</v>
      </c>
      <c r="B81" t="str">
        <f>HYPERLINK("https://www.sydney.edu.au/scholarships/a/patricia-bell-grant.html", "Patricia Bell Grant")</f>
        <v>Patricia Bell Grant</v>
      </c>
      <c r="C81" t="s">
        <v>10</v>
      </c>
      <c r="D81" t="s">
        <v>10</v>
      </c>
      <c r="E81" t="s">
        <v>10</v>
      </c>
      <c r="F81" t="s">
        <v>10</v>
      </c>
      <c r="G81" t="s">
        <v>10</v>
      </c>
      <c r="H81" t="s">
        <v>11</v>
      </c>
      <c r="I81" t="s">
        <v>11</v>
      </c>
    </row>
    <row r="82" spans="1:9" x14ac:dyDescent="0.25">
      <c r="A82" t="s">
        <v>91</v>
      </c>
      <c r="B82" t="str">
        <f>HYPERLINK("https://www.sydney.edu.au/scholarships/a/patricia-h-reid-endowment-scholarship.html", "The Patricia H Reid Endowment Scholarship")</f>
        <v>The Patricia H Reid Endowment Scholarship</v>
      </c>
      <c r="C82" t="s">
        <v>10</v>
      </c>
      <c r="D82" t="s">
        <v>10</v>
      </c>
      <c r="E82" t="s">
        <v>10</v>
      </c>
      <c r="F82" t="s">
        <v>10</v>
      </c>
      <c r="G82" t="s">
        <v>10</v>
      </c>
      <c r="H82" t="s">
        <v>11</v>
      </c>
      <c r="I82" t="s">
        <v>11</v>
      </c>
    </row>
    <row r="83" spans="1:9" x14ac:dyDescent="0.25">
      <c r="A83" t="s">
        <v>92</v>
      </c>
      <c r="B83" t="str">
        <f>HYPERLINK("https://www.sydney.edu.au/scholarships/a/patricia-long-scholarship.html", "Patricia Long Scholarship")</f>
        <v>Patricia Long Scholarship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11</v>
      </c>
      <c r="I83" t="s">
        <v>11</v>
      </c>
    </row>
    <row r="84" spans="1:9" x14ac:dyDescent="0.25">
      <c r="A84" t="s">
        <v>93</v>
      </c>
      <c r="B84" t="str">
        <f>HYPERLINK("https://www.sydney.edu.au/scholarships/a/patricia-lucas-music-achievement-scholarship.html", "Patricia Lucas Music Achievement Scholarship")</f>
        <v>Patricia Lucas Music Achievement Scholarship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11</v>
      </c>
      <c r="I84" t="s">
        <v>11</v>
      </c>
    </row>
    <row r="85" spans="1:9" x14ac:dyDescent="0.25">
      <c r="A85" t="s">
        <v>94</v>
      </c>
      <c r="B85" t="str">
        <f>HYPERLINK("https://www.sydney.edu.au/scholarships/a/peter-davidson-music-scholarship.html", "Peter Davidson Music Scholarship")</f>
        <v>Peter Davidson Music Scholarship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  <c r="H85" t="s">
        <v>11</v>
      </c>
      <c r="I85" t="s">
        <v>11</v>
      </c>
    </row>
    <row r="86" spans="1:9" x14ac:dyDescent="0.25">
      <c r="A86" t="s">
        <v>95</v>
      </c>
      <c r="B86" t="str">
        <f>HYPERLINK("https://www.sydney.edu.au/scholarships/a/queen-victoria-club-scholarship.html", "Queen Victoria Club Scholarship")</f>
        <v>Queen Victoria Club Scholarship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11</v>
      </c>
      <c r="I86" t="s">
        <v>11</v>
      </c>
    </row>
    <row r="87" spans="1:9" x14ac:dyDescent="0.25">
      <c r="A87" t="s">
        <v>96</v>
      </c>
      <c r="B87" t="str">
        <f>HYPERLINK("https://www.sydney.edu.au/scholarships/a/quinquin-foundation.html", "Quinquin Foundation Scholarship")</f>
        <v>Quinquin Foundation Scholarship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11</v>
      </c>
      <c r="I87" t="s">
        <v>11</v>
      </c>
    </row>
    <row r="88" spans="1:9" x14ac:dyDescent="0.25">
      <c r="A88" t="s">
        <v>97</v>
      </c>
      <c r="B88" t="str">
        <f>HYPERLINK("https://www.sydney.edu.au/scholarships/a/richard-antony-oppen-scholarship.html", "In Memory of Richard Antony Oppen")</f>
        <v>In Memory of Richard Antony Oppen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11</v>
      </c>
      <c r="I88" t="s">
        <v>11</v>
      </c>
    </row>
    <row r="89" spans="1:9" x14ac:dyDescent="0.25">
      <c r="A89" t="s">
        <v>98</v>
      </c>
      <c r="B89" t="str">
        <f>HYPERLINK("https://www.sydney.edu.au/scholarships/a/richard-doreen-wilson-organ-scholarship.html", "The Richard and Doreen Wilson Organ Scholarship")</f>
        <v>The Richard and Doreen Wilson Organ Scholarship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11</v>
      </c>
      <c r="I89" t="s">
        <v>11</v>
      </c>
    </row>
    <row r="90" spans="1:9" x14ac:dyDescent="0.25">
      <c r="A90" t="s">
        <v>99</v>
      </c>
      <c r="B90" t="str">
        <f>HYPERLINK("https://www.sydney.edu.au/scholarships/a/richard-merewether-french-horn-fellowship.html", "Richard Merewether French Horn Fellowship")</f>
        <v>Richard Merewether French Horn Fellowship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11</v>
      </c>
      <c r="I90" t="s">
        <v>11</v>
      </c>
    </row>
    <row r="91" spans="1:9" x14ac:dyDescent="0.25">
      <c r="A91" t="s">
        <v>100</v>
      </c>
      <c r="B91" t="str">
        <f>HYPERLINK("https://www.sydney.edu.au/scholarships/a/rj-chambers-honours-scholarship.html", "RJ Chambers Honours Scholarship")</f>
        <v>RJ Chambers Honours Scholarship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11</v>
      </c>
      <c r="I91" t="s">
        <v>11</v>
      </c>
    </row>
    <row r="92" spans="1:9" x14ac:dyDescent="0.25">
      <c r="A92" t="s">
        <v>101</v>
      </c>
      <c r="B92" t="str">
        <f>HYPERLINK("https://www.sydney.edu.au/scholarships/a/robert-r-sterling-distinguished-honours-scholarship-accounting.html", "Robert R Sterling Distinguished Honours Scholarship in Accounting")</f>
        <v>Robert R Sterling Distinguished Honours Scholarship in Accounting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11</v>
      </c>
      <c r="I92" t="s">
        <v>11</v>
      </c>
    </row>
    <row r="93" spans="1:9" x14ac:dyDescent="0.25">
      <c r="A93" t="s">
        <v>102</v>
      </c>
      <c r="B93" t="str">
        <f>HYPERLINK("https://www.sydney.edu.au/scholarships/a/rosemary-valentine-memorial-prize.html", "Rosemary Valentine Memorial Prize")</f>
        <v>Rosemary Valentine Memorial Prize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11</v>
      </c>
      <c r="I93" t="s">
        <v>11</v>
      </c>
    </row>
    <row r="94" spans="1:9" x14ac:dyDescent="0.25">
      <c r="A94" t="s">
        <v>103</v>
      </c>
      <c r="B94" t="str">
        <f>HYPERLINK("https://www.sydney.edu.au/scholarships/a/rural-regional-leadership-scholarship.html", "University of Sydney Business School Rural/Regional Leadership Scholarship")</f>
        <v>University of Sydney Business School Rural/Regional Leadership Scholarship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11</v>
      </c>
      <c r="I94" t="s">
        <v>11</v>
      </c>
    </row>
    <row r="95" spans="1:9" x14ac:dyDescent="0.25">
      <c r="A95" t="s">
        <v>104</v>
      </c>
      <c r="B95" t="str">
        <f>HYPERLINK("https://www.sydney.edu.au/scholarships/a/sarah-murial-jeavons-memorial-scholarship.html", "Sarah and Murial Jeavons Memorial Scholarship")</f>
        <v>Sarah and Murial Jeavons Memorial Scholarship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11</v>
      </c>
      <c r="I95" t="s">
        <v>11</v>
      </c>
    </row>
    <row r="96" spans="1:9" x14ac:dyDescent="0.25">
      <c r="A96" t="s">
        <v>105</v>
      </c>
      <c r="B96" t="str">
        <f>HYPERLINK("https://www.sydney.edu.au/scholarships/a/scholarship-merit-excellence-extracurricular-endeavour.html", "Scholarship with Merit for Excellence in Extracurricular Endeavour")</f>
        <v>Scholarship with Merit for Excellence in Extracurricular Endeavour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11</v>
      </c>
      <c r="I96" t="s">
        <v>11</v>
      </c>
    </row>
    <row r="97" spans="1:9" x14ac:dyDescent="0.25">
      <c r="A97" t="s">
        <v>106</v>
      </c>
      <c r="B97" t="str">
        <f>HYPERLINK("https://www.sydney.edu.au/scholarships/a/strategic-exchange-partner-scholarships.html", "Strategic Exchange Partner Scholarships")</f>
        <v>Strategic Exchange Partner Scholarships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11</v>
      </c>
      <c r="I97" t="s">
        <v>11</v>
      </c>
    </row>
    <row r="98" spans="1:9" x14ac:dyDescent="0.25">
      <c r="A98" t="s">
        <v>107</v>
      </c>
      <c r="B98" t="str">
        <f>HYPERLINK("https://www.sydney.edu.au/scholarships/a/student-management-investment-fund-scholarship.html", "Student Managed Investment Fund Scholarship")</f>
        <v>Student Managed Investment Fund Scholarship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11</v>
      </c>
      <c r="I98" t="s">
        <v>11</v>
      </c>
    </row>
    <row r="99" spans="1:9" x14ac:dyDescent="0.25">
      <c r="A99" t="s">
        <v>108</v>
      </c>
      <c r="B99" t="str">
        <f>HYPERLINK("https://www.sydney.edu.au/scholarships/a/sydney-conservatorium-association-scholarships.html", "Sydney Conservatorium Association Scholarships")</f>
        <v>Sydney Conservatorium Association Scholarships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11</v>
      </c>
      <c r="I99" t="s">
        <v>11</v>
      </c>
    </row>
    <row r="100" spans="1:9" x14ac:dyDescent="0.25">
      <c r="A100" t="s">
        <v>109</v>
      </c>
      <c r="B100" t="str">
        <f>HYPERLINK("https://www.sydney.edu.au/scholarships/a/sydney-conservatorium-music-scholarship.html", "Sydney Conservatorium of Music Scholarship")</f>
        <v>Sydney Conservatorium of Music Scholarship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11</v>
      </c>
      <c r="I100" t="s">
        <v>11</v>
      </c>
    </row>
    <row r="101" spans="1:9" x14ac:dyDescent="0.25">
      <c r="A101" t="s">
        <v>110</v>
      </c>
      <c r="B101" t="str">
        <f>HYPERLINK("https://www.sydney.edu.au/scholarships/a/sydney-conservatorium-of-music-mobility-scholarship.html", "Sydney Conservatorium of Music Mobility Scholarship")</f>
        <v>Sydney Conservatorium of Music Mobility Scholarship</v>
      </c>
      <c r="C101" t="s">
        <v>10</v>
      </c>
      <c r="D101" t="s">
        <v>10</v>
      </c>
      <c r="E101" t="s">
        <v>10</v>
      </c>
      <c r="F101" t="s">
        <v>10</v>
      </c>
      <c r="G101" t="s">
        <v>10</v>
      </c>
      <c r="H101" t="s">
        <v>11</v>
      </c>
      <c r="I101" t="s">
        <v>11</v>
      </c>
    </row>
    <row r="102" spans="1:9" x14ac:dyDescent="0.25">
      <c r="A102" t="s">
        <v>111</v>
      </c>
      <c r="B102" t="str">
        <f>HYPERLINK("https://www.sydney.edu.au/scholarships/a/ted-susan-meller-memorial-scholarship-fund.html", "The Ted and Susan Meller Memorial Scholarship Fund")</f>
        <v>The Ted and Susan Meller Memorial Scholarship Fund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  <c r="H102" t="s">
        <v>11</v>
      </c>
      <c r="I102" t="s">
        <v>11</v>
      </c>
    </row>
    <row r="103" spans="1:9" x14ac:dyDescent="0.25">
      <c r="A103" t="s">
        <v>112</v>
      </c>
      <c r="B103" t="str">
        <f>HYPERLINK("https://www.sydney.edu.au/scholarships/a/the-chandler-scholarship.html", "The Chandler Scholarship")</f>
        <v>The Chandler Scholarship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11</v>
      </c>
      <c r="I103" t="s">
        <v>11</v>
      </c>
    </row>
    <row r="104" spans="1:9" x14ac:dyDescent="0.25">
      <c r="A104" t="s">
        <v>113</v>
      </c>
      <c r="B104" t="str">
        <f>HYPERLINK("https://www.sydney.edu.au/scholarships/a/the-conry-brauer-scholarship-for-piano-tuition.html", "The Conry Brauer Scholarship for Piano Tuition")</f>
        <v>The Conry Brauer Scholarship for Piano Tuition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11</v>
      </c>
      <c r="I104" t="s">
        <v>11</v>
      </c>
    </row>
    <row r="105" spans="1:9" x14ac:dyDescent="0.25">
      <c r="A105" t="s">
        <v>114</v>
      </c>
      <c r="B105" t="str">
        <f>HYPERLINK("https://www.sydney.edu.au/scholarships/a/the-conry-brauer-scholarship-for-violin-tuition.html", "The Conry Brauer Scholarship for Violin Tuition")</f>
        <v>The Conry Brauer Scholarship for Violin Tuition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  <c r="H105" t="s">
        <v>11</v>
      </c>
      <c r="I105" t="s">
        <v>11</v>
      </c>
    </row>
    <row r="106" spans="1:9" x14ac:dyDescent="0.25">
      <c r="A106" t="s">
        <v>115</v>
      </c>
      <c r="B106" t="str">
        <f>HYPERLINK("https://www.sydney.edu.au/scholarships/a/the-elizabethan-theatre-trust-ladies-committee-scholarship.html", "Elizabethan Theatre Trust Ladies’ Committee Scholarship")</f>
        <v>Elizabethan Theatre Trust Ladies’ Committee Scholarship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11</v>
      </c>
      <c r="I106" t="s">
        <v>11</v>
      </c>
    </row>
    <row r="107" spans="1:9" x14ac:dyDescent="0.25">
      <c r="A107" t="s">
        <v>116</v>
      </c>
      <c r="B107" t="str">
        <f>HYPERLINK("https://www.sydney.edu.au/scholarships/a/the-gerald-westheimer-quartet-program.html", "The Gerald Westheimer Quartet Program")</f>
        <v>The Gerald Westheimer Quartet Program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11</v>
      </c>
      <c r="I107" t="s">
        <v>11</v>
      </c>
    </row>
    <row r="108" spans="1:9" x14ac:dyDescent="0.25">
      <c r="A108" t="s">
        <v>117</v>
      </c>
      <c r="B108" t="str">
        <f>HYPERLINK("https://www.sydney.edu.au/scholarships/a/the-grace-russell-henderson-scholarship.html", "The Grace Russell Henderson Scholarship")</f>
        <v>The Grace Russell Henderson Scholarship</v>
      </c>
      <c r="C108" t="s">
        <v>10</v>
      </c>
      <c r="D108" t="s">
        <v>10</v>
      </c>
      <c r="E108" t="s">
        <v>10</v>
      </c>
      <c r="F108" t="s">
        <v>10</v>
      </c>
      <c r="G108" t="s">
        <v>10</v>
      </c>
      <c r="H108" t="s">
        <v>11</v>
      </c>
      <c r="I108" t="s">
        <v>11</v>
      </c>
    </row>
    <row r="109" spans="1:9" x14ac:dyDescent="0.25">
      <c r="A109" t="s">
        <v>118</v>
      </c>
      <c r="B109" t="str">
        <f>HYPERLINK("https://www.sydney.edu.au/scholarships/a/the-howard-smith-scholarship.html", "The Howard-Smith Scholarship")</f>
        <v>The Howard-Smith Scholarship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11</v>
      </c>
      <c r="I109" t="s">
        <v>11</v>
      </c>
    </row>
    <row r="110" spans="1:9" x14ac:dyDescent="0.25">
      <c r="A110" t="s">
        <v>119</v>
      </c>
      <c r="B110" t="str">
        <f>HYPERLINK("https://www.sydney.edu.au/scholarships/a/the-jj-kelly-memorial-scholarship.html", "The JJ Kelly Memorial Scholarship")</f>
        <v>The JJ Kelly Memorial Scholarship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11</v>
      </c>
      <c r="I110" t="s">
        <v>11</v>
      </c>
    </row>
    <row r="111" spans="1:9" x14ac:dyDescent="0.25">
      <c r="A111" t="s">
        <v>120</v>
      </c>
      <c r="B111" t="str">
        <f>HYPERLINK("https://www.sydney.edu.au/scholarships/a/the-kevin-and-margaret-duffy-scholarship.html", "The Kevin and Margaret Duffy Scholarship")</f>
        <v>The Kevin and Margaret Duffy Scholarship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11</v>
      </c>
      <c r="I111" t="s">
        <v>11</v>
      </c>
    </row>
    <row r="112" spans="1:9" x14ac:dyDescent="0.25">
      <c r="A112" t="s">
        <v>121</v>
      </c>
      <c r="B112" t="str">
        <f>HYPERLINK("https://www.sydney.edu.au/scholarships/a/the-molly-brown-memorial-scholarship.html", "The Molly Brown Memorial Scholarship")</f>
        <v>The Molly Brown Memorial Scholarship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11</v>
      </c>
      <c r="I112" t="s">
        <v>11</v>
      </c>
    </row>
    <row r="113" spans="1:9" x14ac:dyDescent="0.25">
      <c r="A113" t="s">
        <v>122</v>
      </c>
      <c r="B113" t="str">
        <f>HYPERLINK("https://www.sydney.edu.au/scholarships/a/the-poppy-harris-scholarship.html", "The Poppy Harris Scholarship")</f>
        <v>The Poppy Harris Scholarship</v>
      </c>
      <c r="C113" t="s">
        <v>10</v>
      </c>
      <c r="D113" t="s">
        <v>10</v>
      </c>
      <c r="E113" t="s">
        <v>10</v>
      </c>
      <c r="F113" t="s">
        <v>10</v>
      </c>
      <c r="G113" t="s">
        <v>10</v>
      </c>
      <c r="H113" t="s">
        <v>11</v>
      </c>
      <c r="I113" t="s">
        <v>11</v>
      </c>
    </row>
    <row r="114" spans="1:9" x14ac:dyDescent="0.25">
      <c r="A114" t="s">
        <v>123</v>
      </c>
      <c r="B114" t="str">
        <f>HYPERLINK("https://www.sydney.edu.au/scholarships/a/university-of-sydney-business-school-change-maker-scholarship.html", "University of Sydney Business School Change Maker Scholarship")</f>
        <v>University of Sydney Business School Change Maker Scholarship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11</v>
      </c>
      <c r="I114" t="s">
        <v>11</v>
      </c>
    </row>
    <row r="115" spans="1:9" x14ac:dyDescent="0.25">
      <c r="A115" t="s">
        <v>124</v>
      </c>
      <c r="B115" t="str">
        <f>HYPERLINK("https://www.sydney.edu.au/scholarships/a/university-of-sydney-business-school-scholarship-for-outstanding-academic-and-sporting-achievement.html", "University of Sydney Business School Scholarship for Outstanding Academic and Sporting Achievement.")</f>
        <v>University of Sydney Business School Scholarship for Outstanding Academic and Sporting Achievement.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11</v>
      </c>
      <c r="I115" t="s">
        <v>11</v>
      </c>
    </row>
    <row r="116" spans="1:9" x14ac:dyDescent="0.25">
      <c r="A116" t="s">
        <v>125</v>
      </c>
      <c r="B116" t="str">
        <f>HYPERLINK("https://www.sydney.edu.au/scholarships/a/usa_industry_placement_program_scholarship.html", "USA Industry Placement Program Scholarship")</f>
        <v>USA Industry Placement Program Scholarship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11</v>
      </c>
      <c r="I116" t="s">
        <v>11</v>
      </c>
    </row>
    <row r="117" spans="1:9" x14ac:dyDescent="0.25">
      <c r="A117" t="s">
        <v>126</v>
      </c>
      <c r="B117" t="str">
        <f>HYPERLINK("https://www.sydney.edu.au/scholarships/a/vasanta-scholarship.html", "The Vasanta Scholarship")</f>
        <v>The Vasanta Scholarship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11</v>
      </c>
      <c r="I117" t="s">
        <v>11</v>
      </c>
    </row>
    <row r="118" spans="1:9" x14ac:dyDescent="0.25">
      <c r="A118" t="s">
        <v>127</v>
      </c>
      <c r="B118" t="str">
        <f>HYPERLINK("https://www.sydney.edu.au/scholarships/a/verna-florence-dinham-scholarship-piano.html", "The Verna Florence Dinham Scholarship for Piano")</f>
        <v>The Verna Florence Dinham Scholarship for Piano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11</v>
      </c>
      <c r="I118" t="s">
        <v>11</v>
      </c>
    </row>
    <row r="119" spans="1:9" x14ac:dyDescent="0.25">
      <c r="A119" t="s">
        <v>128</v>
      </c>
      <c r="B119" t="str">
        <f>HYPERLINK("https://www.sydney.edu.au/scholarships/a/victoria-hope-geary-scholarship.html", "The Victoria Hope Geary Scholarship")</f>
        <v>The Victoria Hope Geary Scholarship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11</v>
      </c>
      <c r="I119" t="s">
        <v>11</v>
      </c>
    </row>
    <row r="120" spans="1:9" x14ac:dyDescent="0.25">
      <c r="A120" t="s">
        <v>129</v>
      </c>
      <c r="B120" t="str">
        <f>HYPERLINK("https://www.sydney.edu.au/scholarships/a/wayne-lonergan-distinguished-scholarship.html", "Wayne Lonergan Distinguished Undergraduate Scholarship")</f>
        <v>Wayne Lonergan Distinguished Undergraduate Scholarship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11</v>
      </c>
      <c r="I120" t="s">
        <v>11</v>
      </c>
    </row>
    <row r="121" spans="1:9" x14ac:dyDescent="0.25">
      <c r="A121" t="s">
        <v>130</v>
      </c>
      <c r="B121" t="str">
        <f>HYPERLINK("https://www.sydney.edu.au/scholarships/a/westbrook-and-jessie-anstice-honours-scholarship-in-business.html", "Westbrook and Jessie Anstice Honours Scholarship in Business")</f>
        <v>Westbrook and Jessie Anstice Honours Scholarship in Business</v>
      </c>
      <c r="C121" t="s">
        <v>10</v>
      </c>
      <c r="D121" t="s">
        <v>10</v>
      </c>
      <c r="E121" t="s">
        <v>10</v>
      </c>
      <c r="F121" t="s">
        <v>10</v>
      </c>
      <c r="G121" t="s">
        <v>10</v>
      </c>
      <c r="H121" t="s">
        <v>11</v>
      </c>
      <c r="I121" t="s">
        <v>11</v>
      </c>
    </row>
    <row r="122" spans="1:9" x14ac:dyDescent="0.25">
      <c r="A122" t="s">
        <v>131</v>
      </c>
      <c r="B122" t="str">
        <f>HYPERLINK("https://www.sydney.edu.au/scholarships/a/william-marie-souter-encouragement-awards.html", "The William and Marie Souter Encouragement Awards")</f>
        <v>The William and Marie Souter Encouragement Awards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  <c r="H122" t="s">
        <v>11</v>
      </c>
      <c r="I122" t="s">
        <v>11</v>
      </c>
    </row>
    <row r="123" spans="1:9" x14ac:dyDescent="0.25">
      <c r="A123" t="s">
        <v>132</v>
      </c>
      <c r="B123" t="str">
        <f>HYPERLINK("https://www.sydney.edu.au/scholarships/b/The-Pinnacle-Women-in-Finance-Scholarship.html", "The Pinnacle Women in Finance Scholarship")</f>
        <v>The Pinnacle Women in Finance Scholarship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11</v>
      </c>
      <c r="I123" t="s">
        <v>11</v>
      </c>
    </row>
    <row r="124" spans="1:9" x14ac:dyDescent="0.25">
      <c r="A124" t="s">
        <v>133</v>
      </c>
      <c r="B124" t="str">
        <f>HYPERLINK("https://www.sydney.edu.au/scholarships/b/alan-bishop-scholarship.html", "Alan Bishop Scholarship")</f>
        <v>Alan Bishop Scholarship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11</v>
      </c>
      <c r="I124" t="s">
        <v>11</v>
      </c>
    </row>
    <row r="125" spans="1:9" x14ac:dyDescent="0.25">
      <c r="A125" t="s">
        <v>134</v>
      </c>
      <c r="B125" t="str">
        <f>HYPERLINK("https://www.sydney.edu.au/scholarships/b/alexander-d-strang-scholarship.html", "Alexander D Strang Scholarship in Chemical and Biomolecular Engineering")</f>
        <v>Alexander D Strang Scholarship in Chemical and Biomolecular Engineering</v>
      </c>
      <c r="C125" t="s">
        <v>10</v>
      </c>
      <c r="D125" t="s">
        <v>10</v>
      </c>
      <c r="E125" t="s">
        <v>10</v>
      </c>
      <c r="F125" t="s">
        <v>10</v>
      </c>
      <c r="G125" t="s">
        <v>10</v>
      </c>
      <c r="H125" t="s">
        <v>11</v>
      </c>
      <c r="I125" t="s">
        <v>11</v>
      </c>
    </row>
    <row r="126" spans="1:9" x14ac:dyDescent="0.25">
      <c r="A126" t="s">
        <v>135</v>
      </c>
      <c r="B126" t="str">
        <f>HYPERLINK("https://www.sydney.edu.au/scholarships/b/american-studies-honours-scholarship.html", "American Studies Honours Scholarship")</f>
        <v>American Studies Honours Scholarship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11</v>
      </c>
      <c r="I126" t="s">
        <v>11</v>
      </c>
    </row>
    <row r="127" spans="1:9" x14ac:dyDescent="0.25">
      <c r="A127" t="s">
        <v>136</v>
      </c>
      <c r="B127" t="str">
        <f>HYPERLINK("https://www.sydney.edu.au/scholarships/b/annie-beatrice-robinson-wilson-mysydney-scholarship.html", "Annie Beatrice Robinson Wilson MySydney Scholarship")</f>
        <v>Annie Beatrice Robinson Wilson MySydney Scholarship</v>
      </c>
      <c r="C127" t="s">
        <v>10</v>
      </c>
      <c r="D127" t="s">
        <v>10</v>
      </c>
      <c r="E127" t="s">
        <v>10</v>
      </c>
      <c r="F127" t="s">
        <v>10</v>
      </c>
      <c r="G127" t="s">
        <v>10</v>
      </c>
      <c r="H127" t="s">
        <v>11</v>
      </c>
      <c r="I127" t="s">
        <v>11</v>
      </c>
    </row>
    <row r="128" spans="1:9" x14ac:dyDescent="0.25">
      <c r="A128" t="s">
        <v>137</v>
      </c>
      <c r="B128" t="str">
        <f>HYPERLINK("https://www.sydney.edu.au/scholarships/b/arts-and-social-sciences-internship-scholarship.html", "Faculty of Arts and Social Sciences Internship Scholarship")</f>
        <v>Faculty of Arts and Social Sciences Internship Scholarship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  <c r="H128" t="s">
        <v>11</v>
      </c>
      <c r="I128" t="s">
        <v>11</v>
      </c>
    </row>
    <row r="129" spans="1:9" x14ac:dyDescent="0.25">
      <c r="A129" t="s">
        <v>138</v>
      </c>
      <c r="B129" t="str">
        <f>HYPERLINK("https://www.sydney.edu.au/scholarships/b/automated-proofs-for-tla----vacation-research-internship-program.html", "Automated Proofs for TLA - Vacation Research Internship Program Scholarship")</f>
        <v>Automated Proofs for TLA - Vacation Research Internship Program Scholarship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11</v>
      </c>
      <c r="I129" t="s">
        <v>11</v>
      </c>
    </row>
    <row r="130" spans="1:9" x14ac:dyDescent="0.25">
      <c r="A130" t="s">
        <v>139</v>
      </c>
      <c r="B130" t="str">
        <f>HYPERLINK("https://www.sydney.edu.au/scholarships/b/bachelor-of-arts-bachelor-of-adv-studies-languages-exchange-scholarship.html", "Bachelor of Arts and Bachelor of Advanced Studies (Languages) Exchange Scholarship")</f>
        <v>Bachelor of Arts and Bachelor of Advanced Studies (Languages) Exchange Scholarship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11</v>
      </c>
      <c r="I130" t="s">
        <v>11</v>
      </c>
    </row>
    <row r="131" spans="1:9" x14ac:dyDescent="0.25">
      <c r="A131" t="s">
        <v>140</v>
      </c>
      <c r="B131" t="str">
        <f>HYPERLINK("https://www.sydney.edu.au/scholarships/b/bill-melia-hutchinson-scholarship.html", "The Bill and Meila Hutchinson Scholarship")</f>
        <v>The Bill and Meila Hutchinson Scholarship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11</v>
      </c>
      <c r="I131" t="s">
        <v>11</v>
      </c>
    </row>
    <row r="132" spans="1:9" x14ac:dyDescent="0.25">
      <c r="A132" t="s">
        <v>141</v>
      </c>
      <c r="B132" t="str">
        <f>HYPERLINK("https://www.sydney.edu.au/scholarships/b/bowman-cameron-scholarship.html", "Bowman Cameron Scholarship")</f>
        <v>Bowman Cameron Scholarship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11</v>
      </c>
      <c r="I132" t="s">
        <v>11</v>
      </c>
    </row>
    <row r="133" spans="1:9" x14ac:dyDescent="0.25">
      <c r="A133" t="s">
        <v>142</v>
      </c>
      <c r="B133" t="str">
        <f>HYPERLINK("https://www.sydney.edu.au/scholarships/b/carlyle-greenwell-honours-scholarship.html", "Carlyle Greenwell Honours Scholarship")</f>
        <v>Carlyle Greenwell Honours Scholarship</v>
      </c>
      <c r="C133" t="s">
        <v>10</v>
      </c>
      <c r="D133" t="s">
        <v>10</v>
      </c>
      <c r="E133" t="s">
        <v>10</v>
      </c>
      <c r="F133" t="s">
        <v>10</v>
      </c>
      <c r="G133" t="s">
        <v>10</v>
      </c>
      <c r="H133" t="s">
        <v>11</v>
      </c>
      <c r="I133" t="s">
        <v>11</v>
      </c>
    </row>
    <row r="134" spans="1:9" x14ac:dyDescent="0.25">
      <c r="A134" t="s">
        <v>143</v>
      </c>
      <c r="B134" t="str">
        <f>HYPERLINK("https://www.sydney.edu.au/scholarships/b/carlyle-greenwell-research-scholarship.html", "Carlyle Greenwell Research Scholarship in Archaeology")</f>
        <v>Carlyle Greenwell Research Scholarship in Archaeology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11</v>
      </c>
      <c r="I134" t="s">
        <v>11</v>
      </c>
    </row>
    <row r="135" spans="1:9" x14ac:dyDescent="0.25">
      <c r="A135" t="s">
        <v>144</v>
      </c>
      <c r="B135" t="str">
        <f>HYPERLINK("https://www.sydney.edu.au/scholarships/b/carolyn-mcilvenny-scholarship.html", "Carolyn McIlvenny Scholarship")</f>
        <v>Carolyn McIlvenny Scholarship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11</v>
      </c>
      <c r="I135" t="s">
        <v>11</v>
      </c>
    </row>
    <row r="136" spans="1:9" x14ac:dyDescent="0.25">
      <c r="A136" t="s">
        <v>145</v>
      </c>
      <c r="B136" t="str">
        <f>HYPERLINK("https://www.sydney.edu.au/scholarships/b/charles-herbert-currey-memorial-scholarship-for-honours.html", "Charles Herbert Currey Memorial Scholarship for Honours")</f>
        <v>Charles Herbert Currey Memorial Scholarship for Honours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11</v>
      </c>
      <c r="I136" t="s">
        <v>11</v>
      </c>
    </row>
    <row r="137" spans="1:9" x14ac:dyDescent="0.25">
      <c r="A137" t="s">
        <v>146</v>
      </c>
      <c r="B137" t="str">
        <f>HYPERLINK("https://www.sydney.edu.au/scholarships/b/charles-herbert-currey-memorial-scholarship-for-lawwithoutwalls-sprint-program.html", "Charles Herbert Currey Memorial Scholarship for LawWithoutWalls Sprint Program")</f>
        <v>Charles Herbert Currey Memorial Scholarship for LawWithoutWalls Sprint Program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11</v>
      </c>
      <c r="I137" t="s">
        <v>11</v>
      </c>
    </row>
    <row r="138" spans="1:9" x14ac:dyDescent="0.25">
      <c r="A138" t="s">
        <v>147</v>
      </c>
      <c r="B138" t="str">
        <f>HYPERLINK("https://www.sydney.edu.au/scholarships/b/charles-herbert-currey-memorial-scholarship.html", "Charles Herbert Currey Memorial Scholarship")</f>
        <v>Charles Herbert Currey Memorial Scholarship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11</v>
      </c>
      <c r="I138" t="s">
        <v>11</v>
      </c>
    </row>
    <row r="139" spans="1:9" x14ac:dyDescent="0.25">
      <c r="A139" t="s">
        <v>148</v>
      </c>
      <c r="B139" t="str">
        <f>HYPERLINK("https://www.sydney.edu.au/scholarships/b/charles-herbert-currey-memorial-scholarship0.html", "Charles Herbert Currey Memorial Scholarship in Law")</f>
        <v>Charles Herbert Currey Memorial Scholarship in Law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11</v>
      </c>
      <c r="I139" t="s">
        <v>11</v>
      </c>
    </row>
    <row r="140" spans="1:9" x14ac:dyDescent="0.25">
      <c r="A140" t="s">
        <v>149</v>
      </c>
      <c r="B140" t="str">
        <f>HYPERLINK("https://www.sydney.edu.au/scholarships/b/chinese-studies-alumni-bursary.html", "The Chinese Studies Alumni Bursary")</f>
        <v>The Chinese Studies Alumni Bursary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11</v>
      </c>
      <c r="I140" t="s">
        <v>11</v>
      </c>
    </row>
    <row r="141" spans="1:9" x14ac:dyDescent="0.25">
      <c r="A141" t="s">
        <v>150</v>
      </c>
      <c r="B141" t="str">
        <f>HYPERLINK("https://www.sydney.edu.au/scholarships/b/citadel-prize-in-computer-science.html", "Citadel Securities Prize for Excellence in Computer Science")</f>
        <v>Citadel Securities Prize for Excellence in Computer Science</v>
      </c>
      <c r="C141" t="s">
        <v>10</v>
      </c>
      <c r="D141" t="s">
        <v>10</v>
      </c>
      <c r="E141" t="s">
        <v>10</v>
      </c>
      <c r="F141" t="s">
        <v>10</v>
      </c>
      <c r="G141" t="s">
        <v>10</v>
      </c>
      <c r="H141" t="s">
        <v>11</v>
      </c>
      <c r="I141" t="s">
        <v>11</v>
      </c>
    </row>
    <row r="142" spans="1:9" x14ac:dyDescent="0.25">
      <c r="A142" t="s">
        <v>151</v>
      </c>
      <c r="B142" t="str">
        <f>HYPERLINK("https://www.sydney.edu.au/scholarships/b/clissold-scholarship.html", "The Clissold Scholarship")</f>
        <v>The Clissold Scholarship</v>
      </c>
      <c r="C142" t="s">
        <v>10</v>
      </c>
      <c r="D142" t="s">
        <v>10</v>
      </c>
      <c r="E142" t="s">
        <v>10</v>
      </c>
      <c r="F142" t="s">
        <v>10</v>
      </c>
      <c r="G142" t="s">
        <v>10</v>
      </c>
      <c r="H142" t="s">
        <v>11</v>
      </c>
      <c r="I142" t="s">
        <v>11</v>
      </c>
    </row>
    <row r="143" spans="1:9" x14ac:dyDescent="0.25">
      <c r="A143" t="s">
        <v>152</v>
      </c>
      <c r="B143" t="str">
        <f>HYPERLINK("https://www.sydney.edu.au/scholarships/b/colin-gladstone-harrison-family-scholarship.html", "Colin Gladstone Harrison Family Scholarship")</f>
        <v>Colin Gladstone Harrison Family Scholarship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11</v>
      </c>
      <c r="I143" t="s">
        <v>11</v>
      </c>
    </row>
    <row r="144" spans="1:9" x14ac:dyDescent="0.25">
      <c r="A144" t="s">
        <v>153</v>
      </c>
      <c r="B144" t="str">
        <f>HYPERLINK("https://www.sydney.edu.au/scholarships/b/computational-linguistics.html", "Appen Inclusive AI Scholarship in Computational Linguistics")</f>
        <v>Appen Inclusive AI Scholarship in Computational Linguistics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11</v>
      </c>
      <c r="I144" t="s">
        <v>11</v>
      </c>
    </row>
    <row r="145" spans="1:9" x14ac:dyDescent="0.25">
      <c r="A145" t="s">
        <v>154</v>
      </c>
      <c r="B145" t="str">
        <f>HYPERLINK("https://www.sydney.edu.au/scholarships/b/david-burnett-memorial-scholarship.html", "The David Burnett Memorial Scholarship in Social Justice")</f>
        <v>The David Burnett Memorial Scholarship in Social Justice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11</v>
      </c>
      <c r="I145" t="s">
        <v>11</v>
      </c>
    </row>
    <row r="146" spans="1:9" x14ac:dyDescent="0.25">
      <c r="A146" t="s">
        <v>155</v>
      </c>
      <c r="B146" t="str">
        <f>HYPERLINK("https://www.sydney.edu.au/scholarships/b/david-stuart-hicks-scholarship.html", "The David Stuart Hicks Scholarship")</f>
        <v>The David Stuart Hicks Scholarship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11</v>
      </c>
      <c r="I146" t="s">
        <v>11</v>
      </c>
    </row>
    <row r="147" spans="1:9" x14ac:dyDescent="0.25">
      <c r="A147" t="s">
        <v>156</v>
      </c>
      <c r="B147" t="str">
        <f>HYPERLINK("https://www.sydney.edu.au/scholarships/b/david-w-johnson-mysydney-scholarship.html", "David W Johnson MySydney Scholarship")</f>
        <v>David W Johnson MySydney Scholarship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11</v>
      </c>
      <c r="I147" t="s">
        <v>11</v>
      </c>
    </row>
    <row r="148" spans="1:9" x14ac:dyDescent="0.25">
      <c r="A148" t="s">
        <v>157</v>
      </c>
      <c r="B148" t="str">
        <f>HYPERLINK("https://www.sydney.edu.au/scholarships/b/dr-mary-booth-scholarship.html", "Dr Mary Booth Scholarship")</f>
        <v>Dr Mary Booth Scholarship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11</v>
      </c>
      <c r="I148" t="s">
        <v>11</v>
      </c>
    </row>
    <row r="149" spans="1:9" x14ac:dyDescent="0.25">
      <c r="A149" t="s">
        <v>158</v>
      </c>
      <c r="B149" t="str">
        <f>HYPERLINK("https://www.sydney.edu.au/scholarships/b/engineering-academic-excellence-scholarship.html", "Engineering Academic Excellence Scholarship")</f>
        <v>Engineering Academic Excellence Scholarship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11</v>
      </c>
      <c r="I149" t="s">
        <v>11</v>
      </c>
    </row>
    <row r="150" spans="1:9" x14ac:dyDescent="0.25">
      <c r="A150" t="s">
        <v>159</v>
      </c>
      <c r="B150" t="str">
        <f>HYPERLINK("https://www.sydney.edu.au/scholarships/b/engineering-access-scholarship.html", "Engineering Access Scholarship")</f>
        <v>Engineering Access Scholarship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11</v>
      </c>
      <c r="I150" t="s">
        <v>11</v>
      </c>
    </row>
    <row r="151" spans="1:9" x14ac:dyDescent="0.25">
      <c r="A151" t="s">
        <v>160</v>
      </c>
      <c r="B151" t="str">
        <f>HYPERLINK("https://www.sydney.edu.au/scholarships/b/engineering-sydney-industry-placement-scholarship.html", "Engineering Sydney Industry Placement Scholarship")</f>
        <v>Engineering Sydney Industry Placement Scholarship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11</v>
      </c>
      <c r="I151" t="s">
        <v>11</v>
      </c>
    </row>
    <row r="152" spans="1:9" x14ac:dyDescent="0.25">
      <c r="A152" t="s">
        <v>161</v>
      </c>
      <c r="B152" t="str">
        <f>HYPERLINK("https://www.sydney.edu.au/scholarships/b/engineering-undergraduate-merit-scholarships.html", "Engineering Undergraduate Merit Scholarships")</f>
        <v>Engineering Undergraduate Merit Scholarships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11</v>
      </c>
      <c r="I152" t="s">
        <v>11</v>
      </c>
    </row>
    <row r="153" spans="1:9" x14ac:dyDescent="0.25">
      <c r="A153" t="s">
        <v>162</v>
      </c>
      <c r="B153" t="str">
        <f>HYPERLINK("https://www.sydney.edu.au/scholarships/b/engineering-vacation-research-internship-program-accelerated-sch.html", "Engineering Vacation Research Internship Program Accelerated Scholarship")</f>
        <v>Engineering Vacation Research Internship Program Accelerated Scholarship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11</v>
      </c>
      <c r="I153" t="s">
        <v>11</v>
      </c>
    </row>
    <row r="154" spans="1:9" x14ac:dyDescent="0.25">
      <c r="A154" t="s">
        <v>163</v>
      </c>
      <c r="B154" t="str">
        <f>HYPERLINK("https://www.sydney.edu.au/scholarships/b/engineering-vacation-research-internship-program.html", "Engineering Vacation Research Internship Program Scholarship")</f>
        <v>Engineering Vacation Research Internship Program Scholarship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11</v>
      </c>
      <c r="I154" t="s">
        <v>11</v>
      </c>
    </row>
    <row r="155" spans="1:9" x14ac:dyDescent="0.25">
      <c r="A155" t="s">
        <v>164</v>
      </c>
      <c r="B155" t="str">
        <f>HYPERLINK("https://www.sydney.edu.au/scholarships/b/equity-scholarships-history.html", "Undergraduate Equity Scholarships in History")</f>
        <v>Undergraduate Equity Scholarships in History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11</v>
      </c>
      <c r="I155" t="s">
        <v>11</v>
      </c>
    </row>
    <row r="156" spans="1:9" x14ac:dyDescent="0.25">
      <c r="A156" t="s">
        <v>165</v>
      </c>
      <c r="B156" t="str">
        <f>HYPERLINK("https://www.sydney.edu.au/scholarships/b/eric-cunstance-shaw-scholarship.html", "Eric Cunstance Shaw Scholarship")</f>
        <v>Eric Cunstance Shaw Scholarship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11</v>
      </c>
      <c r="I156" t="s">
        <v>11</v>
      </c>
    </row>
    <row r="157" spans="1:9" x14ac:dyDescent="0.25">
      <c r="A157" t="s">
        <v>166</v>
      </c>
      <c r="B157" t="str">
        <f>HYPERLINK("https://www.sydney.edu.au/scholarships/b/faculty-of-engineering-women-in-engineering-excellence-scholarsh.html", "Faculty of Engineering Women in Engineering Excellence Scholarship")</f>
        <v>Faculty of Engineering Women in Engineering Excellence Scholarship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  <c r="H157" t="s">
        <v>11</v>
      </c>
      <c r="I157" t="s">
        <v>11</v>
      </c>
    </row>
    <row r="158" spans="1:9" x14ac:dyDescent="0.25">
      <c r="A158" t="s">
        <v>167</v>
      </c>
      <c r="B158" t="str">
        <f>HYPERLINK("https://www.sydney.edu.au/scholarships/b/faculty-of-engineering-women-in-engineering-scholarship.html", "Faculty of Engineering Women in Engineering Scholarship")</f>
        <v>Faculty of Engineering Women in Engineering Scholarship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11</v>
      </c>
      <c r="I158" t="s">
        <v>11</v>
      </c>
    </row>
    <row r="159" spans="1:9" x14ac:dyDescent="0.25">
      <c r="A159" t="s">
        <v>168</v>
      </c>
      <c r="B159" t="str">
        <f>HYPERLINK("https://www.sydney.edu.au/scholarships/b/formalising-distributed-algorithms-in-lean---summer-vacation-pro.html", "Formalising Distributed Algorithms in Lean – Vacation Research Internship Program Scholarship")</f>
        <v>Formalising Distributed Algorithms in Lean – Vacation Research Internship Program Scholarship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11</v>
      </c>
      <c r="I159" t="s">
        <v>11</v>
      </c>
    </row>
    <row r="160" spans="1:9" x14ac:dyDescent="0.25">
      <c r="A160" t="s">
        <v>169</v>
      </c>
      <c r="B160" t="str">
        <f>HYPERLINK("https://www.sydney.edu.au/scholarships/b/frances-marion-smith-scholarship.html", "Frances Marion Smith Scholarship in Civil Engineering")</f>
        <v>Frances Marion Smith Scholarship in Civil Engineering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11</v>
      </c>
      <c r="I160" t="s">
        <v>11</v>
      </c>
    </row>
    <row r="161" spans="1:9" x14ac:dyDescent="0.25">
      <c r="A161" t="s">
        <v>170</v>
      </c>
      <c r="B161" t="str">
        <f>HYPERLINK("https://www.sydney.edu.au/scholarships/b/frank-mcdonald-memorial-fund.html", "Frank McDonald Memorial Fund")</f>
        <v>Frank McDonald Memorial Fund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  <c r="H161" t="s">
        <v>11</v>
      </c>
      <c r="I161" t="s">
        <v>11</v>
      </c>
    </row>
    <row r="162" spans="1:9" x14ac:dyDescent="0.25">
      <c r="A162" t="s">
        <v>171</v>
      </c>
      <c r="B162" t="str">
        <f>HYPERLINK("https://www.sydney.edu.au/scholarships/b/garton-scholarship-2-french.html", "Garton Scholarship No II for French")</f>
        <v>Garton Scholarship No II for French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  <c r="H162" t="s">
        <v>11</v>
      </c>
      <c r="I162" t="s">
        <v>11</v>
      </c>
    </row>
    <row r="163" spans="1:9" x14ac:dyDescent="0.25">
      <c r="A163" t="s">
        <v>172</v>
      </c>
      <c r="B163" t="str">
        <f>HYPERLINK("https://www.sydney.edu.au/scholarships/b/garton-scholarship-no-I-for-french.html", "Garton Scholarship No I for French")</f>
        <v>Garton Scholarship No I for French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11</v>
      </c>
      <c r="I163" t="s">
        <v>11</v>
      </c>
    </row>
    <row r="164" spans="1:9" x14ac:dyDescent="0.25">
      <c r="A164" t="s">
        <v>173</v>
      </c>
      <c r="B164" t="str">
        <f>HYPERLINK("https://www.sydney.edu.au/scholarships/b/garton-scholarship-no-iv-for-german.html", "Garton Scholarship No IV for German")</f>
        <v>Garton Scholarship No IV for German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11</v>
      </c>
      <c r="I164" t="s">
        <v>11</v>
      </c>
    </row>
    <row r="165" spans="1:9" x14ac:dyDescent="0.25">
      <c r="A165" t="s">
        <v>174</v>
      </c>
      <c r="B165" t="str">
        <f>HYPERLINK("https://www.sydney.edu.au/scholarships/b/garton-scholarship-no-v-for-german.html", "Garton Scholarship No V for German")</f>
        <v>Garton Scholarship No V for German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11</v>
      </c>
      <c r="I165" t="s">
        <v>11</v>
      </c>
    </row>
    <row r="166" spans="1:9" x14ac:dyDescent="0.25">
      <c r="A166" t="s">
        <v>175</v>
      </c>
      <c r="B166" t="str">
        <f>HYPERLINK("https://www.sydney.edu.au/scholarships/b/honours-scholarship-french-francophone-studies-germanic-studies.html", "Emilie M Schweitzer Scholarship in French and Germanic Studies")</f>
        <v>Emilie M Schweitzer Scholarship in French and Germanic Studies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11</v>
      </c>
      <c r="I166" t="s">
        <v>11</v>
      </c>
    </row>
    <row r="167" spans="1:9" x14ac:dyDescent="0.25">
      <c r="A167" t="s">
        <v>176</v>
      </c>
      <c r="B167" t="str">
        <f>HYPERLINK("https://www.sydney.edu.au/scholarships/b/hume-meller-engineering-scholarship.html", "Hume Meller Engineering Scholarship")</f>
        <v>Hume Meller Engineering Scholarship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11</v>
      </c>
      <c r="I167" t="s">
        <v>11</v>
      </c>
    </row>
    <row r="168" spans="1:9" x14ac:dyDescent="0.25">
      <c r="A168" t="s">
        <v>177</v>
      </c>
      <c r="B168" t="str">
        <f>HYPERLINK("https://www.sydney.edu.au/scholarships/b/international-grammar-school-scholarship.html", "International Grammar School Independent School Scholarship")</f>
        <v>International Grammar School Independent School Scholarship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11</v>
      </c>
      <c r="I168" t="s">
        <v>11</v>
      </c>
    </row>
    <row r="169" spans="1:9" x14ac:dyDescent="0.25">
      <c r="A169" t="s">
        <v>178</v>
      </c>
      <c r="B169" t="str">
        <f>HYPERLINK("https://www.sydney.edu.au/scholarships/b/isabel-mary-tangie-mysydney-scholarship.html", "Isabel Mary Tangie MySydney Scholarship")</f>
        <v>Isabel Mary Tangie MySydney Scholarship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11</v>
      </c>
      <c r="I169" t="s">
        <v>11</v>
      </c>
    </row>
    <row r="170" spans="1:9" x14ac:dyDescent="0.25">
      <c r="A170" t="s">
        <v>179</v>
      </c>
      <c r="B170" t="str">
        <f>HYPERLINK("https://www.sydney.edu.au/scholarships/b/james-moya-kilgannon-scholarship.html", "James and Moya Kilgannon Scholarship")</f>
        <v>James and Moya Kilgannon Scholarship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11</v>
      </c>
      <c r="I170" t="s">
        <v>11</v>
      </c>
    </row>
    <row r="171" spans="1:9" x14ac:dyDescent="0.25">
      <c r="A171" t="s">
        <v>180</v>
      </c>
      <c r="B171" t="str">
        <f>HYPERLINK("https://www.sydney.edu.au/scholarships/b/james-strong-dymocks-scholarship.html", "James Strong-Dymocks Scholarship for Australian Literature")</f>
        <v>James Strong-Dymocks Scholarship for Australian Literature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11</v>
      </c>
      <c r="I171" t="s">
        <v>11</v>
      </c>
    </row>
    <row r="172" spans="1:9" x14ac:dyDescent="0.25">
      <c r="A172" t="s">
        <v>181</v>
      </c>
      <c r="B172" t="str">
        <f>HYPERLINK("https://www.sydney.edu.au/scholarships/b/jerome-de-costa-memorial-awards.html", "The Jerome De Costa Memorial Awards")</f>
        <v>The Jerome De Costa Memorial Awards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11</v>
      </c>
      <c r="I172" t="s">
        <v>11</v>
      </c>
    </row>
    <row r="173" spans="1:9" x14ac:dyDescent="0.25">
      <c r="A173" t="s">
        <v>182</v>
      </c>
      <c r="B173" t="str">
        <f>HYPERLINK("https://www.sydney.edu.au/scholarships/b/jerome-de-costa-memorial-bursary.html", "The Jerome De Costa Memorial Bachelor of Visual Arts Degree Show Bursary")</f>
        <v>The Jerome De Costa Memorial Bachelor of Visual Arts Degree Show Bursary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11</v>
      </c>
      <c r="I173" t="s">
        <v>11</v>
      </c>
    </row>
    <row r="174" spans="1:9" x14ac:dyDescent="0.25">
      <c r="A174" t="s">
        <v>183</v>
      </c>
      <c r="B174" t="str">
        <f>HYPERLINK("https://www.sydney.edu.au/scholarships/b/john-frazer-scholarship.html", "John Frazer Scholarship")</f>
        <v>John Frazer Scholarship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11</v>
      </c>
      <c r="I174" t="s">
        <v>11</v>
      </c>
    </row>
    <row r="175" spans="1:9" x14ac:dyDescent="0.25">
      <c r="A175" t="s">
        <v>184</v>
      </c>
      <c r="B175" t="str">
        <f>HYPERLINK("https://www.sydney.edu.au/scholarships/b/john-rector-scholarship-in-jewish-studies.html", "John Rector Scholarship in Jewish Studies")</f>
        <v>John Rector Scholarship in Jewish Studies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11</v>
      </c>
      <c r="I175" t="s">
        <v>11</v>
      </c>
    </row>
    <row r="176" spans="1:9" x14ac:dyDescent="0.25">
      <c r="A176" t="s">
        <v>185</v>
      </c>
      <c r="B176" t="str">
        <f>HYPERLINK("https://www.sydney.edu.au/scholarships/b/jolanda-allen-indonesian-studies-scholarship.html", "Jolanda Allen Indonesian Studies Scholarship")</f>
        <v>Jolanda Allen Indonesian Studies Scholarship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11</v>
      </c>
      <c r="I176" t="s">
        <v>11</v>
      </c>
    </row>
    <row r="177" spans="1:9" x14ac:dyDescent="0.25">
      <c r="A177" t="s">
        <v>186</v>
      </c>
      <c r="B177" t="str">
        <f>HYPERLINK("https://www.sydney.edu.au/scholarships/b/judge-j-ralph-j-perdriau-practical-legal-training-scholarship-fo.html", "Judge Ralph J Perdriau Practical Legal Training Scholarship for Marrickville Legal Centre")</f>
        <v>Judge Ralph J Perdriau Practical Legal Training Scholarship for Marrickville Legal Centre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11</v>
      </c>
      <c r="I177" t="s">
        <v>11</v>
      </c>
    </row>
    <row r="178" spans="1:9" x14ac:dyDescent="0.25">
      <c r="A178" t="s">
        <v>187</v>
      </c>
      <c r="B178" t="str">
        <f>HYPERLINK("https://www.sydney.edu.au/scholarships/b/judge-j-ralph-j-perdriau-practical-legal-training-scholarship-fo0.html", "Judge Ralph J Perdriau Practical Legal Training Scholarship for Redfern Legal Centre")</f>
        <v>Judge Ralph J Perdriau Practical Legal Training Scholarship for Redfern Legal Centre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11</v>
      </c>
      <c r="I178" t="s">
        <v>11</v>
      </c>
    </row>
    <row r="179" spans="1:9" x14ac:dyDescent="0.25">
      <c r="A179" t="s">
        <v>188</v>
      </c>
      <c r="B179" t="str">
        <f>HYPERLINK("https://www.sydney.edu.au/scholarships/b/judith-russell-ryan-scholarship.html", "Judith Russell Ryan Scholarships in Memory of Signora Tedeschi")</f>
        <v>Judith Russell Ryan Scholarships in Memory of Signora Tedeschi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11</v>
      </c>
      <c r="I179" t="s">
        <v>11</v>
      </c>
    </row>
    <row r="180" spans="1:9" x14ac:dyDescent="0.25">
      <c r="A180" t="s">
        <v>189</v>
      </c>
      <c r="B180" t="str">
        <f>HYPERLINK("https://www.sydney.edu.au/scholarships/b/karnaghan-elgar-english-equity-scholarship.html", "Kathleen M Karnaghan and Frederick E English Equity Scholarship")</f>
        <v>Kathleen M Karnaghan and Frederick E English Equity Scholarship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11</v>
      </c>
      <c r="I180" t="s">
        <v>11</v>
      </c>
    </row>
    <row r="181" spans="1:9" x14ac:dyDescent="0.25">
      <c r="A181" t="s">
        <v>190</v>
      </c>
      <c r="B181" t="str">
        <f>HYPERLINK("https://www.sydney.edu.au/scholarships/b/kerkyasharian-kayikian-fund-armenian-studies.html", "Kerkyasharian and Kayikian Fund for Armenian Studies")</f>
        <v>Kerkyasharian and Kayikian Fund for Armenian Studies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  <c r="H181" t="s">
        <v>11</v>
      </c>
      <c r="I181" t="s">
        <v>11</v>
      </c>
    </row>
    <row r="182" spans="1:9" x14ac:dyDescent="0.25">
      <c r="A182" t="s">
        <v>191</v>
      </c>
      <c r="B182" t="str">
        <f>HYPERLINK("https://www.sydney.edu.au/scholarships/b/kerr-scholarship-in-history.html", "Kerr Scholarship in History")</f>
        <v>Kerr Scholarship in History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11</v>
      </c>
      <c r="I182" t="s">
        <v>11</v>
      </c>
    </row>
    <row r="183" spans="1:9" x14ac:dyDescent="0.25">
      <c r="A183" t="s">
        <v>192</v>
      </c>
      <c r="B183" t="str">
        <f>HYPERLINK("https://www.sydney.edu.au/scholarships/b/lebanese-ladies-association-scholarship-in-arabic-language-and-cultures.html", "Lebanese Ladies Association Scholarship in Arabic Language and Cultures")</f>
        <v>Lebanese Ladies Association Scholarship in Arabic Language and Cultures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11</v>
      </c>
      <c r="I183" t="s">
        <v>11</v>
      </c>
    </row>
    <row r="184" spans="1:9" x14ac:dyDescent="0.25">
      <c r="A184" t="s">
        <v>193</v>
      </c>
      <c r="B184" t="str">
        <f>HYPERLINK("https://www.sydney.edu.au/scholarships/b/liu-shiming-scholarship-in-visual-arts.html", "Liu Shiming Scholarship in Visual Arts")</f>
        <v>Liu Shiming Scholarship in Visual Arts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11</v>
      </c>
      <c r="I184" t="s">
        <v>11</v>
      </c>
    </row>
    <row r="185" spans="1:9" x14ac:dyDescent="0.25">
      <c r="A185" t="s">
        <v>194</v>
      </c>
      <c r="B185" t="str">
        <f>HYPERLINK("https://www.sydney.edu.au/scholarships/b/loxton-chemical-and-biomolecular-engineering-undergraduate.html", "F H Loxton Undergraduate Scholarship in Chemical and Biomolecular Engineering")</f>
        <v>F H Loxton Undergraduate Scholarship in Chemical and Biomolecular Engineering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11</v>
      </c>
      <c r="I185" t="s">
        <v>11</v>
      </c>
    </row>
    <row r="186" spans="1:9" x14ac:dyDescent="0.25">
      <c r="A186" t="s">
        <v>195</v>
      </c>
      <c r="B186" t="str">
        <f>HYPERLINK("https://www.sydney.edu.au/scholarships/b/lr-ba-browne-undergraduate-scholarship-civil-engineering.html", "LR and BA Browne Scholarships in Civil Engineering")</f>
        <v>LR and BA Browne Scholarships in Civil Engineering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11</v>
      </c>
      <c r="I186" t="s">
        <v>11</v>
      </c>
    </row>
    <row r="187" spans="1:9" x14ac:dyDescent="0.25">
      <c r="A187" t="s">
        <v>196</v>
      </c>
      <c r="B187" t="str">
        <f>HYPERLINK("https://www.sydney.edu.au/scholarships/b/lucy-firth-equity-honours-scholarship.html", "Lucy Firth Equity Honours Scholarship")</f>
        <v>Lucy Firth Equity Honours Scholarship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11</v>
      </c>
      <c r="I187" t="s">
        <v>11</v>
      </c>
    </row>
    <row r="188" spans="1:9" x14ac:dyDescent="0.25">
      <c r="A188" t="s">
        <v>197</v>
      </c>
      <c r="B188" t="str">
        <f>HYPERLINK("https://www.sydney.edu.au/scholarships/b/major-industrial-project-placement-scheme--mipps--scholarship.html", "Major Industrial Project Placement Scheme Scholarship")</f>
        <v>Major Industrial Project Placement Scheme Scholarship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11</v>
      </c>
      <c r="I188" t="s">
        <v>11</v>
      </c>
    </row>
    <row r="189" spans="1:9" x14ac:dyDescent="0.25">
      <c r="A189" t="s">
        <v>198</v>
      </c>
      <c r="B189" t="str">
        <f>HYPERLINK("https://www.sydney.edu.au/scholarships/b/margaret-hamer-scholarship-for-women-in-engineering.html", "Margaret Hamer Scholarship for Women in Engineering")</f>
        <v>Margaret Hamer Scholarship for Women in Engineering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11</v>
      </c>
      <c r="I189" t="s">
        <v>11</v>
      </c>
    </row>
    <row r="190" spans="1:9" x14ac:dyDescent="0.25">
      <c r="A190" t="s">
        <v>199</v>
      </c>
      <c r="B190" t="str">
        <f>HYPERLINK("https://www.sydney.edu.au/scholarships/b/marion-macaulay-bequest-teaching-scholarship.html", "Marion Macaulay Internship Scholarship in Education")</f>
        <v>Marion Macaulay Internship Scholarship in Education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11</v>
      </c>
      <c r="I190" t="s">
        <v>11</v>
      </c>
    </row>
    <row r="191" spans="1:9" x14ac:dyDescent="0.25">
      <c r="A191" t="s">
        <v>200</v>
      </c>
      <c r="B191" t="str">
        <f>HYPERLINK("https://www.sydney.edu.au/scholarships/b/mary-henderson-gerstle-scholarship-economic-history.html", "The Mary Henderson (Gerstle) Undergraduate Scholarship in Economic History")</f>
        <v>The Mary Henderson (Gerstle) Undergraduate Scholarship in Economic History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11</v>
      </c>
      <c r="I191" t="s">
        <v>11</v>
      </c>
    </row>
    <row r="192" spans="1:9" x14ac:dyDescent="0.25">
      <c r="A192" t="s">
        <v>201</v>
      </c>
      <c r="B192" t="str">
        <f>HYPERLINK("https://www.sydney.edu.au/scholarships/b/mary-henderson-gerstle-scholarship-political-economy.html", "The Mary Henderson (Gerstle) Undergraduate Scholarship in Political Economy")</f>
        <v>The Mary Henderson (Gerstle) Undergraduate Scholarship in Political Economy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11</v>
      </c>
      <c r="I192" t="s">
        <v>11</v>
      </c>
    </row>
    <row r="193" spans="1:9" x14ac:dyDescent="0.25">
      <c r="A193" t="s">
        <v>202</v>
      </c>
      <c r="B193" t="str">
        <f>HYPERLINK("https://www.sydney.edu.au/scholarships/b/norman-haire-fund-for-sexology-studies.html", "Norman Haire Fund for Sexology Studies")</f>
        <v>Norman Haire Fund for Sexology Studies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  <c r="H193" t="s">
        <v>11</v>
      </c>
      <c r="I193" t="s">
        <v>11</v>
      </c>
    </row>
    <row r="194" spans="1:9" x14ac:dyDescent="0.25">
      <c r="A194" t="s">
        <v>203</v>
      </c>
      <c r="B194" t="str">
        <f>HYPERLINK("https://www.sydney.edu.au/scholarships/b/one-sydney-many-people.html", "Faculty of Engineering One Sydney, Many People Scholarship")</f>
        <v>Faculty of Engineering One Sydney, Many People Scholarship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11</v>
      </c>
      <c r="I194" t="s">
        <v>11</v>
      </c>
    </row>
    <row r="195" spans="1:9" x14ac:dyDescent="0.25">
      <c r="A195" t="s">
        <v>204</v>
      </c>
      <c r="B195" t="str">
        <f>HYPERLINK("https://www.sydney.edu.au/scholarships/b/pd-jack-prize.html", "PD Jack Prize")</f>
        <v>PD Jack Prize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11</v>
      </c>
      <c r="I195" t="s">
        <v>11</v>
      </c>
    </row>
    <row r="196" spans="1:9" x14ac:dyDescent="0.25">
      <c r="A196" t="s">
        <v>205</v>
      </c>
      <c r="B196" t="str">
        <f>HYPERLINK("https://www.sydney.edu.au/scholarships/b/peter-cameron-sydney-oxford-scholarship.html", "Peter Cameron Sydney Oxford Scholarship")</f>
        <v>Peter Cameron Sydney Oxford Scholarship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11</v>
      </c>
      <c r="I196" t="s">
        <v>11</v>
      </c>
    </row>
    <row r="197" spans="1:9" x14ac:dyDescent="0.25">
      <c r="A197" t="s">
        <v>206</v>
      </c>
      <c r="B197" t="str">
        <f>HYPERLINK("https://www.sydney.edu.au/scholarships/b/peter-lawrence-memorial-scholarship.html", "Peter Lawrence Memorial Scholarship")</f>
        <v>Peter Lawrence Memorial Scholarship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11</v>
      </c>
      <c r="I197" t="s">
        <v>11</v>
      </c>
    </row>
    <row r="198" spans="1:9" x14ac:dyDescent="0.25">
      <c r="A198" t="s">
        <v>207</v>
      </c>
      <c r="B198" t="str">
        <f>HYPERLINK("https://www.sydney.edu.au/scholarships/b/peter-nicol-russell-undergraduate-scholarship.html", "The Peter Nicol Russell Undergraduate Scholarship")</f>
        <v>The Peter Nicol Russell Undergraduate Scholarship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11</v>
      </c>
      <c r="I198" t="s">
        <v>11</v>
      </c>
    </row>
    <row r="199" spans="1:9" x14ac:dyDescent="0.25">
      <c r="A199" t="s">
        <v>208</v>
      </c>
      <c r="B199" t="str">
        <f>HYPERLINK("https://www.sydney.edu.au/scholarships/b/philosophy-honours-scholarship-on-the-ethics-of-artificial-wombs.html", "Philosophy Honours Scholarship on the Ethics of Artificial Wombs")</f>
        <v>Philosophy Honours Scholarship on the Ethics of Artificial Wombs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11</v>
      </c>
      <c r="I199" t="s">
        <v>11</v>
      </c>
    </row>
    <row r="200" spans="1:9" x14ac:dyDescent="0.25">
      <c r="A200" t="s">
        <v>209</v>
      </c>
      <c r="B200" t="str">
        <f>HYPERLINK("https://www.sydney.edu.au/scholarships/b/pitt-cobbett-scholarship.html", "Pitt Cobbett Scholarship")</f>
        <v>Pitt Cobbett Scholarship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11</v>
      </c>
      <c r="I200" t="s">
        <v>11</v>
      </c>
    </row>
    <row r="201" spans="1:9" x14ac:dyDescent="0.25">
      <c r="A201" t="s">
        <v>210</v>
      </c>
      <c r="B201" t="str">
        <f>HYPERLINK("https://www.sydney.edu.au/scholarships/b/politis-family-scholarship.html", "The Politis Family Scholarship in Modern Greek and/or Byzantine Studies")</f>
        <v>The Politis Family Scholarship in Modern Greek and/or Byzantine Studies</v>
      </c>
      <c r="C201" t="s">
        <v>10</v>
      </c>
      <c r="D201" t="s">
        <v>10</v>
      </c>
      <c r="E201" t="s">
        <v>10</v>
      </c>
      <c r="F201" t="s">
        <v>10</v>
      </c>
      <c r="G201" t="s">
        <v>10</v>
      </c>
      <c r="H201" t="s">
        <v>11</v>
      </c>
      <c r="I201" t="s">
        <v>11</v>
      </c>
    </row>
    <row r="202" spans="1:9" x14ac:dyDescent="0.25">
      <c r="A202" t="s">
        <v>211</v>
      </c>
      <c r="B202" t="str">
        <f>HYPERLINK("https://www.sydney.edu.au/scholarships/b/ravenswood-independent-schools-scholarship.html", "The Ravenswood Independent Schools Scholarship")</f>
        <v>The Ravenswood Independent Schools Scholarship</v>
      </c>
      <c r="C202" t="s">
        <v>10</v>
      </c>
      <c r="D202" t="s">
        <v>10</v>
      </c>
      <c r="E202" t="s">
        <v>10</v>
      </c>
      <c r="F202" t="s">
        <v>10</v>
      </c>
      <c r="G202" t="s">
        <v>10</v>
      </c>
      <c r="H202" t="s">
        <v>11</v>
      </c>
      <c r="I202" t="s">
        <v>11</v>
      </c>
    </row>
    <row r="203" spans="1:9" x14ac:dyDescent="0.25">
      <c r="A203" t="s">
        <v>212</v>
      </c>
      <c r="B203" t="str">
        <f>HYPERLINK("https://www.sydney.edu.au/scholarships/b/raymond-l-debus-scholarship.html", "Raymond L Debus Scholarship")</f>
        <v>Raymond L Debus Scholarship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11</v>
      </c>
      <c r="I203" t="s">
        <v>11</v>
      </c>
    </row>
    <row r="204" spans="1:9" x14ac:dyDescent="0.25">
      <c r="A204" t="s">
        <v>213</v>
      </c>
      <c r="B204" t="str">
        <f>HYPERLINK("https://www.sydney.edu.au/scholarships/b/rolf-prince-scholarship.html", "The Rolf Prince Scholarship")</f>
        <v>The Rolf Prince Scholarship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11</v>
      </c>
      <c r="I204" t="s">
        <v>11</v>
      </c>
    </row>
    <row r="205" spans="1:9" x14ac:dyDescent="0.25">
      <c r="A205" t="s">
        <v>214</v>
      </c>
      <c r="B205" t="str">
        <f>HYPERLINK("https://www.sydney.edu.au/scholarships/b/roy-frederick-turner-am-scholarship.html", "Roy Frederick Turner AM Scholarship - Law")</f>
        <v>Roy Frederick Turner AM Scholarship - Law</v>
      </c>
      <c r="C205" t="s">
        <v>10</v>
      </c>
      <c r="D205" t="s">
        <v>10</v>
      </c>
      <c r="E205" t="s">
        <v>10</v>
      </c>
      <c r="F205" t="s">
        <v>10</v>
      </c>
      <c r="G205" t="s">
        <v>10</v>
      </c>
      <c r="H205" t="s">
        <v>11</v>
      </c>
      <c r="I205" t="s">
        <v>11</v>
      </c>
    </row>
    <row r="206" spans="1:9" x14ac:dyDescent="0.25">
      <c r="A206" t="s">
        <v>215</v>
      </c>
      <c r="B206" t="str">
        <f>HYPERLINK("https://www.sydney.edu.au/scholarships/b/roy-frederick-turner-scholarship.html", "Roy Frederick Turner Scholarship - Law")</f>
        <v>Roy Frederick Turner Scholarship - Law</v>
      </c>
      <c r="C206" t="s">
        <v>10</v>
      </c>
      <c r="D206" t="s">
        <v>10</v>
      </c>
      <c r="E206" t="s">
        <v>10</v>
      </c>
      <c r="F206" t="s">
        <v>10</v>
      </c>
      <c r="G206" t="s">
        <v>10</v>
      </c>
      <c r="H206" t="s">
        <v>11</v>
      </c>
      <c r="I206" t="s">
        <v>11</v>
      </c>
    </row>
    <row r="207" spans="1:9" x14ac:dyDescent="0.25">
      <c r="A207" t="s">
        <v>216</v>
      </c>
      <c r="B207" t="str">
        <f>HYPERLINK("https://www.sydney.edu.au/scholarships/b/saint-ignatius-college-riverview-independent-school-scholarship.html", "Saint Ignatius College Riverview Independent School Scholarship")</f>
        <v>Saint Ignatius College Riverview Independent School Scholarship</v>
      </c>
      <c r="C207" t="s">
        <v>10</v>
      </c>
      <c r="D207" t="s">
        <v>10</v>
      </c>
      <c r="E207" t="s">
        <v>10</v>
      </c>
      <c r="F207" t="s">
        <v>10</v>
      </c>
      <c r="G207" t="s">
        <v>10</v>
      </c>
      <c r="H207" t="s">
        <v>11</v>
      </c>
      <c r="I207" t="s">
        <v>11</v>
      </c>
    </row>
    <row r="208" spans="1:9" x14ac:dyDescent="0.25">
      <c r="A208" t="s">
        <v>217</v>
      </c>
      <c r="B208" t="str">
        <f>HYPERLINK("https://www.sydney.edu.au/scholarships/b/scholarship-aeronautical-aerospace-engineering.html", "Undergraduate Scholarship in Aeronautical / Aerospace Engineering")</f>
        <v>Undergraduate Scholarship in Aeronautical / Aerospace Engineering</v>
      </c>
      <c r="C208" t="s">
        <v>10</v>
      </c>
      <c r="D208" t="s">
        <v>10</v>
      </c>
      <c r="E208" t="s">
        <v>10</v>
      </c>
      <c r="F208" t="s">
        <v>10</v>
      </c>
      <c r="G208" t="s">
        <v>10</v>
      </c>
      <c r="H208" t="s">
        <v>11</v>
      </c>
      <c r="I208" t="s">
        <v>11</v>
      </c>
    </row>
    <row r="209" spans="1:9" x14ac:dyDescent="0.25">
      <c r="A209" t="s">
        <v>218</v>
      </c>
      <c r="B209" t="str">
        <f>HYPERLINK("https://www.sydney.edu.au/scholarships/b/scholarship-in-engineering.html", "Scholarship in Engineering")</f>
        <v>Scholarship in Engineering</v>
      </c>
      <c r="C209" t="s">
        <v>10</v>
      </c>
      <c r="D209" t="s">
        <v>10</v>
      </c>
      <c r="E209" t="s">
        <v>10</v>
      </c>
      <c r="F209" t="s">
        <v>10</v>
      </c>
      <c r="G209" t="s">
        <v>10</v>
      </c>
      <c r="H209" t="s">
        <v>11</v>
      </c>
      <c r="I209" t="s">
        <v>11</v>
      </c>
    </row>
    <row r="210" spans="1:9" x14ac:dyDescent="0.25">
      <c r="A210" t="s">
        <v>219</v>
      </c>
      <c r="B210" t="str">
        <f>HYPERLINK("https://www.sydney.edu.au/scholarships/b/school-of-computer-science-honours-scholarships.html", "School of Computer Science Honours Scholarships")</f>
        <v>School of Computer Science Honours Scholarships</v>
      </c>
      <c r="C210" t="s">
        <v>10</v>
      </c>
      <c r="D210" t="s">
        <v>10</v>
      </c>
      <c r="E210" t="s">
        <v>10</v>
      </c>
      <c r="F210" t="s">
        <v>10</v>
      </c>
      <c r="G210" t="s">
        <v>10</v>
      </c>
      <c r="H210" t="s">
        <v>11</v>
      </c>
      <c r="I210" t="s">
        <v>11</v>
      </c>
    </row>
    <row r="211" spans="1:9" x14ac:dyDescent="0.25">
      <c r="A211" t="s">
        <v>220</v>
      </c>
      <c r="B211" t="str">
        <f>HYPERLINK("https://www.sydney.edu.au/scholarships/b/school-of-humanities-research-support-grant.html", "School of Humanities Research Support Grant")</f>
        <v>School of Humanities Research Support Grant</v>
      </c>
      <c r="C211" t="s">
        <v>10</v>
      </c>
      <c r="D211" t="s">
        <v>10</v>
      </c>
      <c r="E211" t="s">
        <v>10</v>
      </c>
      <c r="F211" t="s">
        <v>10</v>
      </c>
      <c r="G211" t="s">
        <v>10</v>
      </c>
      <c r="H211" t="s">
        <v>11</v>
      </c>
      <c r="I211" t="s">
        <v>11</v>
      </c>
    </row>
    <row r="212" spans="1:9" x14ac:dyDescent="0.25">
      <c r="A212" t="s">
        <v>221</v>
      </c>
      <c r="B212" t="str">
        <f>HYPERLINK("https://www.sydney.edu.au/scholarships/b/sciences-po-dual-degree-scholarship.html", "Sciences Po Dual Degree Scholarship")</f>
        <v>Sciences Po Dual Degree Scholarship</v>
      </c>
      <c r="C212" t="s">
        <v>10</v>
      </c>
      <c r="D212" t="s">
        <v>10</v>
      </c>
      <c r="E212" t="s">
        <v>10</v>
      </c>
      <c r="F212" t="s">
        <v>10</v>
      </c>
      <c r="G212" t="s">
        <v>10</v>
      </c>
      <c r="H212" t="s">
        <v>11</v>
      </c>
      <c r="I212" t="s">
        <v>11</v>
      </c>
    </row>
    <row r="213" spans="1:9" x14ac:dyDescent="0.25">
      <c r="A213" t="s">
        <v>222</v>
      </c>
      <c r="B213" t="str">
        <f>HYPERLINK("https://www.sydney.edu.au/scholarships/b/sydney-law-school-exchange-scholarship.html", "Sydney Law School Exchange Scholarship")</f>
        <v>Sydney Law School Exchange Scholarship</v>
      </c>
      <c r="C213" t="s">
        <v>10</v>
      </c>
      <c r="D213" t="s">
        <v>10</v>
      </c>
      <c r="E213" t="s">
        <v>10</v>
      </c>
      <c r="F213" t="s">
        <v>10</v>
      </c>
      <c r="G213" t="s">
        <v>10</v>
      </c>
      <c r="H213" t="s">
        <v>11</v>
      </c>
      <c r="I213" t="s">
        <v>11</v>
      </c>
    </row>
    <row r="214" spans="1:9" x14ac:dyDescent="0.25">
      <c r="A214" t="s">
        <v>223</v>
      </c>
      <c r="B214" t="str">
        <f>HYPERLINK("https://www.sydney.edu.au/scholarships/b/sydney-symposium-choral-foundation-conducting-scholarship.html", "Sydney Symposium Choral Foundation Conducting Scholarship")</f>
        <v>Sydney Symposium Choral Foundation Conducting Scholarship</v>
      </c>
      <c r="C214" t="s">
        <v>10</v>
      </c>
      <c r="D214" t="s">
        <v>10</v>
      </c>
      <c r="E214" t="s">
        <v>10</v>
      </c>
      <c r="F214" t="s">
        <v>10</v>
      </c>
      <c r="G214" t="s">
        <v>10</v>
      </c>
      <c r="H214" t="s">
        <v>11</v>
      </c>
      <c r="I214" t="s">
        <v>11</v>
      </c>
    </row>
    <row r="215" spans="1:9" x14ac:dyDescent="0.25">
      <c r="A215" t="s">
        <v>224</v>
      </c>
      <c r="B215" t="str">
        <f>HYPERLINK("https://www.sydney.edu.au/scholarships/b/t-m-hsiao-scholarship.html", "The T M Hsiao Scholarship")</f>
        <v>The T M Hsiao Scholarship</v>
      </c>
      <c r="C215" t="s">
        <v>10</v>
      </c>
      <c r="D215" t="s">
        <v>10</v>
      </c>
      <c r="E215" t="s">
        <v>10</v>
      </c>
      <c r="F215" t="s">
        <v>10</v>
      </c>
      <c r="G215" t="s">
        <v>10</v>
      </c>
      <c r="H215" t="s">
        <v>11</v>
      </c>
      <c r="I215" t="s">
        <v>11</v>
      </c>
    </row>
    <row r="216" spans="1:9" x14ac:dyDescent="0.25">
      <c r="A216" t="s">
        <v>225</v>
      </c>
      <c r="B216" t="str">
        <f>HYPERLINK("https://www.sydney.edu.au/scholarships/b/teachers-education-scholarship-wenona.html", "The Teacher Education Scholarship (Wenona)")</f>
        <v>The Teacher Education Scholarship (Wenona)</v>
      </c>
      <c r="C216" t="s">
        <v>10</v>
      </c>
      <c r="D216" t="s">
        <v>10</v>
      </c>
      <c r="E216" t="s">
        <v>10</v>
      </c>
      <c r="F216" t="s">
        <v>10</v>
      </c>
      <c r="G216" t="s">
        <v>10</v>
      </c>
      <c r="H216" t="s">
        <v>11</v>
      </c>
      <c r="I216" t="s">
        <v>11</v>
      </c>
    </row>
    <row r="217" spans="1:9" x14ac:dyDescent="0.25">
      <c r="A217" t="s">
        <v>226</v>
      </c>
      <c r="B217" t="str">
        <f>HYPERLINK("https://www.sydney.edu.au/scholarships/b/the-abbotsleigh-teacher-education-scholarship.html", "The Abbotsleigh Teacher Education Scholarship")</f>
        <v>The Abbotsleigh Teacher Education Scholarship</v>
      </c>
      <c r="C217" t="s">
        <v>10</v>
      </c>
      <c r="D217" t="s">
        <v>10</v>
      </c>
      <c r="E217" t="s">
        <v>10</v>
      </c>
      <c r="F217" t="s">
        <v>10</v>
      </c>
      <c r="G217" t="s">
        <v>10</v>
      </c>
      <c r="H217" t="s">
        <v>11</v>
      </c>
      <c r="I217" t="s">
        <v>11</v>
      </c>
    </row>
    <row r="218" spans="1:9" x14ac:dyDescent="0.25">
      <c r="A218" t="s">
        <v>227</v>
      </c>
      <c r="B218" t="str">
        <f>HYPERLINK("https://www.sydney.edu.au/scholarships/b/the-alan-neaves-scholarship.html", "The Alan Neaves Scholarship")</f>
        <v>The Alan Neaves Scholarship</v>
      </c>
      <c r="C218" t="s">
        <v>10</v>
      </c>
      <c r="D218" t="s">
        <v>10</v>
      </c>
      <c r="E218" t="s">
        <v>10</v>
      </c>
      <c r="F218" t="s">
        <v>10</v>
      </c>
      <c r="G218" t="s">
        <v>10</v>
      </c>
      <c r="H218" t="s">
        <v>11</v>
      </c>
      <c r="I218" t="s">
        <v>11</v>
      </c>
    </row>
    <row r="219" spans="1:9" x14ac:dyDescent="0.25">
      <c r="A219" t="s">
        <v>228</v>
      </c>
      <c r="B219" t="str">
        <f>HYPERLINK("https://www.sydney.edu.au/scholarships/b/the-ascham-teacher-education-scholarship.html", "The Ascham Teacher Education Scholarship")</f>
        <v>The Ascham Teacher Education Scholarship</v>
      </c>
      <c r="C219" t="s">
        <v>10</v>
      </c>
      <c r="D219" t="s">
        <v>10</v>
      </c>
      <c r="E219" t="s">
        <v>10</v>
      </c>
      <c r="F219" t="s">
        <v>10</v>
      </c>
      <c r="G219" t="s">
        <v>10</v>
      </c>
      <c r="H219" t="s">
        <v>11</v>
      </c>
      <c r="I219" t="s">
        <v>11</v>
      </c>
    </row>
    <row r="220" spans="1:9" x14ac:dyDescent="0.25">
      <c r="A220" t="s">
        <v>229</v>
      </c>
      <c r="B220" t="str">
        <f>HYPERLINK("https://www.sydney.edu.au/scholarships/b/the-benjafield-and-mccallum-ao-scholarship.html", "The Benjafield and McCallum AO Scholarship")</f>
        <v>The Benjafield and McCallum AO Scholarship</v>
      </c>
      <c r="C220" t="s">
        <v>10</v>
      </c>
      <c r="D220" t="s">
        <v>10</v>
      </c>
      <c r="E220" t="s">
        <v>10</v>
      </c>
      <c r="F220" t="s">
        <v>10</v>
      </c>
      <c r="G220" t="s">
        <v>10</v>
      </c>
      <c r="H220" t="s">
        <v>11</v>
      </c>
      <c r="I220" t="s">
        <v>11</v>
      </c>
    </row>
    <row r="221" spans="1:9" x14ac:dyDescent="0.25">
      <c r="A221" t="s">
        <v>230</v>
      </c>
      <c r="B221" t="str">
        <f>HYPERLINK("https://www.sydney.edu.au/scholarships/b/the-dr-lena-cansdale-scholarship.html", "The Dr Lena Cansdale Scholarship")</f>
        <v>The Dr Lena Cansdale Scholarship</v>
      </c>
      <c r="C221" t="s">
        <v>10</v>
      </c>
      <c r="D221" t="s">
        <v>10</v>
      </c>
      <c r="E221" t="s">
        <v>10</v>
      </c>
      <c r="F221" t="s">
        <v>10</v>
      </c>
      <c r="G221" t="s">
        <v>10</v>
      </c>
      <c r="H221" t="s">
        <v>11</v>
      </c>
      <c r="I221" t="s">
        <v>11</v>
      </c>
    </row>
    <row r="222" spans="1:9" x14ac:dyDescent="0.25">
      <c r="A222" t="s">
        <v>231</v>
      </c>
      <c r="B222" t="str">
        <f>HYPERLINK("https://www.sydney.edu.au/scholarships/b/the-gabrielle-ewington-equity-scholarship-in-southeast-asian-studies.html", "The Gabrielle Ewington Equity Scholarship in Southeast Asian Studies")</f>
        <v>The Gabrielle Ewington Equity Scholarship in Southeast Asian Studies</v>
      </c>
      <c r="C222" t="s">
        <v>10</v>
      </c>
      <c r="D222" t="s">
        <v>10</v>
      </c>
      <c r="E222" t="s">
        <v>10</v>
      </c>
      <c r="F222" t="s">
        <v>10</v>
      </c>
      <c r="G222" t="s">
        <v>10</v>
      </c>
      <c r="H222" t="s">
        <v>11</v>
      </c>
      <c r="I222" t="s">
        <v>11</v>
      </c>
    </row>
    <row r="223" spans="1:9" x14ac:dyDescent="0.25">
      <c r="A223" t="s">
        <v>232</v>
      </c>
      <c r="B223" t="str">
        <f>HYPERLINK("https://www.sydney.edu.au/scholarships/b/the-holden-family-scholarship.html", "The Holden Family Scholarship")</f>
        <v>The Holden Family Scholarship</v>
      </c>
      <c r="C223" t="s">
        <v>10</v>
      </c>
      <c r="D223" t="s">
        <v>10</v>
      </c>
      <c r="E223" t="s">
        <v>10</v>
      </c>
      <c r="F223" t="s">
        <v>10</v>
      </c>
      <c r="G223" t="s">
        <v>10</v>
      </c>
      <c r="H223" t="s">
        <v>11</v>
      </c>
      <c r="I223" t="s">
        <v>11</v>
      </c>
    </row>
    <row r="224" spans="1:9" x14ac:dyDescent="0.25">
      <c r="A224" t="s">
        <v>233</v>
      </c>
      <c r="B224" t="str">
        <f>HYPERLINK("https://www.sydney.edu.au/scholarships/b/the-james-coutts-scholarship.html", "The James Coutts Scholarship")</f>
        <v>The James Coutts Scholarship</v>
      </c>
      <c r="C224" t="s">
        <v>10</v>
      </c>
      <c r="D224" t="s">
        <v>10</v>
      </c>
      <c r="E224" t="s">
        <v>10</v>
      </c>
      <c r="F224" t="s">
        <v>10</v>
      </c>
      <c r="G224" t="s">
        <v>10</v>
      </c>
      <c r="H224" t="s">
        <v>11</v>
      </c>
      <c r="I224" t="s">
        <v>11</v>
      </c>
    </row>
    <row r="225" spans="1:9" x14ac:dyDescent="0.25">
      <c r="A225" t="s">
        <v>234</v>
      </c>
      <c r="B225" t="str">
        <f>HYPERLINK("https://www.sydney.edu.au/scholarships/b/the-jerome-de-costa-memorial-undergraduate-degree-show-bursary.html", "The Jerome De Costa Memorial Award - Graduate Exhibition")</f>
        <v>The Jerome De Costa Memorial Award - Graduate Exhibition</v>
      </c>
      <c r="C225" t="s">
        <v>10</v>
      </c>
      <c r="D225" t="s">
        <v>10</v>
      </c>
      <c r="E225" t="s">
        <v>10</v>
      </c>
      <c r="F225" t="s">
        <v>10</v>
      </c>
      <c r="G225" t="s">
        <v>10</v>
      </c>
      <c r="H225" t="s">
        <v>11</v>
      </c>
      <c r="I225" t="s">
        <v>11</v>
      </c>
    </row>
    <row r="226" spans="1:9" x14ac:dyDescent="0.25">
      <c r="A226" t="s">
        <v>235</v>
      </c>
      <c r="B226" t="str">
        <f>HYPERLINK("https://www.sydney.edu.au/scholarships/b/the-kambala-teacher-education-scholarship.html", "The Kambala Teacher Education Scholarship")</f>
        <v>The Kambala Teacher Education Scholarship</v>
      </c>
      <c r="C226" t="s">
        <v>10</v>
      </c>
      <c r="D226" t="s">
        <v>10</v>
      </c>
      <c r="E226" t="s">
        <v>10</v>
      </c>
      <c r="F226" t="s">
        <v>10</v>
      </c>
      <c r="G226" t="s">
        <v>10</v>
      </c>
      <c r="H226" t="s">
        <v>11</v>
      </c>
      <c r="I226" t="s">
        <v>11</v>
      </c>
    </row>
    <row r="227" spans="1:9" x14ac:dyDescent="0.25">
      <c r="A227" t="s">
        <v>236</v>
      </c>
      <c r="B227" t="str">
        <f>HYPERLINK("https://www.sydney.edu.au/scholarships/b/the-knox-grammar-school-teacher-education-scholarship.html", "The Knox Grammar School Teacher Education Scholarship")</f>
        <v>The Knox Grammar School Teacher Education Scholarship</v>
      </c>
      <c r="C227" t="s">
        <v>10</v>
      </c>
      <c r="D227" t="s">
        <v>10</v>
      </c>
      <c r="E227" t="s">
        <v>10</v>
      </c>
      <c r="F227" t="s">
        <v>10</v>
      </c>
      <c r="G227" t="s">
        <v>10</v>
      </c>
      <c r="H227" t="s">
        <v>11</v>
      </c>
      <c r="I227" t="s">
        <v>11</v>
      </c>
    </row>
    <row r="228" spans="1:9" x14ac:dyDescent="0.25">
      <c r="A228" t="s">
        <v>237</v>
      </c>
      <c r="B228" t="str">
        <f>HYPERLINK("https://www.sydney.edu.au/scholarships/b/the-mungo-william-maccullum-scholarship-in-literature.html", "The Mungo William MacCullum Scholarship in Literature")</f>
        <v>The Mungo William MacCullum Scholarship in Literature</v>
      </c>
      <c r="C228" t="s">
        <v>10</v>
      </c>
      <c r="D228" t="s">
        <v>10</v>
      </c>
      <c r="E228" t="s">
        <v>10</v>
      </c>
      <c r="F228" t="s">
        <v>10</v>
      </c>
      <c r="G228" t="s">
        <v>10</v>
      </c>
      <c r="H228" t="s">
        <v>11</v>
      </c>
      <c r="I228" t="s">
        <v>11</v>
      </c>
    </row>
    <row r="229" spans="1:9" x14ac:dyDescent="0.25">
      <c r="A229" t="s">
        <v>238</v>
      </c>
      <c r="B229" t="str">
        <f>HYPERLINK("https://www.sydney.edu.au/scholarships/b/the-order-of-australia-association-foundation-scholarship-business.html", "The Order of Australia Association Foundation Scholarship")</f>
        <v>The Order of Australia Association Foundation Scholarship</v>
      </c>
      <c r="C229" t="s">
        <v>10</v>
      </c>
      <c r="D229" t="s">
        <v>10</v>
      </c>
      <c r="E229" t="s">
        <v>10</v>
      </c>
      <c r="F229" t="s">
        <v>10</v>
      </c>
      <c r="G229" t="s">
        <v>10</v>
      </c>
      <c r="H229" t="s">
        <v>11</v>
      </c>
      <c r="I229" t="s">
        <v>11</v>
      </c>
    </row>
    <row r="230" spans="1:9" x14ac:dyDescent="0.25">
      <c r="A230" t="s">
        <v>239</v>
      </c>
      <c r="B230" t="str">
        <f>HYPERLINK("https://www.sydney.edu.au/scholarships/b/the-peter-koning-undergraduate-scholarship-in-engineering.html", "The Peter Koning Undergraduate Scholarship in Engineering")</f>
        <v>The Peter Koning Undergraduate Scholarship in Engineering</v>
      </c>
      <c r="C230" t="s">
        <v>10</v>
      </c>
      <c r="D230" t="s">
        <v>10</v>
      </c>
      <c r="E230" t="s">
        <v>10</v>
      </c>
      <c r="F230" t="s">
        <v>10</v>
      </c>
      <c r="G230" t="s">
        <v>10</v>
      </c>
      <c r="H230" t="s">
        <v>11</v>
      </c>
      <c r="I230" t="s">
        <v>11</v>
      </c>
    </row>
    <row r="231" spans="1:9" x14ac:dyDescent="0.25">
      <c r="A231" t="s">
        <v>240</v>
      </c>
      <c r="B231" t="str">
        <f>HYPERLINK("https://www.sydney.edu.au/scholarships/b/the-romy-waterlow-scholarship.html", "The Romy Waterlow Scholarship")</f>
        <v>The Romy Waterlow Scholarship</v>
      </c>
      <c r="C231" t="s">
        <v>10</v>
      </c>
      <c r="D231" t="s">
        <v>10</v>
      </c>
      <c r="E231" t="s">
        <v>10</v>
      </c>
      <c r="F231" t="s">
        <v>10</v>
      </c>
      <c r="G231" t="s">
        <v>10</v>
      </c>
      <c r="H231" t="s">
        <v>11</v>
      </c>
      <c r="I231" t="s">
        <v>11</v>
      </c>
    </row>
    <row r="232" spans="1:9" x14ac:dyDescent="0.25">
      <c r="A232" t="s">
        <v>241</v>
      </c>
      <c r="B232" t="str">
        <f>HYPERLINK("https://www.sydney.edu.au/scholarships/b/the-sakuko-matsui-australia-japan-friendship-scholarships.html", "The Sakuko Matsui Australia-Japan Friendship Scholarships")</f>
        <v>The Sakuko Matsui Australia-Japan Friendship Scholarships</v>
      </c>
      <c r="C232" t="s">
        <v>10</v>
      </c>
      <c r="D232" t="s">
        <v>10</v>
      </c>
      <c r="E232" t="s">
        <v>10</v>
      </c>
      <c r="F232" t="s">
        <v>10</v>
      </c>
      <c r="G232" t="s">
        <v>10</v>
      </c>
      <c r="H232" t="s">
        <v>11</v>
      </c>
      <c r="I232" t="s">
        <v>11</v>
      </c>
    </row>
    <row r="233" spans="1:9" x14ac:dyDescent="0.25">
      <c r="A233" t="s">
        <v>242</v>
      </c>
      <c r="B233" t="str">
        <f>HYPERLINK("https://www.sydney.edu.au/scholarships/b/the-shore-teacher-education-scholarship.html", "The Shore Teacher Education Scholarship")</f>
        <v>The Shore Teacher Education Scholarship</v>
      </c>
      <c r="C233" t="s">
        <v>10</v>
      </c>
      <c r="D233" t="s">
        <v>10</v>
      </c>
      <c r="E233" t="s">
        <v>10</v>
      </c>
      <c r="F233" t="s">
        <v>10</v>
      </c>
      <c r="G233" t="s">
        <v>10</v>
      </c>
      <c r="H233" t="s">
        <v>11</v>
      </c>
      <c r="I233" t="s">
        <v>11</v>
      </c>
    </row>
    <row r="234" spans="1:9" x14ac:dyDescent="0.25">
      <c r="A234" t="s">
        <v>243</v>
      </c>
      <c r="B234" t="str">
        <f>HYPERLINK("https://www.sydney.edu.au/scholarships/b/the-sir-william-tyree-engineering-scholarship.html", "The Sir William Tyree Engineering Scholarship")</f>
        <v>The Sir William Tyree Engineering Scholarship</v>
      </c>
      <c r="C234" t="s">
        <v>10</v>
      </c>
      <c r="D234" t="s">
        <v>10</v>
      </c>
      <c r="E234" t="s">
        <v>10</v>
      </c>
      <c r="F234" t="s">
        <v>10</v>
      </c>
      <c r="G234" t="s">
        <v>10</v>
      </c>
      <c r="H234" t="s">
        <v>11</v>
      </c>
      <c r="I234" t="s">
        <v>11</v>
      </c>
    </row>
    <row r="235" spans="1:9" x14ac:dyDescent="0.25">
      <c r="A235" t="s">
        <v>244</v>
      </c>
      <c r="B235" t="str">
        <f>HYPERLINK("https://www.sydney.edu.au/scholarships/b/the-stanley-chisholm-ash-scholarship-in-engineering.html", "The Stanley Chisholm Ash Scholarship in Engineering")</f>
        <v>The Stanley Chisholm Ash Scholarship in Engineering</v>
      </c>
      <c r="C235" t="s">
        <v>10</v>
      </c>
      <c r="D235" t="s">
        <v>10</v>
      </c>
      <c r="E235" t="s">
        <v>10</v>
      </c>
      <c r="F235" t="s">
        <v>10</v>
      </c>
      <c r="G235" t="s">
        <v>10</v>
      </c>
      <c r="H235" t="s">
        <v>11</v>
      </c>
      <c r="I235" t="s">
        <v>11</v>
      </c>
    </row>
    <row r="236" spans="1:9" x14ac:dyDescent="0.25">
      <c r="A236" t="s">
        <v>245</v>
      </c>
      <c r="B236" t="str">
        <f>HYPERLINK("https://www.sydney.edu.au/scholarships/b/the-thomas-henry-coulson-scholarship.html", "The Thomas Henry Coulson Scholarship")</f>
        <v>The Thomas Henry Coulson Scholarship</v>
      </c>
      <c r="C236" t="s">
        <v>10</v>
      </c>
      <c r="D236" t="s">
        <v>10</v>
      </c>
      <c r="E236" t="s">
        <v>10</v>
      </c>
      <c r="F236" t="s">
        <v>10</v>
      </c>
      <c r="G236" t="s">
        <v>10</v>
      </c>
      <c r="H236" t="s">
        <v>11</v>
      </c>
      <c r="I236" t="s">
        <v>11</v>
      </c>
    </row>
    <row r="237" spans="1:9" x14ac:dyDescent="0.25">
      <c r="A237" t="s">
        <v>246</v>
      </c>
      <c r="B237" t="str">
        <f>HYPERLINK("https://www.sydney.edu.au/scholarships/b/the-waverley-college-teacher-education-scholarship.html", "The Waverley College Teacher Education Scholarship")</f>
        <v>The Waverley College Teacher Education Scholarship</v>
      </c>
      <c r="C237" t="s">
        <v>10</v>
      </c>
      <c r="D237" t="s">
        <v>10</v>
      </c>
      <c r="E237" t="s">
        <v>10</v>
      </c>
      <c r="F237" t="s">
        <v>10</v>
      </c>
      <c r="G237" t="s">
        <v>10</v>
      </c>
      <c r="H237" t="s">
        <v>11</v>
      </c>
      <c r="I237" t="s">
        <v>11</v>
      </c>
    </row>
    <row r="238" spans="1:9" x14ac:dyDescent="0.25">
      <c r="A238" t="s">
        <v>247</v>
      </c>
      <c r="B238" t="str">
        <f>HYPERLINK("https://www.sydney.edu.au/scholarships/b/the-winifred-margaret-neirous-memorial-scholarship.html", "The Winifred Margaret Neirous Memorial Scholarship")</f>
        <v>The Winifred Margaret Neirous Memorial Scholarship</v>
      </c>
      <c r="C238" t="s">
        <v>10</v>
      </c>
      <c r="D238" t="s">
        <v>10</v>
      </c>
      <c r="E238" t="s">
        <v>10</v>
      </c>
      <c r="F238" t="s">
        <v>10</v>
      </c>
      <c r="G238" t="s">
        <v>10</v>
      </c>
      <c r="H238" t="s">
        <v>11</v>
      </c>
      <c r="I238" t="s">
        <v>11</v>
      </c>
    </row>
    <row r="239" spans="1:9" x14ac:dyDescent="0.25">
      <c r="A239" t="s">
        <v>248</v>
      </c>
      <c r="B239" t="str">
        <f>HYPERLINK("https://www.sydney.edu.au/scholarships/b/the-zelda-stedman-artist-scholarship.html", "The Zelda Stedman Artist Scholarship")</f>
        <v>The Zelda Stedman Artist Scholarship</v>
      </c>
      <c r="C239" t="s">
        <v>10</v>
      </c>
      <c r="D239" t="s">
        <v>10</v>
      </c>
      <c r="E239" t="s">
        <v>10</v>
      </c>
      <c r="F239" t="s">
        <v>10</v>
      </c>
      <c r="G239" t="s">
        <v>10</v>
      </c>
      <c r="H239" t="s">
        <v>11</v>
      </c>
      <c r="I239" t="s">
        <v>11</v>
      </c>
    </row>
    <row r="240" spans="1:9" x14ac:dyDescent="0.25">
      <c r="A240" t="s">
        <v>249</v>
      </c>
      <c r="B240" t="str">
        <f>HYPERLINK("https://www.sydney.edu.au/scholarships/b/tom-austen-brown-honours-scholarship-in-archaeology.html", "Tom Austen Brown Honours Scholarship in Archaeology")</f>
        <v>Tom Austen Brown Honours Scholarship in Archaeology</v>
      </c>
      <c r="C240" t="s">
        <v>10</v>
      </c>
      <c r="D240" t="s">
        <v>10</v>
      </c>
      <c r="E240" t="s">
        <v>10</v>
      </c>
      <c r="F240" t="s">
        <v>10</v>
      </c>
      <c r="G240" t="s">
        <v>10</v>
      </c>
      <c r="H240" t="s">
        <v>11</v>
      </c>
      <c r="I240" t="s">
        <v>11</v>
      </c>
    </row>
    <row r="241" spans="1:9" x14ac:dyDescent="0.25">
      <c r="A241" t="s">
        <v>250</v>
      </c>
      <c r="B241" t="str">
        <f>HYPERLINK("https://www.sydney.edu.au/scholarships/b/tom-austen-brown-undergraduate-scholarship-in-archaeology.html", "Tom Austen Brown Undergraduate Scholarship in Archaeology")</f>
        <v>Tom Austen Brown Undergraduate Scholarship in Archaeology</v>
      </c>
      <c r="C241" t="s">
        <v>10</v>
      </c>
      <c r="D241" t="s">
        <v>10</v>
      </c>
      <c r="E241" t="s">
        <v>10</v>
      </c>
      <c r="F241" t="s">
        <v>10</v>
      </c>
      <c r="G241" t="s">
        <v>10</v>
      </c>
      <c r="H241" t="s">
        <v>11</v>
      </c>
      <c r="I241" t="s">
        <v>11</v>
      </c>
    </row>
    <row r="242" spans="1:9" x14ac:dyDescent="0.25">
      <c r="A242" t="s">
        <v>251</v>
      </c>
      <c r="B242" t="str">
        <f>HYPERLINK("https://www.sydney.edu.au/scholarships/b/ussc-undergraduate-equity-scholarship-in-american-studies.html", "USSC Undergraduate Equity Scholarship in American Studies")</f>
        <v>USSC Undergraduate Equity Scholarship in American Studies</v>
      </c>
      <c r="C242" t="s">
        <v>10</v>
      </c>
      <c r="D242" t="s">
        <v>10</v>
      </c>
      <c r="E242" t="s">
        <v>10</v>
      </c>
      <c r="F242" t="s">
        <v>10</v>
      </c>
      <c r="G242" t="s">
        <v>10</v>
      </c>
      <c r="H242" t="s">
        <v>11</v>
      </c>
      <c r="I242" t="s">
        <v>11</v>
      </c>
    </row>
    <row r="243" spans="1:9" x14ac:dyDescent="0.25">
      <c r="A243" t="s">
        <v>252</v>
      </c>
      <c r="B243" t="str">
        <f>HYPERLINK("https://www.sydney.edu.au/scholarships/b/victoria-gollan-memorial-scholarship.html", "The Victoria Gollan Memorial Scholarship")</f>
        <v>The Victoria Gollan Memorial Scholarship</v>
      </c>
      <c r="C243" t="s">
        <v>10</v>
      </c>
      <c r="D243" t="s">
        <v>10</v>
      </c>
      <c r="E243" t="s">
        <v>10</v>
      </c>
      <c r="F243" t="s">
        <v>10</v>
      </c>
      <c r="G243" t="s">
        <v>10</v>
      </c>
      <c r="H243" t="s">
        <v>11</v>
      </c>
      <c r="I243" t="s">
        <v>11</v>
      </c>
    </row>
    <row r="244" spans="1:9" x14ac:dyDescent="0.25">
      <c r="A244" t="s">
        <v>253</v>
      </c>
      <c r="B244" t="str">
        <f>HYPERLINK("https://www.sydney.edu.au/scholarships/b/walter-eliza-hall-trust-opportunity-scholarship-education.html", "The Walter and Eliza Hall Trust Opportunity Scholarship in Education")</f>
        <v>The Walter and Eliza Hall Trust Opportunity Scholarship in Education</v>
      </c>
      <c r="C244" t="s">
        <v>10</v>
      </c>
      <c r="D244" t="s">
        <v>10</v>
      </c>
      <c r="E244" t="s">
        <v>10</v>
      </c>
      <c r="F244" t="s">
        <v>10</v>
      </c>
      <c r="G244" t="s">
        <v>10</v>
      </c>
      <c r="H244" t="s">
        <v>11</v>
      </c>
      <c r="I244" t="s">
        <v>11</v>
      </c>
    </row>
    <row r="245" spans="1:9" x14ac:dyDescent="0.25">
      <c r="A245" t="s">
        <v>254</v>
      </c>
      <c r="B245" t="str">
        <f>HYPERLINK("https://www.sydney.edu.au/scholarships/b/walter-eliza-hall-trust-opportunity-scholarship-social-work.html", "The Walter and Eliza Hall Trust Opportunity Scholarship in Social Work")</f>
        <v>The Walter and Eliza Hall Trust Opportunity Scholarship in Social Work</v>
      </c>
      <c r="C245" t="s">
        <v>10</v>
      </c>
      <c r="D245" t="s">
        <v>10</v>
      </c>
      <c r="E245" t="s">
        <v>10</v>
      </c>
      <c r="F245" t="s">
        <v>10</v>
      </c>
      <c r="G245" t="s">
        <v>10</v>
      </c>
      <c r="H245" t="s">
        <v>11</v>
      </c>
      <c r="I245" t="s">
        <v>11</v>
      </c>
    </row>
    <row r="246" spans="1:9" x14ac:dyDescent="0.25">
      <c r="A246" t="s">
        <v>255</v>
      </c>
      <c r="B246" t="str">
        <f>HYPERLINK("https://www.sydney.edu.au/scholarships/b/wh-and-elizabeth-m-deane-archaeology-research-grant.html", "WH and Elizabeth M Deane Archaeology Research Grant")</f>
        <v>WH and Elizabeth M Deane Archaeology Research Grant</v>
      </c>
      <c r="C246" t="s">
        <v>10</v>
      </c>
      <c r="D246" t="s">
        <v>10</v>
      </c>
      <c r="E246" t="s">
        <v>10</v>
      </c>
      <c r="F246" t="s">
        <v>10</v>
      </c>
      <c r="G246" t="s">
        <v>10</v>
      </c>
      <c r="H246" t="s">
        <v>11</v>
      </c>
      <c r="I246" t="s">
        <v>11</v>
      </c>
    </row>
    <row r="247" spans="1:9" x14ac:dyDescent="0.25">
      <c r="A247" t="s">
        <v>256</v>
      </c>
      <c r="B247" t="str">
        <f>HYPERLINK("https://www.sydney.edu.au/scholarships/b/william-john-lizzie-may-sinclair-scholarship.html", "The William John and Lizzie May Sinclair Scholarship")</f>
        <v>The William John and Lizzie May Sinclair Scholarship</v>
      </c>
      <c r="C247" t="s">
        <v>10</v>
      </c>
      <c r="D247" t="s">
        <v>10</v>
      </c>
      <c r="E247" t="s">
        <v>10</v>
      </c>
      <c r="F247" t="s">
        <v>10</v>
      </c>
      <c r="G247" t="s">
        <v>10</v>
      </c>
      <c r="H247" t="s">
        <v>11</v>
      </c>
      <c r="I247" t="s">
        <v>11</v>
      </c>
    </row>
    <row r="248" spans="1:9" x14ac:dyDescent="0.25">
      <c r="A248" t="s">
        <v>257</v>
      </c>
      <c r="B248" t="str">
        <f>HYPERLINK("https://www.sydney.edu.au/scholarships/b/yim-family-foundation-scholarship---engineering-vacation-researc.html", "Yim Family Foundation Scholarship - Engineering Vacation Research Program")</f>
        <v>Yim Family Foundation Scholarship - Engineering Vacation Research Program</v>
      </c>
      <c r="C248" t="s">
        <v>10</v>
      </c>
      <c r="D248" t="s">
        <v>10</v>
      </c>
      <c r="E248" t="s">
        <v>10</v>
      </c>
      <c r="F248" t="s">
        <v>10</v>
      </c>
      <c r="G248" t="s">
        <v>10</v>
      </c>
      <c r="H248" t="s">
        <v>11</v>
      </c>
      <c r="I248" t="s">
        <v>11</v>
      </c>
    </row>
    <row r="249" spans="1:9" x14ac:dyDescent="0.25">
      <c r="A249" t="s">
        <v>258</v>
      </c>
      <c r="B249" t="str">
        <f>HYPERLINK("https://www.sydney.edu.au/scholarships/b/zoe-hall-memorial-scholarship.html", "Zoe Hall Memorial Scholarship")</f>
        <v>Zoe Hall Memorial Scholarship</v>
      </c>
      <c r="C249" t="s">
        <v>10</v>
      </c>
      <c r="D249" t="s">
        <v>10</v>
      </c>
      <c r="E249" t="s">
        <v>10</v>
      </c>
      <c r="F249" t="s">
        <v>10</v>
      </c>
      <c r="G249" t="s">
        <v>10</v>
      </c>
      <c r="H249" t="s">
        <v>11</v>
      </c>
      <c r="I249" t="s">
        <v>11</v>
      </c>
    </row>
    <row r="250" spans="1:9" x14ac:dyDescent="0.25">
      <c r="A250" t="s">
        <v>259</v>
      </c>
      <c r="B250" t="str">
        <f>HYPERLINK("https://www.sydney.edu.au/scholarships/c/andrew-tu-scholarship.html", "Andrew Tu Scholarship in Pharmacy")</f>
        <v>Andrew Tu Scholarship in Pharmacy</v>
      </c>
      <c r="C250" t="s">
        <v>10</v>
      </c>
      <c r="D250" t="s">
        <v>10</v>
      </c>
      <c r="E250" t="s">
        <v>10</v>
      </c>
      <c r="F250" t="s">
        <v>10</v>
      </c>
      <c r="G250" t="s">
        <v>10</v>
      </c>
      <c r="H250" t="s">
        <v>11</v>
      </c>
      <c r="I250" t="s">
        <v>11</v>
      </c>
    </row>
    <row r="251" spans="1:9" x14ac:dyDescent="0.25">
      <c r="A251" t="s">
        <v>260</v>
      </c>
      <c r="B251" t="str">
        <f>HYPERLINK("https://www.sydney.edu.au/scholarships/c/cerebral-palsy-alliance-professor-henry-j-cowan-memorial-scholarship.html", "Cerebral Palsy Alliance Professor Henry J Cowan Memorial Scholarship")</f>
        <v>Cerebral Palsy Alliance Professor Henry J Cowan Memorial Scholarship</v>
      </c>
      <c r="C251" t="s">
        <v>10</v>
      </c>
      <c r="D251" t="s">
        <v>10</v>
      </c>
      <c r="E251" t="s">
        <v>10</v>
      </c>
      <c r="F251" t="s">
        <v>10</v>
      </c>
      <c r="G251" t="s">
        <v>10</v>
      </c>
      <c r="H251" t="s">
        <v>11</v>
      </c>
      <c r="I251" t="s">
        <v>11</v>
      </c>
    </row>
    <row r="252" spans="1:9" x14ac:dyDescent="0.25">
      <c r="A252" t="s">
        <v>261</v>
      </c>
      <c r="B252" t="str">
        <f>HYPERLINK("https://www.sydney.edu.au/scholarships/c/dialysis_australia_nursing_scholarship.html", "Dialysis Australia Nursing Scholarship")</f>
        <v>Dialysis Australia Nursing Scholarship</v>
      </c>
      <c r="C252" t="s">
        <v>10</v>
      </c>
      <c r="D252" t="s">
        <v>10</v>
      </c>
      <c r="E252" t="s">
        <v>10</v>
      </c>
      <c r="F252" t="s">
        <v>10</v>
      </c>
      <c r="G252" t="s">
        <v>10</v>
      </c>
      <c r="H252" t="s">
        <v>11</v>
      </c>
      <c r="I252" t="s">
        <v>11</v>
      </c>
    </row>
    <row r="253" spans="1:9" x14ac:dyDescent="0.25">
      <c r="A253" t="s">
        <v>262</v>
      </c>
      <c r="B253" t="str">
        <f>HYPERLINK("https://www.sydney.edu.au/scholarships/c/faculty-of-medicine-and-health-course-material-scholarship-for-d.html", "Faculty of Medicine and Health Course Material Scholarship for Dentistry")</f>
        <v>Faculty of Medicine and Health Course Material Scholarship for Dentistry</v>
      </c>
      <c r="C253" t="s">
        <v>10</v>
      </c>
      <c r="D253" t="s">
        <v>10</v>
      </c>
      <c r="E253" t="s">
        <v>10</v>
      </c>
      <c r="F253" t="s">
        <v>10</v>
      </c>
      <c r="G253" t="s">
        <v>10</v>
      </c>
      <c r="H253" t="s">
        <v>11</v>
      </c>
      <c r="I253" t="s">
        <v>11</v>
      </c>
    </row>
    <row r="254" spans="1:9" x14ac:dyDescent="0.25">
      <c r="A254" t="s">
        <v>263</v>
      </c>
      <c r="B254" t="str">
        <f>HYPERLINK("https://www.sydney.edu.au/scholarships/c/faculty-of-medicine-and-health-course-material-scholarship.html", "Faculty of Medicine and Health Course Material Scholarship")</f>
        <v>Faculty of Medicine and Health Course Material Scholarship</v>
      </c>
      <c r="C254" t="s">
        <v>10</v>
      </c>
      <c r="D254" t="s">
        <v>10</v>
      </c>
      <c r="E254" t="s">
        <v>10</v>
      </c>
      <c r="F254" t="s">
        <v>10</v>
      </c>
      <c r="G254" t="s">
        <v>10</v>
      </c>
      <c r="H254" t="s">
        <v>11</v>
      </c>
      <c r="I254" t="s">
        <v>11</v>
      </c>
    </row>
    <row r="255" spans="1:9" x14ac:dyDescent="0.25">
      <c r="A255" t="s">
        <v>264</v>
      </c>
      <c r="B255" t="str">
        <f>HYPERLINK("https://www.sydney.edu.au/scholarships/c/faculty-of-medicine-and-health-support-for-carers-on-placement-s.html", "Faculty of Medicine and Health Support for Carers on Placement Scholarship")</f>
        <v>Faculty of Medicine and Health Support for Carers on Placement Scholarship</v>
      </c>
      <c r="C255" t="s">
        <v>10</v>
      </c>
      <c r="D255" t="s">
        <v>10</v>
      </c>
      <c r="E255" t="s">
        <v>10</v>
      </c>
      <c r="F255" t="s">
        <v>10</v>
      </c>
      <c r="G255" t="s">
        <v>10</v>
      </c>
      <c r="H255" t="s">
        <v>11</v>
      </c>
      <c r="I255" t="s">
        <v>11</v>
      </c>
    </row>
    <row r="256" spans="1:9" x14ac:dyDescent="0.25">
      <c r="A256" t="s">
        <v>265</v>
      </c>
      <c r="B256" t="str">
        <f>HYPERLINK("https://www.sydney.edu.au/scholarships/c/john-andrew-loveridge-scholarship-in-pharmacy-and-management.html", "John Andrew Loveridge Scholarship in Pharmacy and Management")</f>
        <v>John Andrew Loveridge Scholarship in Pharmacy and Management</v>
      </c>
      <c r="C256" t="s">
        <v>10</v>
      </c>
      <c r="D256" t="s">
        <v>10</v>
      </c>
      <c r="E256" t="s">
        <v>10</v>
      </c>
      <c r="F256" t="s">
        <v>10</v>
      </c>
      <c r="G256" t="s">
        <v>10</v>
      </c>
      <c r="H256" t="s">
        <v>11</v>
      </c>
      <c r="I256" t="s">
        <v>11</v>
      </c>
    </row>
    <row r="257" spans="1:9" x14ac:dyDescent="0.25">
      <c r="A257" t="s">
        <v>266</v>
      </c>
      <c r="B257" t="str">
        <f>HYPERLINK("https://www.sydney.edu.au/scholarships/c/johnson-nursing-scholarship.html", "The Johnson Nursing Scholarship")</f>
        <v>The Johnson Nursing Scholarship</v>
      </c>
      <c r="C257" t="s">
        <v>10</v>
      </c>
      <c r="D257" t="s">
        <v>10</v>
      </c>
      <c r="E257" t="s">
        <v>10</v>
      </c>
      <c r="F257" t="s">
        <v>10</v>
      </c>
      <c r="G257" t="s">
        <v>10</v>
      </c>
      <c r="H257" t="s">
        <v>11</v>
      </c>
      <c r="I257" t="s">
        <v>11</v>
      </c>
    </row>
    <row r="258" spans="1:9" x14ac:dyDescent="0.25">
      <c r="A258" t="s">
        <v>267</v>
      </c>
      <c r="B258" t="str">
        <f>HYPERLINK("https://www.sydney.edu.au/scholarships/c/peter-giles-memorial-scholarship.html", "Peter Giles Memorial Scholarship in Pharmacy")</f>
        <v>Peter Giles Memorial Scholarship in Pharmacy</v>
      </c>
      <c r="C258" t="s">
        <v>10</v>
      </c>
      <c r="D258" t="s">
        <v>10</v>
      </c>
      <c r="E258" t="s">
        <v>10</v>
      </c>
      <c r="F258" t="s">
        <v>10</v>
      </c>
      <c r="G258" t="s">
        <v>10</v>
      </c>
      <c r="H258" t="s">
        <v>11</v>
      </c>
      <c r="I258" t="s">
        <v>11</v>
      </c>
    </row>
    <row r="259" spans="1:9" x14ac:dyDescent="0.25">
      <c r="A259" t="s">
        <v>268</v>
      </c>
      <c r="B259" t="str">
        <f>HYPERLINK("https://www.sydney.edu.au/scholarships/c/ronald-ettinger-scholarship.html", "The Ronald Ettinger Scholarship")</f>
        <v>The Ronald Ettinger Scholarship</v>
      </c>
      <c r="C259" t="s">
        <v>10</v>
      </c>
      <c r="D259" t="s">
        <v>10</v>
      </c>
      <c r="E259" t="s">
        <v>10</v>
      </c>
      <c r="F259" t="s">
        <v>10</v>
      </c>
      <c r="G259" t="s">
        <v>10</v>
      </c>
      <c r="H259" t="s">
        <v>11</v>
      </c>
      <c r="I259" t="s">
        <v>11</v>
      </c>
    </row>
    <row r="260" spans="1:9" x14ac:dyDescent="0.25">
      <c r="A260" t="s">
        <v>269</v>
      </c>
      <c r="B260" t="str">
        <f>HYPERLINK("https://www.sydney.edu.au/scholarships/c/sue-muller-placement-scholarship.html", "Sue Muller Placement Scholarship")</f>
        <v>Sue Muller Placement Scholarship</v>
      </c>
      <c r="C260" t="s">
        <v>10</v>
      </c>
      <c r="D260" t="s">
        <v>10</v>
      </c>
      <c r="E260" t="s">
        <v>10</v>
      </c>
      <c r="F260" t="s">
        <v>10</v>
      </c>
      <c r="G260" t="s">
        <v>10</v>
      </c>
      <c r="H260" t="s">
        <v>11</v>
      </c>
      <c r="I260" t="s">
        <v>11</v>
      </c>
    </row>
    <row r="261" spans="1:9" x14ac:dyDescent="0.25">
      <c r="A261" t="s">
        <v>270</v>
      </c>
      <c r="B261" t="str">
        <f>HYPERLINK("https://www.sydney.edu.au/scholarships/c/susan-wakil-greater-sydney-undergraduate-scholarship.html", "Susan Wakil Scholarship - Undergraduate Greater Sydney")</f>
        <v>Susan Wakil Scholarship - Undergraduate Greater Sydney</v>
      </c>
      <c r="C261" t="s">
        <v>10</v>
      </c>
      <c r="D261" t="s">
        <v>10</v>
      </c>
      <c r="E261" t="s">
        <v>10</v>
      </c>
      <c r="F261" t="s">
        <v>10</v>
      </c>
      <c r="G261" t="s">
        <v>10</v>
      </c>
      <c r="H261" t="s">
        <v>11</v>
      </c>
      <c r="I261" t="s">
        <v>11</v>
      </c>
    </row>
    <row r="262" spans="1:9" x14ac:dyDescent="0.25">
      <c r="A262" t="s">
        <v>271</v>
      </c>
      <c r="B262" t="str">
        <f>HYPERLINK("https://www.sydney.edu.au/scholarships/c/susan-wakil-rural-regional-undergraduate-scholarship.html", "Susan Wakil Scholarship - Undergraduate Rural and Regional")</f>
        <v>Susan Wakil Scholarship - Undergraduate Rural and Regional</v>
      </c>
      <c r="C262" t="s">
        <v>10</v>
      </c>
      <c r="D262" t="s">
        <v>10</v>
      </c>
      <c r="E262" t="s">
        <v>10</v>
      </c>
      <c r="F262" t="s">
        <v>10</v>
      </c>
      <c r="G262" t="s">
        <v>10</v>
      </c>
      <c r="H262" t="s">
        <v>11</v>
      </c>
      <c r="I262" t="s">
        <v>11</v>
      </c>
    </row>
    <row r="263" spans="1:9" x14ac:dyDescent="0.25">
      <c r="A263" t="s">
        <v>272</v>
      </c>
      <c r="B263" t="str">
        <f>HYPERLINK("https://www.sydney.edu.au/scholarships/c/umberto-cincotta-scholarship.html", "Umberto Cincotta Scholarship in Pharmacy")</f>
        <v>Umberto Cincotta Scholarship in Pharmacy</v>
      </c>
      <c r="C263" t="s">
        <v>10</v>
      </c>
      <c r="D263" t="s">
        <v>10</v>
      </c>
      <c r="E263" t="s">
        <v>10</v>
      </c>
      <c r="F263" t="s">
        <v>10</v>
      </c>
      <c r="G263" t="s">
        <v>10</v>
      </c>
      <c r="H263" t="s">
        <v>11</v>
      </c>
      <c r="I263" t="s">
        <v>11</v>
      </c>
    </row>
    <row r="264" spans="1:9" x14ac:dyDescent="0.25">
      <c r="A264" t="s">
        <v>273</v>
      </c>
      <c r="B264" t="str">
        <f>HYPERLINK("https://www.sydney.edu.au/scholarships/c/walter-eliza-hall-trust-opportunity-scholarship-nursing.html", "Walter and Eliza Hall Scholarship Trust Opportunity Scholarship for Nursing")</f>
        <v>Walter and Eliza Hall Scholarship Trust Opportunity Scholarship for Nursing</v>
      </c>
      <c r="C264" t="s">
        <v>10</v>
      </c>
      <c r="D264" t="s">
        <v>10</v>
      </c>
      <c r="E264" t="s">
        <v>10</v>
      </c>
      <c r="F264" t="s">
        <v>10</v>
      </c>
      <c r="G264" t="s">
        <v>10</v>
      </c>
      <c r="H264" t="s">
        <v>11</v>
      </c>
      <c r="I264" t="s">
        <v>11</v>
      </c>
    </row>
    <row r="265" spans="1:9" x14ac:dyDescent="0.25">
      <c r="A265" t="s">
        <v>274</v>
      </c>
      <c r="B265" t="str">
        <f>HYPERLINK("https://www.sydney.edu.au/scholarships/c/womens-plans-foundation-award.html", "Women's Plans Foundation Award")</f>
        <v>Women's Plans Foundation Award</v>
      </c>
      <c r="C265" t="s">
        <v>10</v>
      </c>
      <c r="D265" t="s">
        <v>10</v>
      </c>
      <c r="E265" t="s">
        <v>10</v>
      </c>
      <c r="F265" t="s">
        <v>10</v>
      </c>
      <c r="G265" t="s">
        <v>10</v>
      </c>
      <c r="H265" t="s">
        <v>11</v>
      </c>
      <c r="I265" t="s">
        <v>11</v>
      </c>
    </row>
    <row r="266" spans="1:9" x14ac:dyDescent="0.25">
      <c r="A266" t="s">
        <v>275</v>
      </c>
      <c r="B266" t="str">
        <f>HYPERLINK("https://www.sydney.edu.au/scholarships/d/amsi-vacation-research-scholarships.html", "AMSI Vacation Research Scholarships")</f>
        <v>AMSI Vacation Research Scholarships</v>
      </c>
      <c r="C266" t="s">
        <v>10</v>
      </c>
      <c r="D266" t="s">
        <v>10</v>
      </c>
      <c r="E266" t="s">
        <v>10</v>
      </c>
      <c r="F266" t="s">
        <v>10</v>
      </c>
      <c r="G266" t="s">
        <v>10</v>
      </c>
      <c r="H266" t="s">
        <v>11</v>
      </c>
      <c r="I266" t="s">
        <v>11</v>
      </c>
    </row>
    <row r="267" spans="1:9" x14ac:dyDescent="0.25">
      <c r="A267" t="s">
        <v>276</v>
      </c>
      <c r="B267" t="str">
        <f>HYPERLINK("https://www.sydney.edu.au/scholarships/d/australian-wool-education-trust-scholarship.html", "Australian Wool Education Trust (AWET) Scholarship")</f>
        <v>Australian Wool Education Trust (AWET) Scholarship</v>
      </c>
      <c r="C267" t="s">
        <v>10</v>
      </c>
      <c r="D267" t="s">
        <v>10</v>
      </c>
      <c r="E267" t="s">
        <v>10</v>
      </c>
      <c r="F267" t="s">
        <v>10</v>
      </c>
      <c r="G267" t="s">
        <v>10</v>
      </c>
      <c r="H267" t="s">
        <v>11</v>
      </c>
      <c r="I267" t="s">
        <v>11</v>
      </c>
    </row>
    <row r="268" spans="1:9" x14ac:dyDescent="0.25">
      <c r="A268" t="s">
        <v>277</v>
      </c>
      <c r="B268" t="str">
        <f>HYPERLINK("https://www.sydney.edu.au/scholarships/d/barker-scholarships.html", "Barker Scholarships")</f>
        <v>Barker Scholarships</v>
      </c>
      <c r="C268" t="s">
        <v>10</v>
      </c>
      <c r="D268" t="s">
        <v>10</v>
      </c>
      <c r="E268" t="s">
        <v>10</v>
      </c>
      <c r="F268" t="s">
        <v>10</v>
      </c>
      <c r="G268" t="s">
        <v>10</v>
      </c>
      <c r="H268" t="s">
        <v>11</v>
      </c>
      <c r="I268" t="s">
        <v>11</v>
      </c>
    </row>
    <row r="269" spans="1:9" x14ac:dyDescent="0.25">
      <c r="A269" t="s">
        <v>278</v>
      </c>
      <c r="B269" t="str">
        <f>HYPERLINK("https://www.sydney.edu.au/scholarships/d/brian-davey-memorial-scholarship.html", "Brian Davey Memorial Soil Science Scholarship")</f>
        <v>Brian Davey Memorial Soil Science Scholarship</v>
      </c>
      <c r="C269" t="s">
        <v>10</v>
      </c>
      <c r="D269" t="s">
        <v>10</v>
      </c>
      <c r="E269" t="s">
        <v>10</v>
      </c>
      <c r="F269" t="s">
        <v>10</v>
      </c>
      <c r="G269" t="s">
        <v>10</v>
      </c>
      <c r="H269" t="s">
        <v>11</v>
      </c>
      <c r="I269" t="s">
        <v>11</v>
      </c>
    </row>
    <row r="270" spans="1:9" x14ac:dyDescent="0.25">
      <c r="A270" t="s">
        <v>279</v>
      </c>
      <c r="B270" t="str">
        <f>HYPERLINK("https://www.sydney.edu.au/scholarships/d/csiro-next-generation-graduates-program-in-emerging-technology.html", "CSIRO Next Generation Graduates Program in Emerging Technology")</f>
        <v>CSIRO Next Generation Graduates Program in Emerging Technology</v>
      </c>
      <c r="C270" t="s">
        <v>10</v>
      </c>
      <c r="D270" t="s">
        <v>10</v>
      </c>
      <c r="E270" t="s">
        <v>10</v>
      </c>
      <c r="F270" t="s">
        <v>10</v>
      </c>
      <c r="G270" t="s">
        <v>10</v>
      </c>
      <c r="H270" t="s">
        <v>11</v>
      </c>
      <c r="I270" t="s">
        <v>11</v>
      </c>
    </row>
    <row r="271" spans="1:9" x14ac:dyDescent="0.25">
      <c r="A271" t="s">
        <v>279</v>
      </c>
      <c r="B271" t="str">
        <f>HYPERLINK("https://www.sydney.edu.au/scholarships/d/csiro-next-generation-graduates-program-in-emerging-technology0.html", "CSIRO Next Generation Graduates Program in Emerging Technology")</f>
        <v>CSIRO Next Generation Graduates Program in Emerging Technology</v>
      </c>
      <c r="C271" t="s">
        <v>10</v>
      </c>
      <c r="D271" t="s">
        <v>10</v>
      </c>
      <c r="E271" t="s">
        <v>10</v>
      </c>
      <c r="F271" t="s">
        <v>10</v>
      </c>
      <c r="G271" t="s">
        <v>10</v>
      </c>
      <c r="H271" t="s">
        <v>11</v>
      </c>
      <c r="I271" t="s">
        <v>11</v>
      </c>
    </row>
    <row r="272" spans="1:9" x14ac:dyDescent="0.25">
      <c r="A272" t="s">
        <v>280</v>
      </c>
      <c r="B272" t="str">
        <f>HYPERLINK("https://www.sydney.edu.au/scholarships/d/deas-thomson-scholarships--geology-and-mineralogy-.html", "Deas Thomson Scholarships (Geology and Mineralogy)")</f>
        <v>Deas Thomson Scholarships (Geology and Mineralogy)</v>
      </c>
      <c r="C272" t="s">
        <v>10</v>
      </c>
      <c r="D272" t="s">
        <v>10</v>
      </c>
      <c r="E272" t="s">
        <v>10</v>
      </c>
      <c r="F272" t="s">
        <v>10</v>
      </c>
      <c r="G272" t="s">
        <v>10</v>
      </c>
      <c r="H272" t="s">
        <v>11</v>
      </c>
      <c r="I272" t="s">
        <v>11</v>
      </c>
    </row>
    <row r="273" spans="1:9" x14ac:dyDescent="0.25">
      <c r="A273" t="s">
        <v>281</v>
      </c>
      <c r="B273" t="str">
        <f>HYPERLINK("https://www.sydney.edu.au/scholarships/d/dr-john-and-mrs-adriana-nell-scholarship-in-agriculture.html", "Dr John and Mrs Adriana Nell Scholarship in Agriculture")</f>
        <v>Dr John and Mrs Adriana Nell Scholarship in Agriculture</v>
      </c>
      <c r="C273" t="s">
        <v>10</v>
      </c>
      <c r="D273" t="s">
        <v>10</v>
      </c>
      <c r="E273" t="s">
        <v>10</v>
      </c>
      <c r="F273" t="s">
        <v>10</v>
      </c>
      <c r="G273" t="s">
        <v>10</v>
      </c>
      <c r="H273" t="s">
        <v>11</v>
      </c>
      <c r="I273" t="s">
        <v>11</v>
      </c>
    </row>
    <row r="274" spans="1:9" x14ac:dyDescent="0.25">
      <c r="A274" t="s">
        <v>282</v>
      </c>
      <c r="B274" t="str">
        <f>HYPERLINK("https://www.sydney.edu.au/scholarships/d/dr-perry-manusu-scholarship.html", "Dr Perry Manusu Scholarship")</f>
        <v>Dr Perry Manusu Scholarship</v>
      </c>
      <c r="C274" t="s">
        <v>10</v>
      </c>
      <c r="D274" t="s">
        <v>10</v>
      </c>
      <c r="E274" t="s">
        <v>10</v>
      </c>
      <c r="F274" t="s">
        <v>10</v>
      </c>
      <c r="G274" t="s">
        <v>10</v>
      </c>
      <c r="H274" t="s">
        <v>11</v>
      </c>
      <c r="I274" t="s">
        <v>11</v>
      </c>
    </row>
    <row r="275" spans="1:9" x14ac:dyDescent="0.25">
      <c r="A275" t="s">
        <v>283</v>
      </c>
      <c r="B275" t="str">
        <f>HYPERLINK("https://www.sydney.edu.au/scholarships/d/edna-briggs-scholarship-in-physics.html", "Edna Briggs Scholarship in Physics")</f>
        <v>Edna Briggs Scholarship in Physics</v>
      </c>
      <c r="C275" t="s">
        <v>10</v>
      </c>
      <c r="D275" t="s">
        <v>10</v>
      </c>
      <c r="E275" t="s">
        <v>10</v>
      </c>
      <c r="F275" t="s">
        <v>10</v>
      </c>
      <c r="G275" t="s">
        <v>10</v>
      </c>
      <c r="H275" t="s">
        <v>11</v>
      </c>
      <c r="I275" t="s">
        <v>11</v>
      </c>
    </row>
    <row r="276" spans="1:9" x14ac:dyDescent="0.25">
      <c r="A276" t="s">
        <v>284</v>
      </c>
      <c r="B276" t="str">
        <f>HYPERLINK("https://www.sydney.edu.au/scholarships/d/farrand-scholarship---mysydney.html", "Farrand Scholarship - MySydney")</f>
        <v>Farrand Scholarship - MySydney</v>
      </c>
      <c r="C276" t="s">
        <v>10</v>
      </c>
      <c r="D276" t="s">
        <v>10</v>
      </c>
      <c r="E276" t="s">
        <v>10</v>
      </c>
      <c r="F276" t="s">
        <v>10</v>
      </c>
      <c r="G276" t="s">
        <v>10</v>
      </c>
      <c r="H276" t="s">
        <v>11</v>
      </c>
      <c r="I276" t="s">
        <v>11</v>
      </c>
    </row>
    <row r="277" spans="1:9" x14ac:dyDescent="0.25">
      <c r="A277" t="s">
        <v>285</v>
      </c>
      <c r="B277" t="str">
        <f>HYPERLINK("https://www.sydney.edu.au/scholarships/d/g-s-caird-scholarship-in-chemistry.html", "G S Caird Scholarship in Chemistry")</f>
        <v>G S Caird Scholarship in Chemistry</v>
      </c>
      <c r="C277" t="s">
        <v>10</v>
      </c>
      <c r="D277" t="s">
        <v>10</v>
      </c>
      <c r="E277" t="s">
        <v>10</v>
      </c>
      <c r="F277" t="s">
        <v>10</v>
      </c>
      <c r="G277" t="s">
        <v>10</v>
      </c>
      <c r="H277" t="s">
        <v>11</v>
      </c>
      <c r="I277" t="s">
        <v>11</v>
      </c>
    </row>
    <row r="278" spans="1:9" x14ac:dyDescent="0.25">
      <c r="A278" t="s">
        <v>286</v>
      </c>
      <c r="B278" t="str">
        <f>HYPERLINK("https://www.sydney.edu.au/scholarships/d/george-allen-scholarships.html", "George Allen Scholarships")</f>
        <v>George Allen Scholarships</v>
      </c>
      <c r="C278" t="s">
        <v>10</v>
      </c>
      <c r="D278" t="s">
        <v>10</v>
      </c>
      <c r="E278" t="s">
        <v>10</v>
      </c>
      <c r="F278" t="s">
        <v>10</v>
      </c>
      <c r="G278" t="s">
        <v>10</v>
      </c>
      <c r="H278" t="s">
        <v>11</v>
      </c>
      <c r="I278" t="s">
        <v>11</v>
      </c>
    </row>
    <row r="279" spans="1:9" x14ac:dyDescent="0.25">
      <c r="A279" t="s">
        <v>287</v>
      </c>
      <c r="B279" t="str">
        <f>HYPERLINK("https://www.sydney.edu.au/scholarships/d/george-harris-scholarship-in-chemistry-honours.html", "George Harris Scholarship in Chemistry Honours")</f>
        <v>George Harris Scholarship in Chemistry Honours</v>
      </c>
      <c r="C279" t="s">
        <v>10</v>
      </c>
      <c r="D279" t="s">
        <v>10</v>
      </c>
      <c r="E279" t="s">
        <v>10</v>
      </c>
      <c r="F279" t="s">
        <v>10</v>
      </c>
      <c r="G279" t="s">
        <v>10</v>
      </c>
      <c r="H279" t="s">
        <v>11</v>
      </c>
      <c r="I279" t="s">
        <v>11</v>
      </c>
    </row>
    <row r="280" spans="1:9" x14ac:dyDescent="0.25">
      <c r="A280" t="s">
        <v>288</v>
      </c>
      <c r="B280" t="str">
        <f>HYPERLINK("https://www.sydney.edu.au/scholarships/d/grains-research-development-corporation-grdc-scholarship.html", "Grains Research Development Corporation (GRDC) Undergraduate Scholarship")</f>
        <v>Grains Research Development Corporation (GRDC) Undergraduate Scholarship</v>
      </c>
      <c r="C280" t="s">
        <v>10</v>
      </c>
      <c r="D280" t="s">
        <v>10</v>
      </c>
      <c r="E280" t="s">
        <v>10</v>
      </c>
      <c r="F280" t="s">
        <v>10</v>
      </c>
      <c r="G280" t="s">
        <v>10</v>
      </c>
      <c r="H280" t="s">
        <v>11</v>
      </c>
      <c r="I280" t="s">
        <v>11</v>
      </c>
    </row>
    <row r="281" spans="1:9" x14ac:dyDescent="0.25">
      <c r="A281" t="s">
        <v>289</v>
      </c>
      <c r="B281" t="str">
        <f>HYPERLINK("https://www.sydney.edu.au/scholarships/d/honours-relocation-scholarships.html", "Faculty of Science Honours Relocation Scholarships")</f>
        <v>Faculty of Science Honours Relocation Scholarships</v>
      </c>
      <c r="C281" t="s">
        <v>10</v>
      </c>
      <c r="D281" t="s">
        <v>10</v>
      </c>
      <c r="E281" t="s">
        <v>10</v>
      </c>
      <c r="F281" t="s">
        <v>10</v>
      </c>
      <c r="G281" t="s">
        <v>10</v>
      </c>
      <c r="H281" t="s">
        <v>11</v>
      </c>
      <c r="I281" t="s">
        <v>11</v>
      </c>
    </row>
    <row r="282" spans="1:9" x14ac:dyDescent="0.25">
      <c r="A282" t="s">
        <v>290</v>
      </c>
      <c r="B282" t="str">
        <f>HYPERLINK("https://www.sydney.edu.au/scholarships/d/james-murphy-scholarship--supplementary-.html", "James Murphy Scholarship (Supplementary)")</f>
        <v>James Murphy Scholarship (Supplementary)</v>
      </c>
      <c r="C282" t="s">
        <v>10</v>
      </c>
      <c r="D282" t="s">
        <v>10</v>
      </c>
      <c r="E282" t="s">
        <v>10</v>
      </c>
      <c r="F282" t="s">
        <v>10</v>
      </c>
      <c r="G282" t="s">
        <v>10</v>
      </c>
      <c r="H282" t="s">
        <v>11</v>
      </c>
      <c r="I282" t="s">
        <v>11</v>
      </c>
    </row>
    <row r="283" spans="1:9" x14ac:dyDescent="0.25">
      <c r="A283" t="s">
        <v>291</v>
      </c>
      <c r="B283" t="str">
        <f>HYPERLINK("https://www.sydney.edu.au/scholarships/d/james-s-ashton-memorial-scholarship.html", "James S Ashton Memorial Scholarship")</f>
        <v>James S Ashton Memorial Scholarship</v>
      </c>
      <c r="C283" t="s">
        <v>10</v>
      </c>
      <c r="D283" t="s">
        <v>10</v>
      </c>
      <c r="E283" t="s">
        <v>10</v>
      </c>
      <c r="F283" t="s">
        <v>10</v>
      </c>
      <c r="G283" t="s">
        <v>10</v>
      </c>
      <c r="H283" t="s">
        <v>11</v>
      </c>
      <c r="I283" t="s">
        <v>11</v>
      </c>
    </row>
    <row r="284" spans="1:9" x14ac:dyDescent="0.25">
      <c r="A284" t="s">
        <v>292</v>
      </c>
      <c r="B284" t="str">
        <f>HYPERLINK("https://www.sydney.edu.au/scholarships/d/james-strong-rip-curl-scholarship.html", "James Strong – Rip Curl Undergraduate Scholarship")</f>
        <v>James Strong – Rip Curl Undergraduate Scholarship</v>
      </c>
      <c r="C284" t="s">
        <v>10</v>
      </c>
      <c r="D284" t="s">
        <v>10</v>
      </c>
      <c r="E284" t="s">
        <v>10</v>
      </c>
      <c r="F284" t="s">
        <v>10</v>
      </c>
      <c r="G284" t="s">
        <v>10</v>
      </c>
      <c r="H284" t="s">
        <v>11</v>
      </c>
      <c r="I284" t="s">
        <v>11</v>
      </c>
    </row>
    <row r="285" spans="1:9" x14ac:dyDescent="0.25">
      <c r="A285" t="s">
        <v>293</v>
      </c>
      <c r="B285" t="str">
        <f>HYPERLINK("https://www.sydney.edu.au/scholarships/d/jean-ray-blencowe-scholarship.html", "The Jean and Ray Blencowe Scholarship")</f>
        <v>The Jean and Ray Blencowe Scholarship</v>
      </c>
      <c r="C285" t="s">
        <v>10</v>
      </c>
      <c r="D285" t="s">
        <v>10</v>
      </c>
      <c r="E285" t="s">
        <v>10</v>
      </c>
      <c r="F285" t="s">
        <v>10</v>
      </c>
      <c r="G285" t="s">
        <v>10</v>
      </c>
      <c r="H285" t="s">
        <v>11</v>
      </c>
      <c r="I285" t="s">
        <v>11</v>
      </c>
    </row>
    <row r="286" spans="1:9" x14ac:dyDescent="0.25">
      <c r="A286" t="s">
        <v>294</v>
      </c>
      <c r="B286" t="str">
        <f>HYPERLINK("https://www.sydney.edu.au/scholarships/d/john-coutts-scholarship.html", "John Coutts Scholarship")</f>
        <v>John Coutts Scholarship</v>
      </c>
      <c r="C286" t="s">
        <v>10</v>
      </c>
      <c r="D286" t="s">
        <v>10</v>
      </c>
      <c r="E286" t="s">
        <v>10</v>
      </c>
      <c r="F286" t="s">
        <v>10</v>
      </c>
      <c r="G286" t="s">
        <v>10</v>
      </c>
      <c r="H286" t="s">
        <v>11</v>
      </c>
      <c r="I286" t="s">
        <v>11</v>
      </c>
    </row>
    <row r="287" spans="1:9" x14ac:dyDescent="0.25">
      <c r="A287" t="s">
        <v>295</v>
      </c>
      <c r="B287" t="str">
        <f>HYPERLINK("https://www.sydney.edu.au/scholarships/d/josiah-and-myra-roberts-scholarship.html", "Josiah and Myra Roberts Scholarship")</f>
        <v>Josiah and Myra Roberts Scholarship</v>
      </c>
      <c r="C287" t="s">
        <v>10</v>
      </c>
      <c r="D287" t="s">
        <v>10</v>
      </c>
      <c r="E287" t="s">
        <v>10</v>
      </c>
      <c r="F287" t="s">
        <v>10</v>
      </c>
      <c r="G287" t="s">
        <v>10</v>
      </c>
      <c r="H287" t="s">
        <v>11</v>
      </c>
      <c r="I287" t="s">
        <v>11</v>
      </c>
    </row>
    <row r="288" spans="1:9" x14ac:dyDescent="0.25">
      <c r="A288" t="s">
        <v>296</v>
      </c>
      <c r="B288" t="str">
        <f>HYPERLINK("https://www.sydney.edu.au/scholarships/d/k-e-bullen-scholarships.html", "K E Bullen Scholarships")</f>
        <v>K E Bullen Scholarships</v>
      </c>
      <c r="C288" t="s">
        <v>10</v>
      </c>
      <c r="D288" t="s">
        <v>10</v>
      </c>
      <c r="E288" t="s">
        <v>10</v>
      </c>
      <c r="F288" t="s">
        <v>10</v>
      </c>
      <c r="G288" t="s">
        <v>10</v>
      </c>
      <c r="H288" t="s">
        <v>11</v>
      </c>
      <c r="I288" t="s">
        <v>11</v>
      </c>
    </row>
    <row r="289" spans="1:9" x14ac:dyDescent="0.25">
      <c r="A289" t="s">
        <v>297</v>
      </c>
      <c r="B289" t="str">
        <f>HYPERLINK("https://www.sydney.edu.au/scholarships/d/malcolm-turki-memorial-scholarship.html", "The Malcolm Turki Memorial Scholarship")</f>
        <v>The Malcolm Turki Memorial Scholarship</v>
      </c>
      <c r="C289" t="s">
        <v>10</v>
      </c>
      <c r="D289" t="s">
        <v>10</v>
      </c>
      <c r="E289" t="s">
        <v>10</v>
      </c>
      <c r="F289" t="s">
        <v>10</v>
      </c>
      <c r="G289" t="s">
        <v>10</v>
      </c>
      <c r="H289" t="s">
        <v>11</v>
      </c>
      <c r="I289" t="s">
        <v>11</v>
      </c>
    </row>
    <row r="290" spans="1:9" x14ac:dyDescent="0.25">
      <c r="A290" t="s">
        <v>298</v>
      </c>
      <c r="B290" t="str">
        <f>HYPERLINK("https://www.sydney.edu.au/scholarships/d/mccaughey-memorial-institute-scholarship-in-agriculture.html", "McCaughey Memorial Institute Scholarship in Agriculture")</f>
        <v>McCaughey Memorial Institute Scholarship in Agriculture</v>
      </c>
      <c r="C290" t="s">
        <v>10</v>
      </c>
      <c r="D290" t="s">
        <v>10</v>
      </c>
      <c r="E290" t="s">
        <v>10</v>
      </c>
      <c r="F290" t="s">
        <v>10</v>
      </c>
      <c r="G290" t="s">
        <v>10</v>
      </c>
      <c r="H290" t="s">
        <v>11</v>
      </c>
      <c r="I290" t="s">
        <v>11</v>
      </c>
    </row>
    <row r="291" spans="1:9" x14ac:dyDescent="0.25">
      <c r="A291" t="s">
        <v>299</v>
      </c>
      <c r="B291" t="str">
        <f>HYPERLINK("https://www.sydney.edu.au/scholarships/d/mrs-elva-rae-talented-mathematics-undergraduate-scholarship.html", "Mrs Elva Rae Talented Mathematics Undergraduate Scholarship")</f>
        <v>Mrs Elva Rae Talented Mathematics Undergraduate Scholarship</v>
      </c>
      <c r="C291" t="s">
        <v>10</v>
      </c>
      <c r="D291" t="s">
        <v>10</v>
      </c>
      <c r="E291" t="s">
        <v>10</v>
      </c>
      <c r="F291" t="s">
        <v>10</v>
      </c>
      <c r="G291" t="s">
        <v>10</v>
      </c>
      <c r="H291" t="s">
        <v>11</v>
      </c>
      <c r="I291" t="s">
        <v>11</v>
      </c>
    </row>
    <row r="292" spans="1:9" x14ac:dyDescent="0.25">
      <c r="A292" t="s">
        <v>300</v>
      </c>
      <c r="B292" t="str">
        <f>HYPERLINK("https://www.sydney.edu.au/scholarships/d/nancy-paton-women-in-science-scholarship.html", "Nancy Paton Women in Science Scholarship")</f>
        <v>Nancy Paton Women in Science Scholarship</v>
      </c>
      <c r="C292" t="s">
        <v>10</v>
      </c>
      <c r="D292" t="s">
        <v>10</v>
      </c>
      <c r="E292" t="s">
        <v>10</v>
      </c>
      <c r="F292" t="s">
        <v>10</v>
      </c>
      <c r="G292" t="s">
        <v>10</v>
      </c>
      <c r="H292" t="s">
        <v>11</v>
      </c>
      <c r="I292" t="s">
        <v>11</v>
      </c>
    </row>
    <row r="293" spans="1:9" x14ac:dyDescent="0.25">
      <c r="A293" t="s">
        <v>301</v>
      </c>
      <c r="B293" t="str">
        <f>HYPERLINK("https://www.sydney.edu.au/scholarships/d/norman-scott-noble-scholarship.html", "Norman Scott Noble Honours Scholarship")</f>
        <v>Norman Scott Noble Honours Scholarship</v>
      </c>
      <c r="C293" t="s">
        <v>10</v>
      </c>
      <c r="D293" t="s">
        <v>10</v>
      </c>
      <c r="E293" t="s">
        <v>10</v>
      </c>
      <c r="F293" t="s">
        <v>10</v>
      </c>
      <c r="G293" t="s">
        <v>10</v>
      </c>
      <c r="H293" t="s">
        <v>11</v>
      </c>
      <c r="I293" t="s">
        <v>11</v>
      </c>
    </row>
    <row r="294" spans="1:9" x14ac:dyDescent="0.25">
      <c r="A294" t="s">
        <v>302</v>
      </c>
      <c r="B294" t="str">
        <f>HYPERLINK("https://www.sydney.edu.au/scholarships/d/philip-thomas-collins-scholarship.html", "Philip Thomas Collins Scholarship")</f>
        <v>Philip Thomas Collins Scholarship</v>
      </c>
      <c r="C294" t="s">
        <v>10</v>
      </c>
      <c r="D294" t="s">
        <v>10</v>
      </c>
      <c r="E294" t="s">
        <v>10</v>
      </c>
      <c r="F294" t="s">
        <v>10</v>
      </c>
      <c r="G294" t="s">
        <v>10</v>
      </c>
      <c r="H294" t="s">
        <v>11</v>
      </c>
      <c r="I294" t="s">
        <v>11</v>
      </c>
    </row>
    <row r="295" spans="1:9" x14ac:dyDescent="0.25">
      <c r="A295" t="s">
        <v>303</v>
      </c>
      <c r="B295" t="str">
        <f>HYPERLINK("https://www.sydney.edu.au/scholarships/d/roy-frederick-turner-scholarship-agriculture.html", "Roy Frederick Turner Scholarship (Agriculture)")</f>
        <v>Roy Frederick Turner Scholarship (Agriculture)</v>
      </c>
      <c r="C295" t="s">
        <v>10</v>
      </c>
      <c r="D295" t="s">
        <v>10</v>
      </c>
      <c r="E295" t="s">
        <v>10</v>
      </c>
      <c r="F295" t="s">
        <v>10</v>
      </c>
      <c r="G295" t="s">
        <v>10</v>
      </c>
      <c r="H295" t="s">
        <v>11</v>
      </c>
      <c r="I295" t="s">
        <v>11</v>
      </c>
    </row>
    <row r="296" spans="1:9" x14ac:dyDescent="0.25">
      <c r="A296" t="s">
        <v>304</v>
      </c>
      <c r="B296" t="str">
        <f>HYPERLINK("https://www.sydney.edu.au/scholarships/d/rural-sustainability-scholarship-supplementary.html", "Rural Sustainability Scholarship (Supplementary)")</f>
        <v>Rural Sustainability Scholarship (Supplementary)</v>
      </c>
      <c r="C296" t="s">
        <v>10</v>
      </c>
      <c r="D296" t="s">
        <v>10</v>
      </c>
      <c r="E296" t="s">
        <v>10</v>
      </c>
      <c r="F296" t="s">
        <v>10</v>
      </c>
      <c r="G296" t="s">
        <v>10</v>
      </c>
      <c r="H296" t="s">
        <v>11</v>
      </c>
      <c r="I296" t="s">
        <v>11</v>
      </c>
    </row>
    <row r="297" spans="1:9" x14ac:dyDescent="0.25">
      <c r="A297" t="s">
        <v>305</v>
      </c>
      <c r="B297" t="str">
        <f>HYPERLINK("https://www.sydney.edu.au/scholarships/d/rural-sustainability-scholarship.html", "Rural Sustainability Scholarship")</f>
        <v>Rural Sustainability Scholarship</v>
      </c>
      <c r="C297" t="s">
        <v>10</v>
      </c>
      <c r="D297" t="s">
        <v>10</v>
      </c>
      <c r="E297" t="s">
        <v>10</v>
      </c>
      <c r="F297" t="s">
        <v>10</v>
      </c>
      <c r="G297" t="s">
        <v>10</v>
      </c>
      <c r="H297" t="s">
        <v>11</v>
      </c>
      <c r="I297" t="s">
        <v>11</v>
      </c>
    </row>
    <row r="298" spans="1:9" x14ac:dyDescent="0.25">
      <c r="A298" t="s">
        <v>306</v>
      </c>
      <c r="B298" t="str">
        <f>HYPERLINK("https://www.sydney.edu.au/scholarships/d/sally-andrews-honours-scholarship-in-psychology.html", "Sally Andrews Honours Scholarship in Psychology")</f>
        <v>Sally Andrews Honours Scholarship in Psychology</v>
      </c>
      <c r="C298" t="s">
        <v>10</v>
      </c>
      <c r="D298" t="s">
        <v>10</v>
      </c>
      <c r="E298" t="s">
        <v>10</v>
      </c>
      <c r="F298" t="s">
        <v>10</v>
      </c>
      <c r="G298" t="s">
        <v>10</v>
      </c>
      <c r="H298" t="s">
        <v>11</v>
      </c>
      <c r="I298" t="s">
        <v>11</v>
      </c>
    </row>
    <row r="299" spans="1:9" x14ac:dyDescent="0.25">
      <c r="A299" t="s">
        <v>307</v>
      </c>
      <c r="B299" t="str">
        <f>HYPERLINK("https://www.sydney.edu.au/scholarships/d/scholarship-agriculture.html", "Undergraduate Scholarship in Agriculture")</f>
        <v>Undergraduate Scholarship in Agriculture</v>
      </c>
      <c r="C299" t="s">
        <v>10</v>
      </c>
      <c r="D299" t="s">
        <v>10</v>
      </c>
      <c r="E299" t="s">
        <v>10</v>
      </c>
      <c r="F299" t="s">
        <v>10</v>
      </c>
      <c r="G299" t="s">
        <v>10</v>
      </c>
      <c r="H299" t="s">
        <v>11</v>
      </c>
      <c r="I299" t="s">
        <v>11</v>
      </c>
    </row>
    <row r="300" spans="1:9" x14ac:dyDescent="0.25">
      <c r="A300" t="s">
        <v>308</v>
      </c>
      <c r="B300" t="str">
        <f>HYPERLINK("https://www.sydney.edu.au/scholarships/d/sir-lionel-hooke-scholarship.html", "Sir Lionel Hooke Scholarship")</f>
        <v>Sir Lionel Hooke Scholarship</v>
      </c>
      <c r="C300" t="s">
        <v>10</v>
      </c>
      <c r="D300" t="s">
        <v>10</v>
      </c>
      <c r="E300" t="s">
        <v>10</v>
      </c>
      <c r="F300" t="s">
        <v>10</v>
      </c>
      <c r="G300" t="s">
        <v>10</v>
      </c>
      <c r="H300" t="s">
        <v>11</v>
      </c>
      <c r="I300" t="s">
        <v>11</v>
      </c>
    </row>
    <row r="301" spans="1:9" x14ac:dyDescent="0.25">
      <c r="A301" t="s">
        <v>309</v>
      </c>
      <c r="B301" t="str">
        <f>HYPERLINK("https://www.sydney.edu.au/scholarships/d/summer-vacation-scholarship-in-computational-materials.html", "Summer Vacation Scholarship in Computational Materials")</f>
        <v>Summer Vacation Scholarship in Computational Materials</v>
      </c>
      <c r="C301" t="s">
        <v>10</v>
      </c>
      <c r="D301" t="s">
        <v>10</v>
      </c>
      <c r="E301" t="s">
        <v>10</v>
      </c>
      <c r="F301" t="s">
        <v>10</v>
      </c>
      <c r="G301" t="s">
        <v>10</v>
      </c>
      <c r="H301" t="s">
        <v>11</v>
      </c>
      <c r="I301" t="s">
        <v>11</v>
      </c>
    </row>
    <row r="302" spans="1:9" x14ac:dyDescent="0.25">
      <c r="A302" t="s">
        <v>310</v>
      </c>
      <c r="B302" t="str">
        <f>HYPERLINK("https://www.sydney.edu.au/scholarships/d/sydney-quantum-academy-undergraduate-research-scholarship.html", "Sydney Quantum Academy Undergraduate Research Scholarship")</f>
        <v>Sydney Quantum Academy Undergraduate Research Scholarship</v>
      </c>
      <c r="C302" t="s">
        <v>10</v>
      </c>
      <c r="D302" t="s">
        <v>10</v>
      </c>
      <c r="E302" t="s">
        <v>10</v>
      </c>
      <c r="F302" t="s">
        <v>10</v>
      </c>
      <c r="G302" t="s">
        <v>10</v>
      </c>
      <c r="H302" t="s">
        <v>11</v>
      </c>
      <c r="I302" t="s">
        <v>11</v>
      </c>
    </row>
    <row r="303" spans="1:9" x14ac:dyDescent="0.25">
      <c r="A303" t="s">
        <v>311</v>
      </c>
      <c r="B303" t="str">
        <f>HYPERLINK("https://www.sydney.edu.au/scholarships/d/sydney-school-of-veterinary-sciences-undergraduate-equity-scholarship.html", "Sydney School of Veterinary Sciences Undergraduate Equity Scholarship")</f>
        <v>Sydney School of Veterinary Sciences Undergraduate Equity Scholarship</v>
      </c>
      <c r="C303" t="s">
        <v>10</v>
      </c>
      <c r="D303" t="s">
        <v>10</v>
      </c>
      <c r="E303" t="s">
        <v>10</v>
      </c>
      <c r="F303" t="s">
        <v>10</v>
      </c>
      <c r="G303" t="s">
        <v>10</v>
      </c>
      <c r="H303" t="s">
        <v>11</v>
      </c>
      <c r="I303" t="s">
        <v>11</v>
      </c>
    </row>
    <row r="304" spans="1:9" x14ac:dyDescent="0.25">
      <c r="A304" t="s">
        <v>312</v>
      </c>
      <c r="B304" t="str">
        <f>HYPERLINK("https://www.sydney.edu.au/scholarships/d/the-gabrielle-gouch-scholarship.html", "The Gabrielle Gouch Scholarship")</f>
        <v>The Gabrielle Gouch Scholarship</v>
      </c>
      <c r="C304" t="s">
        <v>10</v>
      </c>
      <c r="D304" t="s">
        <v>10</v>
      </c>
      <c r="E304" t="s">
        <v>10</v>
      </c>
      <c r="F304" t="s">
        <v>10</v>
      </c>
      <c r="G304" t="s">
        <v>10</v>
      </c>
      <c r="H304" t="s">
        <v>11</v>
      </c>
      <c r="I304" t="s">
        <v>11</v>
      </c>
    </row>
    <row r="305" spans="1:9" x14ac:dyDescent="0.25">
      <c r="A305" t="s">
        <v>313</v>
      </c>
      <c r="B305" t="str">
        <f>HYPERLINK("https://www.sydney.edu.au/scholarships/d/the-kristina-hacket-memorial-scholarship.html", "The Kristina Hacket Memorial Scholarship")</f>
        <v>The Kristina Hacket Memorial Scholarship</v>
      </c>
      <c r="C305" t="s">
        <v>10</v>
      </c>
      <c r="D305" t="s">
        <v>10</v>
      </c>
      <c r="E305" t="s">
        <v>10</v>
      </c>
      <c r="F305" t="s">
        <v>10</v>
      </c>
      <c r="G305" t="s">
        <v>10</v>
      </c>
      <c r="H305" t="s">
        <v>11</v>
      </c>
      <c r="I305" t="s">
        <v>11</v>
      </c>
    </row>
    <row r="306" spans="1:9" x14ac:dyDescent="0.25">
      <c r="A306" t="s">
        <v>314</v>
      </c>
      <c r="B306" t="str">
        <f>HYPERLINK("https://www.sydney.edu.au/scholarships/d/the-ross-scholarship.html", "The Ross Scholarship")</f>
        <v>The Ross Scholarship</v>
      </c>
      <c r="C306" t="s">
        <v>10</v>
      </c>
      <c r="D306" t="s">
        <v>10</v>
      </c>
      <c r="E306" t="s">
        <v>10</v>
      </c>
      <c r="F306" t="s">
        <v>10</v>
      </c>
      <c r="G306" t="s">
        <v>10</v>
      </c>
      <c r="H306" t="s">
        <v>11</v>
      </c>
      <c r="I306" t="s">
        <v>11</v>
      </c>
    </row>
    <row r="307" spans="1:9" x14ac:dyDescent="0.25">
      <c r="A307" t="s">
        <v>315</v>
      </c>
      <c r="B307" t="str">
        <f>HYPERLINK("https://www.sydney.edu.au/scholarships/d/the-william-cooper-and-nephews--scholarship.html", "The William Cooper and Nephews' Scholarship")</f>
        <v>The William Cooper and Nephews' Scholarship</v>
      </c>
      <c r="C307" t="s">
        <v>10</v>
      </c>
      <c r="D307" t="s">
        <v>10</v>
      </c>
      <c r="E307" t="s">
        <v>10</v>
      </c>
      <c r="F307" t="s">
        <v>10</v>
      </c>
      <c r="G307" t="s">
        <v>10</v>
      </c>
      <c r="H307" t="s">
        <v>11</v>
      </c>
      <c r="I307" t="s">
        <v>11</v>
      </c>
    </row>
    <row r="308" spans="1:9" x14ac:dyDescent="0.25">
      <c r="A308" t="s">
        <v>316</v>
      </c>
      <c r="B308" t="str">
        <f>HYPERLINK("https://www.sydney.edu.au/scholarships/d/walter-moore-scholarship.html", "Walter Moore Honours Scholarships")</f>
        <v>Walter Moore Honours Scholarships</v>
      </c>
      <c r="C308" t="s">
        <v>10</v>
      </c>
      <c r="D308" t="s">
        <v>10</v>
      </c>
      <c r="E308" t="s">
        <v>10</v>
      </c>
      <c r="F308" t="s">
        <v>10</v>
      </c>
      <c r="G308" t="s">
        <v>10</v>
      </c>
      <c r="H308" t="s">
        <v>11</v>
      </c>
      <c r="I308" t="s">
        <v>11</v>
      </c>
    </row>
    <row r="309" spans="1:9" x14ac:dyDescent="0.25">
      <c r="A309" t="s">
        <v>317</v>
      </c>
      <c r="B309" t="str">
        <f>HYPERLINK("https://www.sydney.edu.au/scholarships/d/yim-family-foundation-scholarship.html", "Yim Family Foundation Scholarship")</f>
        <v>Yim Family Foundation Scholarship</v>
      </c>
      <c r="C309" t="s">
        <v>10</v>
      </c>
      <c r="D309" t="s">
        <v>10</v>
      </c>
      <c r="E309" t="s">
        <v>10</v>
      </c>
      <c r="F309" t="s">
        <v>10</v>
      </c>
      <c r="G309" t="s">
        <v>10</v>
      </c>
      <c r="H309" t="s">
        <v>11</v>
      </c>
      <c r="I309" t="s">
        <v>11</v>
      </c>
    </row>
    <row r="310" spans="1:9" x14ac:dyDescent="0.25">
      <c r="A310" t="s">
        <v>318</v>
      </c>
      <c r="B310" t="str">
        <f>HYPERLINK("https://www.sydney.edu.au/scholarships/e/-eleanor-sophia-wood-mysydney-scholarship", "Page not found")</f>
        <v>Page not found</v>
      </c>
      <c r="C310" t="s">
        <v>10</v>
      </c>
      <c r="D310" t="s">
        <v>10</v>
      </c>
      <c r="E310" t="s">
        <v>10</v>
      </c>
      <c r="F310" t="s">
        <v>10</v>
      </c>
      <c r="G310" t="s">
        <v>10</v>
      </c>
      <c r="H310" t="s">
        <v>11</v>
      </c>
      <c r="I310" t="s">
        <v>11</v>
      </c>
    </row>
    <row r="311" spans="1:9" x14ac:dyDescent="0.25">
      <c r="A311" t="s">
        <v>319</v>
      </c>
      <c r="B311" t="str">
        <f>HYPERLINK("https://www.sydney.edu.au/scholarships/e/adam-scott-foundation-scholarship.html", "Adam Scott Foundation Scholarship")</f>
        <v>Adam Scott Foundation Scholarship</v>
      </c>
      <c r="C311" t="s">
        <v>10</v>
      </c>
      <c r="D311" t="s">
        <v>10</v>
      </c>
      <c r="E311" t="s">
        <v>10</v>
      </c>
      <c r="F311" t="s">
        <v>10</v>
      </c>
      <c r="G311" t="s">
        <v>10</v>
      </c>
      <c r="H311" t="s">
        <v>11</v>
      </c>
      <c r="I311" t="s">
        <v>11</v>
      </c>
    </row>
    <row r="312" spans="1:9" x14ac:dyDescent="0.25">
      <c r="A312" t="s">
        <v>320</v>
      </c>
      <c r="B312" t="str">
        <f>HYPERLINK("https://www.sydney.edu.au/scholarships/e/adamo-and-francesca-boncardo-mysydney-scholarship.html", "Adamo and Francesca Boncardo MySydney Scholarship")</f>
        <v>Adamo and Francesca Boncardo MySydney Scholarship</v>
      </c>
      <c r="C312" t="s">
        <v>10</v>
      </c>
      <c r="D312" t="s">
        <v>10</v>
      </c>
      <c r="E312" t="s">
        <v>10</v>
      </c>
      <c r="F312" t="s">
        <v>10</v>
      </c>
      <c r="G312" t="s">
        <v>10</v>
      </c>
      <c r="H312" t="s">
        <v>11</v>
      </c>
      <c r="I312" t="s">
        <v>11</v>
      </c>
    </row>
    <row r="313" spans="1:9" x14ac:dyDescent="0.25">
      <c r="A313" t="s">
        <v>321</v>
      </c>
      <c r="B313" t="str">
        <f>HYPERLINK("https://www.sydney.edu.au/scholarships/e/bruton-educational-trust-scholarship.html", "The Bruton Educational Trust Scholarship")</f>
        <v>The Bruton Educational Trust Scholarship</v>
      </c>
      <c r="C313" t="s">
        <v>10</v>
      </c>
      <c r="D313" t="s">
        <v>10</v>
      </c>
      <c r="E313" t="s">
        <v>10</v>
      </c>
      <c r="F313" t="s">
        <v>10</v>
      </c>
      <c r="G313" t="s">
        <v>10</v>
      </c>
      <c r="H313" t="s">
        <v>11</v>
      </c>
      <c r="I313" t="s">
        <v>11</v>
      </c>
    </row>
    <row r="314" spans="1:9" x14ac:dyDescent="0.25">
      <c r="A314" t="s">
        <v>322</v>
      </c>
      <c r="B314" t="str">
        <f>HYPERLINK("https://www.sydney.edu.au/scholarships/e/chancellors-award.html", "Chancellor's Award")</f>
        <v>Chancellor's Award</v>
      </c>
      <c r="C314" t="s">
        <v>10</v>
      </c>
      <c r="D314" t="s">
        <v>10</v>
      </c>
      <c r="E314" t="s">
        <v>10</v>
      </c>
      <c r="F314" t="s">
        <v>10</v>
      </c>
      <c r="G314" t="s">
        <v>10</v>
      </c>
      <c r="H314" t="s">
        <v>11</v>
      </c>
      <c r="I314" t="s">
        <v>11</v>
      </c>
    </row>
    <row r="315" spans="1:9" x14ac:dyDescent="0.25">
      <c r="A315" t="s">
        <v>323</v>
      </c>
      <c r="B315" t="str">
        <f>HYPERLINK("https://www.sydney.edu.au/scholarships/e/david-clarke-memorial-scholarship.html", "David Clarke Memorial Scholarship")</f>
        <v>David Clarke Memorial Scholarship</v>
      </c>
      <c r="C315" t="s">
        <v>10</v>
      </c>
      <c r="D315" t="s">
        <v>10</v>
      </c>
      <c r="E315" t="s">
        <v>10</v>
      </c>
      <c r="F315" t="s">
        <v>10</v>
      </c>
      <c r="G315" t="s">
        <v>10</v>
      </c>
      <c r="H315" t="s">
        <v>11</v>
      </c>
      <c r="I315" t="s">
        <v>11</v>
      </c>
    </row>
    <row r="316" spans="1:9" x14ac:dyDescent="0.25">
      <c r="A316" t="s">
        <v>324</v>
      </c>
      <c r="B316" t="str">
        <f>HYPERLINK("https://www.sydney.edu.au/scholarships/e/digital-health-internship.html", "Digital Health Internship")</f>
        <v>Digital Health Internship</v>
      </c>
      <c r="C316" t="s">
        <v>10</v>
      </c>
      <c r="D316" t="s">
        <v>10</v>
      </c>
      <c r="E316" t="s">
        <v>10</v>
      </c>
      <c r="F316" t="s">
        <v>10</v>
      </c>
      <c r="G316" t="s">
        <v>10</v>
      </c>
      <c r="H316" t="s">
        <v>11</v>
      </c>
      <c r="I316" t="s">
        <v>11</v>
      </c>
    </row>
    <row r="317" spans="1:9" x14ac:dyDescent="0.25">
      <c r="A317" t="s">
        <v>325</v>
      </c>
      <c r="B317" t="str">
        <f>HYPERLINK("https://www.sydney.edu.au/scholarships/e/eureka-benevolent-foundation-scholarship.html", "Eureka Benevolent Foundation Scholarship")</f>
        <v>Eureka Benevolent Foundation Scholarship</v>
      </c>
      <c r="C317" t="s">
        <v>10</v>
      </c>
      <c r="D317" t="s">
        <v>10</v>
      </c>
      <c r="E317" t="s">
        <v>10</v>
      </c>
      <c r="F317" t="s">
        <v>10</v>
      </c>
      <c r="G317" t="s">
        <v>10</v>
      </c>
      <c r="H317" t="s">
        <v>11</v>
      </c>
      <c r="I317" t="s">
        <v>11</v>
      </c>
    </row>
    <row r="318" spans="1:9" x14ac:dyDescent="0.25">
      <c r="A318" t="s">
        <v>326</v>
      </c>
      <c r="B318" t="str">
        <f>HYPERLINK("https://www.sydney.edu.au/scholarships/e/jim-wolfensohn-scholarship.html", "Jim Wolfensohn Scholarship")</f>
        <v>Jim Wolfensohn Scholarship</v>
      </c>
      <c r="C318" t="s">
        <v>10</v>
      </c>
      <c r="D318" t="s">
        <v>10</v>
      </c>
      <c r="E318" t="s">
        <v>10</v>
      </c>
      <c r="F318" t="s">
        <v>10</v>
      </c>
      <c r="G318" t="s">
        <v>10</v>
      </c>
      <c r="H318" t="s">
        <v>11</v>
      </c>
      <c r="I318" t="s">
        <v>11</v>
      </c>
    </row>
    <row r="319" spans="1:9" x14ac:dyDescent="0.25">
      <c r="A319" t="s">
        <v>327</v>
      </c>
      <c r="B319" t="str">
        <f>HYPERLINK("https://www.sydney.edu.au/scholarships/e/lendlease-bradfield-urbanisation-scholarship.html", "Lendlease Bradfield Urbanisation Scholarship")</f>
        <v>Lendlease Bradfield Urbanisation Scholarship</v>
      </c>
      <c r="C319" t="s">
        <v>10</v>
      </c>
      <c r="D319" t="s">
        <v>10</v>
      </c>
      <c r="E319" t="s">
        <v>10</v>
      </c>
      <c r="F319" t="s">
        <v>10</v>
      </c>
      <c r="G319" t="s">
        <v>10</v>
      </c>
      <c r="H319" t="s">
        <v>11</v>
      </c>
      <c r="I319" t="s">
        <v>11</v>
      </c>
    </row>
    <row r="320" spans="1:9" x14ac:dyDescent="0.25">
      <c r="A320" t="s">
        <v>328</v>
      </c>
      <c r="B320" t="str">
        <f>HYPERLINK("https://www.sydney.edu.au/scholarships/e/mysydney-equity-accommodation-scholarship.html", "MySydney Equity Accommodation Scholarship")</f>
        <v>MySydney Equity Accommodation Scholarship</v>
      </c>
      <c r="C320" t="s">
        <v>10</v>
      </c>
      <c r="D320" t="s">
        <v>10</v>
      </c>
      <c r="E320" t="s">
        <v>10</v>
      </c>
      <c r="F320" t="s">
        <v>10</v>
      </c>
      <c r="G320" t="s">
        <v>10</v>
      </c>
      <c r="H320" t="s">
        <v>11</v>
      </c>
      <c r="I320" t="s">
        <v>11</v>
      </c>
    </row>
    <row r="321" spans="1:9" x14ac:dyDescent="0.25">
      <c r="A321" t="s">
        <v>329</v>
      </c>
      <c r="B321" t="str">
        <f>HYPERLINK("https://www.sydney.edu.au/scholarships/e/mysydney-scholarship.html", "MySydney Scholarship")</f>
        <v>MySydney Scholarship</v>
      </c>
      <c r="C321" t="s">
        <v>10</v>
      </c>
      <c r="D321" t="s">
        <v>10</v>
      </c>
      <c r="E321" t="s">
        <v>10</v>
      </c>
      <c r="F321" t="s">
        <v>10</v>
      </c>
      <c r="G321" t="s">
        <v>10</v>
      </c>
      <c r="H321" t="s">
        <v>11</v>
      </c>
      <c r="I321" t="s">
        <v>11</v>
      </c>
    </row>
    <row r="322" spans="1:9" x14ac:dyDescent="0.25">
      <c r="A322" t="s">
        <v>330</v>
      </c>
      <c r="B322" t="str">
        <f>HYPERLINK("https://www.sydney.edu.au/scholarships/e/pamela-joy-equity-scholarship.html", "Pamela Joy Equity Scholarship")</f>
        <v>Pamela Joy Equity Scholarship</v>
      </c>
      <c r="C322" t="s">
        <v>10</v>
      </c>
      <c r="D322" t="s">
        <v>10</v>
      </c>
      <c r="E322" t="s">
        <v>10</v>
      </c>
      <c r="F322" t="s">
        <v>10</v>
      </c>
      <c r="G322" t="s">
        <v>10</v>
      </c>
      <c r="H322" t="s">
        <v>11</v>
      </c>
      <c r="I322" t="s">
        <v>11</v>
      </c>
    </row>
    <row r="323" spans="1:9" x14ac:dyDescent="0.25">
      <c r="A323" t="s">
        <v>331</v>
      </c>
      <c r="B323" t="str">
        <f>HYPERLINK("https://www.sydney.edu.au/scholarships/e/rosebrook-foundation-scholarship.html", "The Rosebrook Scholarship")</f>
        <v>The Rosebrook Scholarship</v>
      </c>
      <c r="C323" t="s">
        <v>10</v>
      </c>
      <c r="D323" t="s">
        <v>10</v>
      </c>
      <c r="E323" t="s">
        <v>10</v>
      </c>
      <c r="F323" t="s">
        <v>10</v>
      </c>
      <c r="G323" t="s">
        <v>10</v>
      </c>
      <c r="H323" t="s">
        <v>11</v>
      </c>
      <c r="I323" t="s">
        <v>11</v>
      </c>
    </row>
    <row r="324" spans="1:9" x14ac:dyDescent="0.25">
      <c r="A324" t="s">
        <v>332</v>
      </c>
      <c r="B324" t="str">
        <f>HYPERLINK("https://www.sydney.edu.au/scholarships/e/state-super-academic-scholarship.html", "State Super ESG for Impact Scholarship")</f>
        <v>State Super ESG for Impact Scholarship</v>
      </c>
      <c r="C324" t="s">
        <v>10</v>
      </c>
      <c r="D324" t="s">
        <v>10</v>
      </c>
      <c r="E324" t="s">
        <v>10</v>
      </c>
      <c r="F324" t="s">
        <v>10</v>
      </c>
      <c r="G324" t="s">
        <v>10</v>
      </c>
      <c r="H324" t="s">
        <v>11</v>
      </c>
      <c r="I324" t="s">
        <v>11</v>
      </c>
    </row>
    <row r="325" spans="1:9" x14ac:dyDescent="0.25">
      <c r="A325" t="s">
        <v>333</v>
      </c>
      <c r="B325" t="str">
        <f>HYPERLINK("https://www.sydney.edu.au/scholarships/e/sydney-access-scholarship.html", "Sydney Access Scholarship")</f>
        <v>Sydney Access Scholarship</v>
      </c>
      <c r="C325" t="s">
        <v>10</v>
      </c>
      <c r="D325" t="s">
        <v>10</v>
      </c>
      <c r="E325" t="s">
        <v>10</v>
      </c>
      <c r="F325" t="s">
        <v>10</v>
      </c>
      <c r="G325" t="s">
        <v>10</v>
      </c>
      <c r="H325" t="s">
        <v>11</v>
      </c>
      <c r="I325" t="s">
        <v>11</v>
      </c>
    </row>
    <row r="326" spans="1:9" x14ac:dyDescent="0.25">
      <c r="A326" t="s">
        <v>334</v>
      </c>
      <c r="B326" t="str">
        <f>HYPERLINK("https://www.sydney.edu.au/scholarships/e/sydney-scholars-awards-equity-hardship-grounds.html", "Sydney Scholars Awards on Equity and Hardship Grounds")</f>
        <v>Sydney Scholars Awards on Equity and Hardship Grounds</v>
      </c>
      <c r="C326" t="s">
        <v>10</v>
      </c>
      <c r="D326" t="s">
        <v>10</v>
      </c>
      <c r="E326" t="s">
        <v>10</v>
      </c>
      <c r="F326" t="s">
        <v>10</v>
      </c>
      <c r="G326" t="s">
        <v>10</v>
      </c>
      <c r="H326" t="s">
        <v>11</v>
      </c>
      <c r="I326" t="s">
        <v>11</v>
      </c>
    </row>
    <row r="327" spans="1:9" x14ac:dyDescent="0.25">
      <c r="A327" t="s">
        <v>335</v>
      </c>
      <c r="B327" t="str">
        <f>HYPERLINK("https://www.sydney.edu.au/scholarships/e/the-boulton-mysydney-scholarship.html", "The Boulton MySydney Scholarship")</f>
        <v>The Boulton MySydney Scholarship</v>
      </c>
      <c r="C327" t="s">
        <v>10</v>
      </c>
      <c r="D327" t="s">
        <v>10</v>
      </c>
      <c r="E327" t="s">
        <v>10</v>
      </c>
      <c r="F327" t="s">
        <v>10</v>
      </c>
      <c r="G327" t="s">
        <v>10</v>
      </c>
      <c r="H327" t="s">
        <v>11</v>
      </c>
      <c r="I327" t="s">
        <v>11</v>
      </c>
    </row>
    <row r="328" spans="1:9" x14ac:dyDescent="0.25">
      <c r="A328" t="s">
        <v>336</v>
      </c>
      <c r="B328" t="str">
        <f>HYPERLINK("https://www.sydney.edu.au/scholarships/e/the-harold-and-gwenneth-harris-endowment-for-medical-humanities-.html", "The Harold and Gwenneth Harris Endowment for Medical Humanities Scholarship")</f>
        <v>The Harold and Gwenneth Harris Endowment for Medical Humanities Scholarship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11</v>
      </c>
      <c r="I328" t="s">
        <v>11</v>
      </c>
    </row>
    <row r="329" spans="1:9" x14ac:dyDescent="0.25">
      <c r="A329" t="s">
        <v>337</v>
      </c>
      <c r="B329" t="str">
        <f>HYPERLINK("https://www.sydney.edu.au/scholarships/e/the-lyn-mallesch-scholarship.html", "The Lyn Mallesch Scholarship")</f>
        <v>The Lyn Mallesch Scholarship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11</v>
      </c>
      <c r="I329" t="s">
        <v>11</v>
      </c>
    </row>
    <row r="330" spans="1:9" x14ac:dyDescent="0.25">
      <c r="A330" t="s">
        <v>338</v>
      </c>
      <c r="B330" t="str">
        <f>HYPERLINK("https://www.sydney.edu.au/scholarships/e/the-nick-van-gelder-dreamers-scholarship.html", "The Nick van Gelder Dreamers Scholarship")</f>
        <v>The Nick van Gelder Dreamers Scholarship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11</v>
      </c>
      <c r="I330" t="s">
        <v>11</v>
      </c>
    </row>
    <row r="331" spans="1:9" x14ac:dyDescent="0.25">
      <c r="A331" t="s">
        <v>339</v>
      </c>
      <c r="B331" t="str">
        <f>HYPERLINK("https://www.sydney.edu.au/scholarships/e/the-robert-floyd-marshall-and-esen-marshall-memorial-scholarship.html", "The Robert Floyd Marshall and Esen Marshall Memorial Scholarship")</f>
        <v>The Robert Floyd Marshall and Esen Marshall Memorial Scholarship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11</v>
      </c>
      <c r="I331" t="s">
        <v>11</v>
      </c>
    </row>
    <row r="332" spans="1:9" x14ac:dyDescent="0.25">
      <c r="A332" t="s">
        <v>340</v>
      </c>
      <c r="B332" t="str">
        <f>HYPERLINK("https://www.sydney.edu.au/scholarships/e/walter-eliza-hall-trust-opportunity-scholarship-student-physical.html", "Walter and Eliza Hall Trust Opportunity Scholarship")</f>
        <v>Walter and Eliza Hall Trust Opportunity Scholarship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11</v>
      </c>
      <c r="I332" t="s">
        <v>11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B59F058DD61F4CBF5D961017DC0A45" ma:contentTypeVersion="17" ma:contentTypeDescription="Create a new document." ma:contentTypeScope="" ma:versionID="3843482ad259dd7cf47d53181de3a479">
  <xsd:schema xmlns:xsd="http://www.w3.org/2001/XMLSchema" xmlns:xs="http://www.w3.org/2001/XMLSchema" xmlns:p="http://schemas.microsoft.com/office/2006/metadata/properties" xmlns:ns2="514dc54e-a510-4ebc-96a4-7a373c84d576" xmlns:ns3="91d47d42-378c-4240-adf1-50612b639f36" targetNamespace="http://schemas.microsoft.com/office/2006/metadata/properties" ma:root="true" ma:fieldsID="c2a99e4d2b0f67119e90f9a433f5d6db" ns2:_="" ns3:_="">
    <xsd:import namespace="514dc54e-a510-4ebc-96a4-7a373c84d576"/>
    <xsd:import namespace="91d47d42-378c-4240-adf1-50612b639f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dc54e-a510-4ebc-96a4-7a373c84d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aae0d8a-8891-48d9-ad2b-bad3da6b59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d47d42-378c-4240-adf1-50612b639f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bbaf84-1f02-4ee0-be3f-e164b36b151e}" ma:internalName="TaxCatchAll" ma:showField="CatchAllData" ma:web="91d47d42-378c-4240-adf1-50612b639f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4dc54e-a510-4ebc-96a4-7a373c84d576">
      <Terms xmlns="http://schemas.microsoft.com/office/infopath/2007/PartnerControls"/>
    </lcf76f155ced4ddcb4097134ff3c332f>
    <TaxCatchAll xmlns="91d47d42-378c-4240-adf1-50612b639f3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551E9F-D842-4AB3-BB00-386042CCC4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dc54e-a510-4ebc-96a4-7a373c84d576"/>
    <ds:schemaRef ds:uri="91d47d42-378c-4240-adf1-50612b639f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3B71FD-FC73-4419-851A-5E6213F1C98D}">
  <ds:schemaRefs>
    <ds:schemaRef ds:uri="http://schemas.microsoft.com/office/2006/metadata/properties"/>
    <ds:schemaRef ds:uri="http://schemas.microsoft.com/office/infopath/2007/PartnerControls"/>
    <ds:schemaRef ds:uri="514dc54e-a510-4ebc-96a4-7a373c84d576"/>
    <ds:schemaRef ds:uri="91d47d42-378c-4240-adf1-50612b639f36"/>
  </ds:schemaRefs>
</ds:datastoreItem>
</file>

<file path=customXml/itemProps3.xml><?xml version="1.0" encoding="utf-8"?>
<ds:datastoreItem xmlns:ds="http://schemas.openxmlformats.org/officeDocument/2006/customXml" ds:itemID="{E84E40AC-C5D4-4D78-8045-DAED6C6965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Pierce</cp:lastModifiedBy>
  <dcterms:created xsi:type="dcterms:W3CDTF">2024-11-05T03:09:42Z</dcterms:created>
  <dcterms:modified xsi:type="dcterms:W3CDTF">2024-11-05T03:10:03Z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0x010100A1B59F058DD61F4CBF5D961017DC0A45</vt:lpwstr>
  </property>
</Properties>
</file>