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ternsydneyedu.sharepoint.com/sites/ScholarshipsOperationsGroup/Shared Documents/Git/Scholarships/"/>
    </mc:Choice>
  </mc:AlternateContent>
  <xr:revisionPtr revIDLastSave="3" documentId="11_6EA1EBF55243380E93C5C56D6A21399B49873F79" xr6:coauthVersionLast="47" xr6:coauthVersionMax="47" xr10:uidLastSave="{CD3EDC09-2591-4A35-8DA6-BD9D8D1BC9F1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Sheet1!$D$1:$D$430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0" i="1" l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<sst xmlns="http://schemas.openxmlformats.org/spreadsheetml/2006/main" count="3441" uniqueCount="84">
  <si>
    <t>University</t>
  </si>
  <si>
    <t>Name</t>
  </si>
  <si>
    <t>Type</t>
  </si>
  <si>
    <t>Value</t>
  </si>
  <si>
    <t>Duration</t>
  </si>
  <si>
    <t>Level</t>
  </si>
  <si>
    <t>Criteria</t>
  </si>
  <si>
    <t>Indigenous</t>
  </si>
  <si>
    <t>Placement</t>
  </si>
  <si>
    <t>USYD</t>
  </si>
  <si>
    <t>NA</t>
  </si>
  <si>
    <t>Dean's Discrection</t>
  </si>
  <si>
    <t>No</t>
  </si>
  <si>
    <t>TBC</t>
  </si>
  <si>
    <t>$6,000</t>
  </si>
  <si>
    <t>$750</t>
  </si>
  <si>
    <t>$2,250</t>
  </si>
  <si>
    <t>$5,000</t>
  </si>
  <si>
    <t>$800</t>
  </si>
  <si>
    <t>$8,550</t>
  </si>
  <si>
    <t>$10,000</t>
  </si>
  <si>
    <t>$100</t>
  </si>
  <si>
    <t>$15,000</t>
  </si>
  <si>
    <t>$500</t>
  </si>
  <si>
    <t>$20,000</t>
  </si>
  <si>
    <t>$38,000</t>
  </si>
  <si>
    <t>$2,500</t>
  </si>
  <si>
    <t>$50,000</t>
  </si>
  <si>
    <t>$600</t>
  </si>
  <si>
    <t>$900</t>
  </si>
  <si>
    <t>$9,000</t>
  </si>
  <si>
    <t>$150</t>
  </si>
  <si>
    <t>$250</t>
  </si>
  <si>
    <t>Yes</t>
  </si>
  <si>
    <t>$25,000</t>
  </si>
  <si>
    <t>$2,000</t>
  </si>
  <si>
    <t>$7,500</t>
  </si>
  <si>
    <t>$8,500</t>
  </si>
  <si>
    <t>$7,000</t>
  </si>
  <si>
    <t>$3,878</t>
  </si>
  <si>
    <t>$4,000</t>
  </si>
  <si>
    <t>$641</t>
  </si>
  <si>
    <t>$1,666</t>
  </si>
  <si>
    <t>$3,000</t>
  </si>
  <si>
    <t>$40,000</t>
  </si>
  <si>
    <t>$700</t>
  </si>
  <si>
    <t>$8,000</t>
  </si>
  <si>
    <t>$22,000</t>
  </si>
  <si>
    <t>$1,500</t>
  </si>
  <si>
    <t>$12,000</t>
  </si>
  <si>
    <t>$177</t>
  </si>
  <si>
    <t>$8,300</t>
  </si>
  <si>
    <t>$8,200</t>
  </si>
  <si>
    <t>$4,500</t>
  </si>
  <si>
    <t>$312</t>
  </si>
  <si>
    <t>$6,400</t>
  </si>
  <si>
    <t>$60,000</t>
  </si>
  <si>
    <t>$300</t>
  </si>
  <si>
    <t>$11,750</t>
  </si>
  <si>
    <t>$4,350</t>
  </si>
  <si>
    <t>$1,000</t>
  </si>
  <si>
    <t>$16,000</t>
  </si>
  <si>
    <t>$5,500</t>
  </si>
  <si>
    <t>$400</t>
  </si>
  <si>
    <t>$217</t>
  </si>
  <si>
    <t>$3,500</t>
  </si>
  <si>
    <t>$8,301</t>
  </si>
  <si>
    <t>$862</t>
  </si>
  <si>
    <t>$21,625</t>
  </si>
  <si>
    <t>$87,500</t>
  </si>
  <si>
    <t>$36,000</t>
  </si>
  <si>
    <t>$850</t>
  </si>
  <si>
    <t>$350</t>
  </si>
  <si>
    <t>$42,000</t>
  </si>
  <si>
    <t>$5,250</t>
  </si>
  <si>
    <t>$54,000</t>
  </si>
  <si>
    <t>$170</t>
  </si>
  <si>
    <t>$675</t>
  </si>
  <si>
    <t>$4,400</t>
  </si>
  <si>
    <t>$3,840</t>
  </si>
  <si>
    <t>$3,333</t>
  </si>
  <si>
    <t>$1,200</t>
  </si>
  <si>
    <t>$7,200</t>
  </si>
  <si>
    <t>$29,000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</si>
</sst>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430"/>
  <sheetViews>
    <sheetView tabSelected="1" workbookViewId="0">
      <selection activeCell="B394" sqref="B394"/>
    </sheetView>
  </sheetViews>
  <sheetFormatPr defaultRowHeight="15" x14ac:dyDescent="0.25"/>
  <cols>
    <col min="2" max="2" width="5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 t="str">
        <f>HYPERLINK("https://www.sydney.edu.au/scholarships/a/alan-hyland-scholarship-for-instrumental-studies.html", "Alan Hyland Scholarship for Instrumental Studies")</f>
        <v>Alan Hyland Scholarship for Instrumental Studies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</row>
    <row r="3" spans="1:9" hidden="1" x14ac:dyDescent="0.25">
      <c r="A3" t="s">
        <v>9</v>
      </c>
      <c r="B3" t="str">
        <f>HYPERLINK("https://www.sydney.edu.au/scholarships/a/albert-scholarship.html", "Albert Scholarship")</f>
        <v>Albert Scholarship</v>
      </c>
      <c r="C3" t="s">
        <v>10</v>
      </c>
      <c r="D3" t="s">
        <v>13</v>
      </c>
      <c r="E3" t="s">
        <v>10</v>
      </c>
      <c r="F3" t="s">
        <v>10</v>
      </c>
      <c r="G3" t="s">
        <v>10</v>
      </c>
      <c r="H3" t="s">
        <v>12</v>
      </c>
      <c r="I3" t="s">
        <v>12</v>
      </c>
    </row>
    <row r="4" spans="1:9" x14ac:dyDescent="0.25">
      <c r="A4" t="s">
        <v>9</v>
      </c>
      <c r="B4" t="str">
        <f>HYPERLINK("https://www.sydney.edu.au/scholarships/a/alek-safarian-mba-scholarship.html", "Alek Safarian MBA Scholarship")</f>
        <v>Alek Safarian MBA Scholarship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12</v>
      </c>
      <c r="I4" t="s">
        <v>12</v>
      </c>
    </row>
    <row r="5" spans="1:9" hidden="1" x14ac:dyDescent="0.25">
      <c r="A5" t="s">
        <v>9</v>
      </c>
      <c r="B5" t="str">
        <f>HYPERLINK("https://www.sydney.edu.au/scholarships/a/alexandria-harbin-atlassian-scholarship.html", "The Alexandria Harbin Atlassian Coursework Scholarship")</f>
        <v>The Alexandria Harbin Atlassian Coursework Scholarship</v>
      </c>
      <c r="C5" t="s">
        <v>10</v>
      </c>
      <c r="D5" t="s">
        <v>13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</row>
    <row r="6" spans="1:9" hidden="1" x14ac:dyDescent="0.25">
      <c r="A6" t="s">
        <v>9</v>
      </c>
      <c r="B6" t="str">
        <f>HYPERLINK("https://www.sydney.edu.au/scholarships/a/alison-burrell-bequest.html", "Alison Burrell Bequest")</f>
        <v>Alison Burrell Bequest</v>
      </c>
      <c r="C6" t="s">
        <v>10</v>
      </c>
      <c r="D6" t="s">
        <v>13</v>
      </c>
      <c r="E6" t="s">
        <v>10</v>
      </c>
      <c r="F6" t="s">
        <v>10</v>
      </c>
      <c r="G6" t="s">
        <v>10</v>
      </c>
      <c r="H6" t="s">
        <v>12</v>
      </c>
      <c r="I6" t="s">
        <v>12</v>
      </c>
    </row>
    <row r="7" spans="1:9" x14ac:dyDescent="0.25">
      <c r="A7" t="s">
        <v>9</v>
      </c>
      <c r="B7" t="str">
        <f>HYPERLINK("https://www.sydney.edu.au/scholarships/a/anstice-mba-scholarship-community-leadership.html", "Anstice MBA Scholarship for Community Leadership")</f>
        <v>Anstice MBA Scholarship for Community Leadership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12</v>
      </c>
      <c r="I7" t="s">
        <v>12</v>
      </c>
    </row>
    <row r="8" spans="1:9" hidden="1" x14ac:dyDescent="0.25">
      <c r="A8" t="s">
        <v>9</v>
      </c>
      <c r="B8" t="str">
        <f>HYPERLINK("https://www.sydney.edu.au/scholarships/a/anthony---sharon-lee-foundation-jazz-scholarship-for-female-and-.html", "Anthony &amp; Sharon Lee Foundation Jazz Scholarship for Female and/or Gender Diverse")</f>
        <v>Anthony &amp; Sharon Lee Foundation Jazz Scholarship for Female and/or Gender Diverse</v>
      </c>
      <c r="C8" t="s">
        <v>10</v>
      </c>
      <c r="D8" t="s">
        <v>13</v>
      </c>
      <c r="E8" t="s">
        <v>10</v>
      </c>
      <c r="F8" t="s">
        <v>10</v>
      </c>
      <c r="G8" t="s">
        <v>10</v>
      </c>
      <c r="H8" t="s">
        <v>12</v>
      </c>
      <c r="I8" t="s">
        <v>12</v>
      </c>
    </row>
    <row r="9" spans="1:9" hidden="1" x14ac:dyDescent="0.25">
      <c r="A9" t="s">
        <v>9</v>
      </c>
      <c r="B9" t="str">
        <f>HYPERLINK("https://www.sydney.edu.au/scholarships/a/anthony-sharon-lee-foundation-jazz-scholarship.html", "Anthony and Sharon Lee Foundation Jazz Scholarship")</f>
        <v>Anthony and Sharon Lee Foundation Jazz Scholarship</v>
      </c>
      <c r="C9" t="s">
        <v>10</v>
      </c>
      <c r="D9" t="s">
        <v>14</v>
      </c>
      <c r="E9" t="s">
        <v>10</v>
      </c>
      <c r="F9" t="s">
        <v>10</v>
      </c>
      <c r="G9" t="s">
        <v>10</v>
      </c>
      <c r="H9" t="s">
        <v>12</v>
      </c>
      <c r="I9" t="s">
        <v>12</v>
      </c>
    </row>
    <row r="10" spans="1:9" hidden="1" x14ac:dyDescent="0.25">
      <c r="A10" t="s">
        <v>9</v>
      </c>
      <c r="B10" t="str">
        <f>HYPERLINK("https://www.sydney.edu.au/scholarships/a/anthony-strachan-scholarship.html", "Anthony Strachan Scholarship")</f>
        <v>Anthony Strachan Scholarship</v>
      </c>
      <c r="C10" t="s">
        <v>10</v>
      </c>
      <c r="D10" t="s">
        <v>11</v>
      </c>
      <c r="E10" t="s">
        <v>10</v>
      </c>
      <c r="F10" t="s">
        <v>10</v>
      </c>
      <c r="G10" t="s">
        <v>10</v>
      </c>
      <c r="H10" t="s">
        <v>12</v>
      </c>
      <c r="I10" t="s">
        <v>12</v>
      </c>
    </row>
    <row r="11" spans="1:9" hidden="1" x14ac:dyDescent="0.25">
      <c r="A11" t="s">
        <v>9</v>
      </c>
      <c r="B11" t="str">
        <f>HYPERLINK("https://www.sydney.edu.au/scholarships/a/belinda-frances-hughes-piano-scholarship.html", "Belinda Frances Hughes Piano Scholarship")</f>
        <v>Belinda Frances Hughes Piano Scholarship</v>
      </c>
      <c r="C11" t="s">
        <v>10</v>
      </c>
      <c r="D11" t="s">
        <v>11</v>
      </c>
      <c r="E11" t="s">
        <v>10</v>
      </c>
      <c r="F11" t="s">
        <v>10</v>
      </c>
      <c r="G11" t="s">
        <v>10</v>
      </c>
      <c r="H11" t="s">
        <v>12</v>
      </c>
      <c r="I11" t="s">
        <v>12</v>
      </c>
    </row>
    <row r="12" spans="1:9" hidden="1" x14ac:dyDescent="0.25">
      <c r="A12" t="s">
        <v>9</v>
      </c>
      <c r="B12" t="str">
        <f>HYPERLINK("https://www.sydney.edu.au/scholarships/a/belinda-frances-hughes-violin-scholarship.html", "Belinda Frances Hughes Violin Scholarship")</f>
        <v>Belinda Frances Hughes Violin Scholarship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12</v>
      </c>
      <c r="I12" t="s">
        <v>12</v>
      </c>
    </row>
    <row r="13" spans="1:9" hidden="1" x14ac:dyDescent="0.25">
      <c r="A13" t="s">
        <v>9</v>
      </c>
      <c r="B13" t="str">
        <f>HYPERLINK("https://www.sydney.edu.au/scholarships/a/bessie-cook-piano-award.html", "The Bessie Cook Piano Award")</f>
        <v>The Bessie Cook Piano Award</v>
      </c>
      <c r="C13" t="s">
        <v>10</v>
      </c>
      <c r="D13" t="s">
        <v>13</v>
      </c>
      <c r="E13" t="s">
        <v>10</v>
      </c>
      <c r="F13" t="s">
        <v>10</v>
      </c>
      <c r="G13" t="s">
        <v>10</v>
      </c>
      <c r="H13" t="s">
        <v>12</v>
      </c>
      <c r="I13" t="s">
        <v>12</v>
      </c>
    </row>
    <row r="14" spans="1:9" hidden="1" x14ac:dyDescent="0.25">
      <c r="A14" t="s">
        <v>9</v>
      </c>
      <c r="B14" t="str">
        <f>HYPERLINK("https://www.sydney.edu.au/scholarships/a/board-of-governors-scholarship.html", "Board of Governors' Scholarship")</f>
        <v>Board of Governors' Scholarship</v>
      </c>
      <c r="C14" t="s">
        <v>10</v>
      </c>
      <c r="D14" t="s">
        <v>11</v>
      </c>
      <c r="E14" t="s">
        <v>10</v>
      </c>
      <c r="F14" t="s">
        <v>10</v>
      </c>
      <c r="G14" t="s">
        <v>10</v>
      </c>
      <c r="H14" t="s">
        <v>12</v>
      </c>
      <c r="I14" t="s">
        <v>12</v>
      </c>
    </row>
    <row r="15" spans="1:9" hidden="1" x14ac:dyDescent="0.25">
      <c r="A15" t="s">
        <v>9</v>
      </c>
      <c r="B15" t="str">
        <f>HYPERLINK("https://www.sydney.edu.au/scholarships/a/brian-abel-piano-scholarship.html", "Brian Abel Piano Scholarship")</f>
        <v>Brian Abel Piano Scholarship</v>
      </c>
      <c r="C15" t="s">
        <v>10</v>
      </c>
      <c r="D15" t="s">
        <v>11</v>
      </c>
      <c r="E15" t="s">
        <v>10</v>
      </c>
      <c r="F15" t="s">
        <v>10</v>
      </c>
      <c r="G15" t="s">
        <v>10</v>
      </c>
      <c r="H15" t="s">
        <v>12</v>
      </c>
      <c r="I15" t="s">
        <v>12</v>
      </c>
    </row>
    <row r="16" spans="1:9" hidden="1" x14ac:dyDescent="0.25">
      <c r="A16" t="s">
        <v>9</v>
      </c>
      <c r="B16" t="str">
        <f>HYPERLINK("https://www.sydney.edu.au/scholarships/a/bruce-a-pontin-memorial-scholarship.html", "Bruce A Pontin Memorial Scholarship")</f>
        <v>Bruce A Pontin Memorial Scholarship</v>
      </c>
      <c r="C16" t="s">
        <v>10</v>
      </c>
      <c r="D16" t="s">
        <v>11</v>
      </c>
      <c r="E16" t="s">
        <v>10</v>
      </c>
      <c r="F16" t="s">
        <v>10</v>
      </c>
      <c r="G16" t="s">
        <v>10</v>
      </c>
      <c r="H16" t="s">
        <v>12</v>
      </c>
      <c r="I16" t="s">
        <v>12</v>
      </c>
    </row>
    <row r="17" spans="1:9" hidden="1" x14ac:dyDescent="0.25">
      <c r="A17" t="s">
        <v>9</v>
      </c>
      <c r="B17" t="str">
        <f>HYPERLINK("https://www.sydney.edu.au/scholarships/a/business-school-all-round-excellence.html", "University of Sydney Business School All-Round Excellence Scholarship")</f>
        <v>University of Sydney Business School All-Round Excellence Scholarship</v>
      </c>
      <c r="C17" t="s">
        <v>10</v>
      </c>
      <c r="D17" t="s">
        <v>15</v>
      </c>
      <c r="E17" t="s">
        <v>10</v>
      </c>
      <c r="F17" t="s">
        <v>10</v>
      </c>
      <c r="G17" t="s">
        <v>10</v>
      </c>
      <c r="H17" t="s">
        <v>12</v>
      </c>
      <c r="I17" t="s">
        <v>12</v>
      </c>
    </row>
    <row r="18" spans="1:9" hidden="1" x14ac:dyDescent="0.25">
      <c r="A18" t="s">
        <v>9</v>
      </c>
      <c r="B18" t="str">
        <f>HYPERLINK("https://www.sydney.edu.au/scholarships/a/business_school_postgraduate_kick_starter_scholarship.html", "Business School Postgraduate Kick Starter Scholarship")</f>
        <v>Business School Postgraduate Kick Starter Scholarship</v>
      </c>
      <c r="C18" t="s">
        <v>10</v>
      </c>
      <c r="D18" t="s">
        <v>16</v>
      </c>
      <c r="E18" t="s">
        <v>10</v>
      </c>
      <c r="F18" t="s">
        <v>10</v>
      </c>
      <c r="G18" t="s">
        <v>10</v>
      </c>
      <c r="H18" t="s">
        <v>12</v>
      </c>
      <c r="I18" t="s">
        <v>12</v>
      </c>
    </row>
    <row r="19" spans="1:9" hidden="1" x14ac:dyDescent="0.25">
      <c r="A19" t="s">
        <v>9</v>
      </c>
      <c r="B19" t="str">
        <f>HYPERLINK("https://www.sydney.edu.au/scholarships/a/buss4909-startup-project-scholarship.html", "BUSS4909 Startup Project Scholarship")</f>
        <v>BUSS4909 Startup Project Scholarship</v>
      </c>
      <c r="C19" t="s">
        <v>10</v>
      </c>
      <c r="D19" t="s">
        <v>17</v>
      </c>
      <c r="E19" t="s">
        <v>10</v>
      </c>
      <c r="F19" t="s">
        <v>10</v>
      </c>
      <c r="G19" t="s">
        <v>10</v>
      </c>
      <c r="H19" t="s">
        <v>12</v>
      </c>
      <c r="I19" t="s">
        <v>12</v>
      </c>
    </row>
    <row r="20" spans="1:9" hidden="1" x14ac:dyDescent="0.25">
      <c r="A20" t="s">
        <v>9</v>
      </c>
      <c r="B20" t="str">
        <f>HYPERLINK("https://www.sydney.edu.au/scholarships/a/canon-honours-scholarship.html", "Canon Honours Scholarship")</f>
        <v>Canon Honours Scholarship</v>
      </c>
      <c r="C20" t="s">
        <v>10</v>
      </c>
      <c r="D20" t="s">
        <v>18</v>
      </c>
      <c r="E20" t="s">
        <v>10</v>
      </c>
      <c r="F20" t="s">
        <v>10</v>
      </c>
      <c r="G20" t="s">
        <v>10</v>
      </c>
      <c r="H20" t="s">
        <v>12</v>
      </c>
      <c r="I20" t="s">
        <v>12</v>
      </c>
    </row>
    <row r="21" spans="1:9" hidden="1" x14ac:dyDescent="0.25">
      <c r="A21" t="s">
        <v>9</v>
      </c>
      <c r="B21" t="str">
        <f>HYPERLINK("https://www.sydney.edu.au/scholarships/a/cary-james-and-anne-witheford-back-of-orchestra-scholarship.html", "Cary James and Anne Witheford Back of Orchestra Scholarship")</f>
        <v>Cary James and Anne Witheford Back of Orchestra Scholarship</v>
      </c>
      <c r="C21" t="s">
        <v>10</v>
      </c>
      <c r="D21" t="s">
        <v>19</v>
      </c>
      <c r="E21" t="s">
        <v>10</v>
      </c>
      <c r="F21" t="s">
        <v>10</v>
      </c>
      <c r="G21" t="s">
        <v>10</v>
      </c>
      <c r="H21" t="s">
        <v>12</v>
      </c>
      <c r="I21" t="s">
        <v>12</v>
      </c>
    </row>
    <row r="22" spans="1:9" hidden="1" x14ac:dyDescent="0.25">
      <c r="A22" t="s">
        <v>9</v>
      </c>
      <c r="B22" t="str">
        <f>HYPERLINK("https://www.sydney.edu.au/scholarships/a/chapple-bremner-scholarship.html", "Chapple/Bremner Scholarship")</f>
        <v>Chapple/Bremner Scholarship</v>
      </c>
      <c r="C22" t="s">
        <v>10</v>
      </c>
      <c r="D22" t="s">
        <v>11</v>
      </c>
      <c r="E22" t="s">
        <v>10</v>
      </c>
      <c r="F22" t="s">
        <v>10</v>
      </c>
      <c r="G22" t="s">
        <v>10</v>
      </c>
      <c r="H22" t="s">
        <v>12</v>
      </c>
      <c r="I22" t="s">
        <v>12</v>
      </c>
    </row>
    <row r="23" spans="1:9" hidden="1" x14ac:dyDescent="0.25">
      <c r="A23" t="s">
        <v>9</v>
      </c>
      <c r="B23" t="str">
        <f>HYPERLINK("https://www.sydney.edu.au/scholarships/a/clarence-addison-turrill-scholarship.html", "Clarence Addison Turrill Scholarship")</f>
        <v>Clarence Addison Turrill Scholarship</v>
      </c>
      <c r="C23" t="s">
        <v>10</v>
      </c>
      <c r="D23" t="s">
        <v>13</v>
      </c>
      <c r="E23" t="s">
        <v>10</v>
      </c>
      <c r="F23" t="s">
        <v>10</v>
      </c>
      <c r="G23" t="s">
        <v>10</v>
      </c>
      <c r="H23" t="s">
        <v>12</v>
      </c>
      <c r="I23" t="s">
        <v>12</v>
      </c>
    </row>
    <row r="24" spans="1:9" hidden="1" x14ac:dyDescent="0.25">
      <c r="A24" t="s">
        <v>9</v>
      </c>
      <c r="B24" t="str">
        <f>HYPERLINK("https://www.sydney.edu.au/scholarships/a/conservatorium-of-music-scholarship.html", "Conservatorium of Music Scholarship")</f>
        <v>Conservatorium of Music Scholarship</v>
      </c>
      <c r="C24" t="s">
        <v>10</v>
      </c>
      <c r="D24" t="s">
        <v>11</v>
      </c>
      <c r="E24" t="s">
        <v>10</v>
      </c>
      <c r="F24" t="s">
        <v>10</v>
      </c>
      <c r="G24" t="s">
        <v>10</v>
      </c>
      <c r="H24" t="s">
        <v>12</v>
      </c>
      <c r="I24" t="s">
        <v>12</v>
      </c>
    </row>
    <row r="25" spans="1:9" hidden="1" x14ac:dyDescent="0.25">
      <c r="A25" t="s">
        <v>9</v>
      </c>
      <c r="B25" t="str">
        <f>HYPERLINK("https://www.sydney.edu.au/scholarships/a/corinna-dhage-mayer-string-scholarship.html", "Corinna D'Hage Mayer String Scholarship")</f>
        <v>Corinna D'Hage Mayer String Scholarship</v>
      </c>
      <c r="C25" t="s">
        <v>10</v>
      </c>
      <c r="D25" t="s">
        <v>11</v>
      </c>
      <c r="E25" t="s">
        <v>10</v>
      </c>
      <c r="F25" t="s">
        <v>10</v>
      </c>
      <c r="G25" t="s">
        <v>10</v>
      </c>
      <c r="H25" t="s">
        <v>12</v>
      </c>
      <c r="I25" t="s">
        <v>12</v>
      </c>
    </row>
    <row r="26" spans="1:9" hidden="1" x14ac:dyDescent="0.25">
      <c r="A26" t="s">
        <v>9</v>
      </c>
      <c r="B26" t="str">
        <f>HYPERLINK("https://www.sydney.edu.au/scholarships/a/costa-rosa-harsas-award.html", "Costa Rosa Harsas Award")</f>
        <v>Costa Rosa Harsas Award</v>
      </c>
      <c r="C26" t="s">
        <v>10</v>
      </c>
      <c r="D26" t="s">
        <v>11</v>
      </c>
      <c r="E26" t="s">
        <v>10</v>
      </c>
      <c r="F26" t="s">
        <v>10</v>
      </c>
      <c r="G26" t="s">
        <v>10</v>
      </c>
      <c r="H26" t="s">
        <v>12</v>
      </c>
      <c r="I26" t="s">
        <v>12</v>
      </c>
    </row>
    <row r="27" spans="1:9" hidden="1" x14ac:dyDescent="0.25">
      <c r="A27" t="s">
        <v>9</v>
      </c>
      <c r="B27" t="str">
        <f>HYPERLINK("https://www.sydney.edu.au/scholarships/a/coughtrey-scholarship-for-pianists.html", "Mary Greville and Bert Coughtrey Scholarship for Pianists")</f>
        <v>Mary Greville and Bert Coughtrey Scholarship for Pianists</v>
      </c>
      <c r="C27" t="s">
        <v>10</v>
      </c>
      <c r="D27" t="s">
        <v>13</v>
      </c>
      <c r="E27" t="s">
        <v>10</v>
      </c>
      <c r="F27" t="s">
        <v>10</v>
      </c>
      <c r="G27" t="s">
        <v>10</v>
      </c>
      <c r="H27" t="s">
        <v>12</v>
      </c>
      <c r="I27" t="s">
        <v>12</v>
      </c>
    </row>
    <row r="28" spans="1:9" x14ac:dyDescent="0.25">
      <c r="A28" t="s">
        <v>9</v>
      </c>
      <c r="B28" t="str">
        <f>HYPERLINK("https://www.sydney.edu.au/scholarships/a/cultural-diversity-business-executive-mba-scholarship.html", "Cultural Diversity in Business Executive MBA Scholarship")</f>
        <v>Cultural Diversity in Business Executive MBA Scholarship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12</v>
      </c>
      <c r="I28" t="s">
        <v>12</v>
      </c>
    </row>
    <row r="29" spans="1:9" hidden="1" x14ac:dyDescent="0.25">
      <c r="A29" t="s">
        <v>9</v>
      </c>
      <c r="B29" t="str">
        <f>HYPERLINK("https://www.sydney.edu.au/scholarships/a/david-nhilla-dumbrell-scholarship.html", "The David and Nhilla Dumbrell Scholarship")</f>
        <v>The David and Nhilla Dumbrell Scholarship</v>
      </c>
      <c r="C29" t="s">
        <v>10</v>
      </c>
      <c r="D29" t="s">
        <v>13</v>
      </c>
      <c r="E29" t="s">
        <v>10</v>
      </c>
      <c r="F29" t="s">
        <v>10</v>
      </c>
      <c r="G29" t="s">
        <v>10</v>
      </c>
      <c r="H29" t="s">
        <v>12</v>
      </c>
      <c r="I29" t="s">
        <v>12</v>
      </c>
    </row>
    <row r="30" spans="1:9" hidden="1" x14ac:dyDescent="0.25">
      <c r="A30" t="s">
        <v>9</v>
      </c>
      <c r="B30" t="str">
        <f>HYPERLINK("https://www.sydney.edu.au/scholarships/a/david-w-johnson-scholarship.html", "David W Johnson Scholarship")</f>
        <v>David W Johnson Scholarship</v>
      </c>
      <c r="C30" t="s">
        <v>10</v>
      </c>
      <c r="D30" t="s">
        <v>20</v>
      </c>
      <c r="E30" t="s">
        <v>10</v>
      </c>
      <c r="F30" t="s">
        <v>10</v>
      </c>
      <c r="G30" t="s">
        <v>10</v>
      </c>
      <c r="H30" t="s">
        <v>12</v>
      </c>
      <c r="I30" t="s">
        <v>12</v>
      </c>
    </row>
    <row r="31" spans="1:9" x14ac:dyDescent="0.25">
      <c r="A31" t="s">
        <v>9</v>
      </c>
      <c r="B31" t="str">
        <f>HYPERLINK("https://www.sydney.edu.au/scholarships/a/deans-excellence-scholarship-emba.html", "The Dean's Excellence Scholarship (Executive MBA)")</f>
        <v>The Dean's Excellence Scholarship (Executive MBA)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12</v>
      </c>
      <c r="I31" t="s">
        <v>12</v>
      </c>
    </row>
    <row r="32" spans="1:9" hidden="1" x14ac:dyDescent="0.25">
      <c r="A32" t="s">
        <v>9</v>
      </c>
      <c r="B32" t="str">
        <f>HYPERLINK("https://www.sydney.edu.au/scholarships/a/deans-merit-scholarship.html", "Architecture, Design and Planning Dean's Merit Scholarship")</f>
        <v>Architecture, Design and Planning Dean's Merit Scholarship</v>
      </c>
      <c r="C32" t="s">
        <v>10</v>
      </c>
      <c r="D32" t="s">
        <v>21</v>
      </c>
      <c r="E32" t="s">
        <v>10</v>
      </c>
      <c r="F32" t="s">
        <v>10</v>
      </c>
      <c r="G32" t="s">
        <v>10</v>
      </c>
      <c r="H32" t="s">
        <v>12</v>
      </c>
      <c r="I32" t="s">
        <v>12</v>
      </c>
    </row>
    <row r="33" spans="1:9" hidden="1" x14ac:dyDescent="0.25">
      <c r="A33" t="s">
        <v>9</v>
      </c>
      <c r="B33" t="str">
        <f>HYPERLINK("https://www.sydney.edu.au/scholarships/a/deans-outstanding-merit-scholarship.html", "Architecture, Design and Planning Dean's Outstanding Merit Scholarship")</f>
        <v>Architecture, Design and Planning Dean's Outstanding Merit Scholarship</v>
      </c>
      <c r="C33" t="s">
        <v>10</v>
      </c>
      <c r="D33" t="s">
        <v>21</v>
      </c>
      <c r="E33" t="s">
        <v>10</v>
      </c>
      <c r="F33" t="s">
        <v>10</v>
      </c>
      <c r="G33" t="s">
        <v>10</v>
      </c>
      <c r="H33" t="s">
        <v>12</v>
      </c>
      <c r="I33" t="s">
        <v>12</v>
      </c>
    </row>
    <row r="34" spans="1:9" hidden="1" x14ac:dyDescent="0.25">
      <c r="A34" t="s">
        <v>9</v>
      </c>
      <c r="B34" t="str">
        <f>HYPERLINK("https://www.sydney.edu.au/scholarships/a/deans-scholarship-business.html", "Dean's Undergraduate Scholarship in Business")</f>
        <v>Dean's Undergraduate Scholarship in Business</v>
      </c>
      <c r="C34" t="s">
        <v>10</v>
      </c>
      <c r="D34" t="s">
        <v>22</v>
      </c>
      <c r="E34" t="s">
        <v>10</v>
      </c>
      <c r="F34" t="s">
        <v>10</v>
      </c>
      <c r="G34" t="s">
        <v>10</v>
      </c>
      <c r="H34" t="s">
        <v>12</v>
      </c>
      <c r="I34" t="s">
        <v>12</v>
      </c>
    </row>
    <row r="35" spans="1:9" hidden="1" x14ac:dyDescent="0.25">
      <c r="A35" t="s">
        <v>9</v>
      </c>
      <c r="B35" t="str">
        <f>HYPERLINK("https://www.sydney.edu.au/scholarships/a/deirdre-hall-scholarship-for-musically-talented-flute-students.html", "Deirdre Hall Scholarship for Musically Talented Flute Students")</f>
        <v>Deirdre Hall Scholarship for Musically Talented Flute Students</v>
      </c>
      <c r="C35" t="s">
        <v>10</v>
      </c>
      <c r="D35" t="s">
        <v>17</v>
      </c>
      <c r="E35" t="s">
        <v>10</v>
      </c>
      <c r="F35" t="s">
        <v>10</v>
      </c>
      <c r="G35" t="s">
        <v>10</v>
      </c>
      <c r="H35" t="s">
        <v>12</v>
      </c>
      <c r="I35" t="s">
        <v>12</v>
      </c>
    </row>
    <row r="36" spans="1:9" hidden="1" x14ac:dyDescent="0.25">
      <c r="A36" t="s">
        <v>9</v>
      </c>
      <c r="B36" t="str">
        <f>HYPERLINK("https://www.sydney.edu.au/scholarships/a/diana-inglis-carment-scholarship.html", "Diana Inglis Carment Scholarship")</f>
        <v>Diana Inglis Carment Scholarship</v>
      </c>
      <c r="C36" t="s">
        <v>10</v>
      </c>
      <c r="D36" t="s">
        <v>23</v>
      </c>
      <c r="E36" t="s">
        <v>10</v>
      </c>
      <c r="F36" t="s">
        <v>10</v>
      </c>
      <c r="G36" t="s">
        <v>10</v>
      </c>
      <c r="H36" t="s">
        <v>12</v>
      </c>
      <c r="I36" t="s">
        <v>12</v>
      </c>
    </row>
    <row r="37" spans="1:9" hidden="1" x14ac:dyDescent="0.25">
      <c r="A37" t="s">
        <v>9</v>
      </c>
      <c r="B37" t="str">
        <f>HYPERLINK("https://www.sydney.edu.au/scholarships/a/dilys-milton-renham-scholarship.html", "Dylis and Milton Renham Scholarship")</f>
        <v>Dylis and Milton Renham Scholarship</v>
      </c>
      <c r="C37" t="s">
        <v>10</v>
      </c>
      <c r="D37" t="s">
        <v>11</v>
      </c>
      <c r="E37" t="s">
        <v>10</v>
      </c>
      <c r="F37" t="s">
        <v>10</v>
      </c>
      <c r="G37" t="s">
        <v>10</v>
      </c>
      <c r="H37" t="s">
        <v>12</v>
      </c>
      <c r="I37" t="s">
        <v>12</v>
      </c>
    </row>
    <row r="38" spans="1:9" hidden="1" x14ac:dyDescent="0.25">
      <c r="A38" t="s">
        <v>9</v>
      </c>
      <c r="B38" t="str">
        <f>HYPERLINK("https://www.sydney.edu.au/scholarships/a/donald-lionel-edgerton-scholarship.html", "The Donald Lionel Edgerton Scholarship")</f>
        <v>The Donald Lionel Edgerton Scholarship</v>
      </c>
      <c r="C38" t="s">
        <v>10</v>
      </c>
      <c r="D38" t="s">
        <v>13</v>
      </c>
      <c r="E38" t="s">
        <v>10</v>
      </c>
      <c r="F38" t="s">
        <v>10</v>
      </c>
      <c r="G38" t="s">
        <v>10</v>
      </c>
      <c r="H38" t="s">
        <v>12</v>
      </c>
      <c r="I38" t="s">
        <v>12</v>
      </c>
    </row>
    <row r="39" spans="1:9" hidden="1" x14ac:dyDescent="0.25">
      <c r="A39" t="s">
        <v>9</v>
      </c>
      <c r="B39" t="str">
        <f>HYPERLINK("https://www.sydney.edu.au/scholarships/a/doris-burnett-ford-scholarship.html", "Doris Burnett Ford Scholarship")</f>
        <v>Doris Burnett Ford Scholarship</v>
      </c>
      <c r="C39" t="s">
        <v>10</v>
      </c>
      <c r="D39" t="s">
        <v>11</v>
      </c>
      <c r="E39" t="s">
        <v>10</v>
      </c>
      <c r="F39" t="s">
        <v>10</v>
      </c>
      <c r="G39" t="s">
        <v>10</v>
      </c>
      <c r="H39" t="s">
        <v>12</v>
      </c>
      <c r="I39" t="s">
        <v>12</v>
      </c>
    </row>
    <row r="40" spans="1:9" hidden="1" x14ac:dyDescent="0.25">
      <c r="A40" t="s">
        <v>9</v>
      </c>
      <c r="B40" t="str">
        <f>HYPERLINK("https://www.sydney.edu.au/scholarships/a/elaine-mccaghern-musical-scholarship.html", "The Elaine McCaghern Musical Scholarship")</f>
        <v>The Elaine McCaghern Musical Scholarship</v>
      </c>
      <c r="C40" t="s">
        <v>10</v>
      </c>
      <c r="D40" t="s">
        <v>11</v>
      </c>
      <c r="E40" t="s">
        <v>10</v>
      </c>
      <c r="F40" t="s">
        <v>10</v>
      </c>
      <c r="G40" t="s">
        <v>10</v>
      </c>
      <c r="H40" t="s">
        <v>12</v>
      </c>
      <c r="I40" t="s">
        <v>12</v>
      </c>
    </row>
    <row r="41" spans="1:9" hidden="1" x14ac:dyDescent="0.25">
      <c r="A41" t="s">
        <v>9</v>
      </c>
      <c r="B41" t="str">
        <f>HYPERLINK("https://www.sydney.edu.au/scholarships/a/elise-herrman-scholarship.html", "The Elise Herrman Scholarship")</f>
        <v>The Elise Herrman Scholarship</v>
      </c>
      <c r="C41" t="s">
        <v>10</v>
      </c>
      <c r="D41" t="s">
        <v>13</v>
      </c>
      <c r="E41" t="s">
        <v>10</v>
      </c>
      <c r="F41" t="s">
        <v>10</v>
      </c>
      <c r="G41" t="s">
        <v>10</v>
      </c>
      <c r="H41" t="s">
        <v>12</v>
      </c>
      <c r="I41" t="s">
        <v>12</v>
      </c>
    </row>
    <row r="42" spans="1:9" hidden="1" x14ac:dyDescent="0.25">
      <c r="A42" t="s">
        <v>9</v>
      </c>
      <c r="B42" t="str">
        <f>HYPERLINK("https://www.sydney.edu.au/scholarships/a/eric-campbell-scott--rural---regional--scholarship.html", "Eric Campbell Scott (Rural / Regional) Scholarship")</f>
        <v>Eric Campbell Scott (Rural / Regional) Scholarship</v>
      </c>
      <c r="C42" t="s">
        <v>10</v>
      </c>
      <c r="D42" t="s">
        <v>20</v>
      </c>
      <c r="E42" t="s">
        <v>10</v>
      </c>
      <c r="F42" t="s">
        <v>10</v>
      </c>
      <c r="G42" t="s">
        <v>10</v>
      </c>
      <c r="H42" t="s">
        <v>12</v>
      </c>
      <c r="I42" t="s">
        <v>12</v>
      </c>
    </row>
    <row r="43" spans="1:9" hidden="1" x14ac:dyDescent="0.25">
      <c r="A43" t="s">
        <v>9</v>
      </c>
      <c r="B43" t="str">
        <f>HYPERLINK("https://www.sydney.edu.au/scholarships/a/ernest-heine-family-foundation-digital-music-scholarship.html", "Ernest Heine Family Foundation Digital Music Scholarship")</f>
        <v>Ernest Heine Family Foundation Digital Music Scholarship</v>
      </c>
      <c r="C43" t="s">
        <v>10</v>
      </c>
      <c r="D43" t="s">
        <v>24</v>
      </c>
      <c r="E43" t="s">
        <v>10</v>
      </c>
      <c r="F43" t="s">
        <v>10</v>
      </c>
      <c r="G43" t="s">
        <v>10</v>
      </c>
      <c r="H43" t="s">
        <v>12</v>
      </c>
      <c r="I43" t="s">
        <v>12</v>
      </c>
    </row>
    <row r="44" spans="1:9" hidden="1" x14ac:dyDescent="0.25">
      <c r="A44" t="s">
        <v>9</v>
      </c>
      <c r="B44" t="str">
        <f>HYPERLINK("https://www.sydney.edu.au/scholarships/a/ernest-heine-family-foundation-undergraduate-scholarship.html", "Ernest Heine Family Foundation Undergraduate Scholarship")</f>
        <v>Ernest Heine Family Foundation Undergraduate Scholarship</v>
      </c>
      <c r="C44" t="s">
        <v>10</v>
      </c>
      <c r="D44" t="s">
        <v>25</v>
      </c>
      <c r="E44" t="s">
        <v>10</v>
      </c>
      <c r="F44" t="s">
        <v>10</v>
      </c>
      <c r="G44" t="s">
        <v>10</v>
      </c>
      <c r="H44" t="s">
        <v>12</v>
      </c>
      <c r="I44" t="s">
        <v>12</v>
      </c>
    </row>
    <row r="45" spans="1:9" hidden="1" x14ac:dyDescent="0.25">
      <c r="A45" t="s">
        <v>9</v>
      </c>
      <c r="B45" t="str">
        <f>HYPERLINK("https://www.sydney.edu.au/scholarships/a/eugene-goossens-conducting-fellowship.html", "Eugene Goossens Conducting Fellowship")</f>
        <v>Eugene Goossens Conducting Fellowship</v>
      </c>
      <c r="C45" t="s">
        <v>10</v>
      </c>
      <c r="D45" t="s">
        <v>11</v>
      </c>
      <c r="E45" t="s">
        <v>10</v>
      </c>
      <c r="F45" t="s">
        <v>10</v>
      </c>
      <c r="G45" t="s">
        <v>10</v>
      </c>
      <c r="H45" t="s">
        <v>12</v>
      </c>
      <c r="I45" t="s">
        <v>12</v>
      </c>
    </row>
    <row r="46" spans="1:9" hidden="1" x14ac:dyDescent="0.25">
      <c r="A46" t="s">
        <v>9</v>
      </c>
      <c r="B46" t="str">
        <f>HYPERLINK("https://www.sydney.edu.au/scholarships/a/experience-in-industry-scholarship.html", "Experience in Industry Scholarship")</f>
        <v>Experience in Industry Scholarship</v>
      </c>
      <c r="C46" t="s">
        <v>10</v>
      </c>
      <c r="D46" t="s">
        <v>26</v>
      </c>
      <c r="E46" t="s">
        <v>10</v>
      </c>
      <c r="F46" t="s">
        <v>10</v>
      </c>
      <c r="G46" t="s">
        <v>10</v>
      </c>
      <c r="H46" t="s">
        <v>12</v>
      </c>
      <c r="I46" t="s">
        <v>12</v>
      </c>
    </row>
    <row r="47" spans="1:9" hidden="1" x14ac:dyDescent="0.25">
      <c r="A47" t="s">
        <v>9</v>
      </c>
      <c r="B47" t="str">
        <f>HYPERLINK("https://www.sydney.edu.au/scholarships/a/finance-honours-scholarship.html", "Finance Honours Scholarship")</f>
        <v>Finance Honours Scholarship</v>
      </c>
      <c r="C47" t="s">
        <v>10</v>
      </c>
      <c r="D47" t="s">
        <v>23</v>
      </c>
      <c r="E47" t="s">
        <v>10</v>
      </c>
      <c r="F47" t="s">
        <v>10</v>
      </c>
      <c r="G47" t="s">
        <v>10</v>
      </c>
      <c r="H47" t="s">
        <v>12</v>
      </c>
      <c r="I47" t="s">
        <v>12</v>
      </c>
    </row>
    <row r="48" spans="1:9" hidden="1" x14ac:dyDescent="0.25">
      <c r="A48" t="s">
        <v>9</v>
      </c>
      <c r="B48" t="str">
        <f>HYPERLINK("https://www.sydney.edu.au/scholarships/a/flora-jean-ferriss-scholarship.html", "Flora Jean Ferriss Scholarship")</f>
        <v>Flora Jean Ferriss Scholarship</v>
      </c>
      <c r="C48" t="s">
        <v>10</v>
      </c>
      <c r="D48" t="s">
        <v>13</v>
      </c>
      <c r="E48" t="s">
        <v>10</v>
      </c>
      <c r="F48" t="s">
        <v>10</v>
      </c>
      <c r="G48" t="s">
        <v>10</v>
      </c>
      <c r="H48" t="s">
        <v>12</v>
      </c>
      <c r="I48" t="s">
        <v>12</v>
      </c>
    </row>
    <row r="49" spans="1:9" x14ac:dyDescent="0.25">
      <c r="A49" t="s">
        <v>9</v>
      </c>
      <c r="B49" t="str">
        <f>HYPERLINK("https://www.sydney.edu.au/scholarships/a/future-leaders-mba-scholarship.html", "Future Leaders MBA Scholarship")</f>
        <v>Future Leaders MBA Scholarship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12</v>
      </c>
      <c r="I49" t="s">
        <v>12</v>
      </c>
    </row>
    <row r="50" spans="1:9" hidden="1" x14ac:dyDescent="0.25">
      <c r="A50" t="s">
        <v>9</v>
      </c>
      <c r="B50" t="str">
        <f>HYPERLINK("https://www.sydney.edu.au/scholarships/a/geoffrey-parsons-australian-scholarship.html", "Geoffrey Parsons Australian Scholarship")</f>
        <v>Geoffrey Parsons Australian Scholarship</v>
      </c>
      <c r="C50" t="s">
        <v>10</v>
      </c>
      <c r="D50" t="s">
        <v>13</v>
      </c>
      <c r="E50" t="s">
        <v>10</v>
      </c>
      <c r="F50" t="s">
        <v>10</v>
      </c>
      <c r="G50" t="s">
        <v>10</v>
      </c>
      <c r="H50" t="s">
        <v>12</v>
      </c>
      <c r="I50" t="s">
        <v>12</v>
      </c>
    </row>
    <row r="51" spans="1:9" hidden="1" x14ac:dyDescent="0.25">
      <c r="A51" t="s">
        <v>9</v>
      </c>
      <c r="B51" t="str">
        <f>HYPERLINK("https://www.sydney.edu.au/scholarships/a/geoffrey-rothwell-scholarship.html", "The Geoffrey Rothwell Scholarship")</f>
        <v>The Geoffrey Rothwell Scholarship</v>
      </c>
      <c r="C51" t="s">
        <v>10</v>
      </c>
      <c r="D51" t="s">
        <v>13</v>
      </c>
      <c r="E51" t="s">
        <v>10</v>
      </c>
      <c r="F51" t="s">
        <v>10</v>
      </c>
      <c r="G51" t="s">
        <v>10</v>
      </c>
      <c r="H51" t="s">
        <v>12</v>
      </c>
      <c r="I51" t="s">
        <v>12</v>
      </c>
    </row>
    <row r="52" spans="1:9" hidden="1" x14ac:dyDescent="0.25">
      <c r="A52" t="s">
        <v>9</v>
      </c>
      <c r="B52" t="str">
        <f>HYPERLINK("https://www.sydney.edu.au/scholarships/a/george-henderson-scholarship.html", "George Henderson Scholarship")</f>
        <v>George Henderson Scholarship</v>
      </c>
      <c r="C52" t="s">
        <v>10</v>
      </c>
      <c r="D52" t="s">
        <v>11</v>
      </c>
      <c r="E52" t="s">
        <v>10</v>
      </c>
      <c r="F52" t="s">
        <v>10</v>
      </c>
      <c r="G52" t="s">
        <v>10</v>
      </c>
      <c r="H52" t="s">
        <v>12</v>
      </c>
      <c r="I52" t="s">
        <v>12</v>
      </c>
    </row>
    <row r="53" spans="1:9" hidden="1" x14ac:dyDescent="0.25">
      <c r="A53" t="s">
        <v>9</v>
      </c>
      <c r="B53" t="str">
        <f>HYPERLINK("https://www.sydney.edu.au/scholarships/a/george-margaret-henderson-scholarship.html", "George and Margaret Henderson Scholarship")</f>
        <v>George and Margaret Henderson Scholarship</v>
      </c>
      <c r="C53" t="s">
        <v>10</v>
      </c>
      <c r="D53" t="s">
        <v>27</v>
      </c>
      <c r="E53" t="s">
        <v>10</v>
      </c>
      <c r="F53" t="s">
        <v>10</v>
      </c>
      <c r="G53" t="s">
        <v>10</v>
      </c>
      <c r="H53" t="s">
        <v>12</v>
      </c>
      <c r="I53" t="s">
        <v>12</v>
      </c>
    </row>
    <row r="54" spans="1:9" hidden="1" x14ac:dyDescent="0.25">
      <c r="A54" t="s">
        <v>9</v>
      </c>
      <c r="B54" t="str">
        <f>HYPERLINK("https://www.sydney.edu.au/scholarships/a/george-wallace-henderson-scholarship.html", "George Wallace Henderson Scholarship")</f>
        <v>George Wallace Henderson Scholarship</v>
      </c>
      <c r="C54" t="s">
        <v>10</v>
      </c>
      <c r="D54" t="s">
        <v>11</v>
      </c>
      <c r="E54" t="s">
        <v>10</v>
      </c>
      <c r="F54" t="s">
        <v>10</v>
      </c>
      <c r="G54" t="s">
        <v>10</v>
      </c>
      <c r="H54" t="s">
        <v>12</v>
      </c>
      <c r="I54" t="s">
        <v>12</v>
      </c>
    </row>
    <row r="55" spans="1:9" hidden="1" x14ac:dyDescent="0.25">
      <c r="A55" t="s">
        <v>9</v>
      </c>
      <c r="B55" t="str">
        <f>HYPERLINK("https://www.sydney.edu.au/scholarships/a/gilles-kryger-honours-scholarship-finance.html", "The Gilles Kryger Honours Scholarship in Finance")</f>
        <v>The Gilles Kryger Honours Scholarship in Finance</v>
      </c>
      <c r="C55" t="s">
        <v>10</v>
      </c>
      <c r="D55" t="s">
        <v>22</v>
      </c>
      <c r="E55" t="s">
        <v>10</v>
      </c>
      <c r="F55" t="s">
        <v>10</v>
      </c>
      <c r="G55" t="s">
        <v>10</v>
      </c>
      <c r="H55" t="s">
        <v>12</v>
      </c>
      <c r="I55" t="s">
        <v>12</v>
      </c>
    </row>
    <row r="56" spans="1:9" hidden="1" x14ac:dyDescent="0.25">
      <c r="A56" t="s">
        <v>9</v>
      </c>
      <c r="B56" t="str">
        <f>HYPERLINK("https://www.sydney.edu.au/scholarships/a/greenberg-gurney-jensen-fund-2.html", "Greenberg-Gurney-Jensen Fund 2")</f>
        <v>Greenberg-Gurney-Jensen Fund 2</v>
      </c>
      <c r="C56" t="s">
        <v>10</v>
      </c>
      <c r="D56" t="s">
        <v>11</v>
      </c>
      <c r="E56" t="s">
        <v>10</v>
      </c>
      <c r="F56" t="s">
        <v>10</v>
      </c>
      <c r="G56" t="s">
        <v>10</v>
      </c>
      <c r="H56" t="s">
        <v>12</v>
      </c>
      <c r="I56" t="s">
        <v>12</v>
      </c>
    </row>
    <row r="57" spans="1:9" hidden="1" x14ac:dyDescent="0.25">
      <c r="A57" t="s">
        <v>9</v>
      </c>
      <c r="B57" t="str">
        <f>HYPERLINK("https://www.sydney.edu.au/scholarships/a/greenberg-gurney-jensen-fund.html", "Greenberg-Gurney-Jensen Fund")</f>
        <v>Greenberg-Gurney-Jensen Fund</v>
      </c>
      <c r="C57" t="s">
        <v>10</v>
      </c>
      <c r="D57" t="s">
        <v>13</v>
      </c>
      <c r="E57" t="s">
        <v>10</v>
      </c>
      <c r="F57" t="s">
        <v>10</v>
      </c>
      <c r="G57" t="s">
        <v>10</v>
      </c>
      <c r="H57" t="s">
        <v>12</v>
      </c>
      <c r="I57" t="s">
        <v>12</v>
      </c>
    </row>
    <row r="58" spans="1:9" hidden="1" x14ac:dyDescent="0.25">
      <c r="A58" t="s">
        <v>9</v>
      </c>
      <c r="B58" t="str">
        <f>HYPERLINK("https://www.sydney.edu.au/scholarships/a/greta-davis-equity-scholarship-for-musically-talented-students.html", "Greta Davis Equity Scholarship for Musically Talented Students")</f>
        <v>Greta Davis Equity Scholarship for Musically Talented Students</v>
      </c>
      <c r="C58" t="s">
        <v>10</v>
      </c>
      <c r="D58" t="s">
        <v>20</v>
      </c>
      <c r="E58" t="s">
        <v>10</v>
      </c>
      <c r="F58" t="s">
        <v>10</v>
      </c>
      <c r="G58" t="s">
        <v>10</v>
      </c>
      <c r="H58" t="s">
        <v>12</v>
      </c>
      <c r="I58" t="s">
        <v>12</v>
      </c>
    </row>
    <row r="59" spans="1:9" hidden="1" x14ac:dyDescent="0.25">
      <c r="A59" t="s">
        <v>9</v>
      </c>
      <c r="B59" t="str">
        <f>HYPERLINK("https://www.sydney.edu.au/scholarships/a/helen-myers-scholarship.html", "Helen Myers Scholarship")</f>
        <v>Helen Myers Scholarship</v>
      </c>
      <c r="C59" t="s">
        <v>10</v>
      </c>
      <c r="D59" t="s">
        <v>13</v>
      </c>
      <c r="E59" t="s">
        <v>10</v>
      </c>
      <c r="F59" t="s">
        <v>10</v>
      </c>
      <c r="G59" t="s">
        <v>10</v>
      </c>
      <c r="H59" t="s">
        <v>12</v>
      </c>
      <c r="I59" t="s">
        <v>12</v>
      </c>
    </row>
    <row r="60" spans="1:9" hidden="1" x14ac:dyDescent="0.25">
      <c r="A60" t="s">
        <v>9</v>
      </c>
      <c r="B60" t="str">
        <f>HYPERLINK("https://www.sydney.edu.au/scholarships/a/helen-quach-scholarship.html", "Helen Quach Scholarship")</f>
        <v>Helen Quach Scholarship</v>
      </c>
      <c r="C60" t="s">
        <v>10</v>
      </c>
      <c r="D60" t="s">
        <v>13</v>
      </c>
      <c r="E60" t="s">
        <v>10</v>
      </c>
      <c r="F60" t="s">
        <v>10</v>
      </c>
      <c r="G60" t="s">
        <v>10</v>
      </c>
      <c r="H60" t="s">
        <v>12</v>
      </c>
      <c r="I60" t="s">
        <v>12</v>
      </c>
    </row>
    <row r="61" spans="1:9" hidden="1" x14ac:dyDescent="0.25">
      <c r="A61" t="s">
        <v>9</v>
      </c>
      <c r="B61" t="str">
        <f>HYPERLINK("https://www.sydney.edu.au/scholarships/a/helpmann-family-fellowship.html", "The Helpmann Family Fellowship")</f>
        <v>The Helpmann Family Fellowship</v>
      </c>
      <c r="C61" t="s">
        <v>10</v>
      </c>
      <c r="D61" t="s">
        <v>13</v>
      </c>
      <c r="E61" t="s">
        <v>10</v>
      </c>
      <c r="F61" t="s">
        <v>10</v>
      </c>
      <c r="G61" t="s">
        <v>10</v>
      </c>
      <c r="H61" t="s">
        <v>12</v>
      </c>
      <c r="I61" t="s">
        <v>12</v>
      </c>
    </row>
    <row r="62" spans="1:9" hidden="1" x14ac:dyDescent="0.25">
      <c r="A62" t="s">
        <v>9</v>
      </c>
      <c r="B62" t="str">
        <f>HYPERLINK("https://www.sydney.edu.au/scholarships/a/henderson-postgraduate-scholarship.html", "Henderson Postgraduate Scholarship")</f>
        <v>Henderson Postgraduate Scholarship</v>
      </c>
      <c r="C62" t="s">
        <v>10</v>
      </c>
      <c r="D62" t="s">
        <v>13</v>
      </c>
      <c r="E62" t="s">
        <v>10</v>
      </c>
      <c r="F62" t="s">
        <v>10</v>
      </c>
      <c r="G62" t="s">
        <v>10</v>
      </c>
      <c r="H62" t="s">
        <v>12</v>
      </c>
      <c r="I62" t="s">
        <v>12</v>
      </c>
    </row>
    <row r="63" spans="1:9" hidden="1" x14ac:dyDescent="0.25">
      <c r="A63" t="s">
        <v>9</v>
      </c>
      <c r="B63" t="str">
        <f>HYPERLINK("https://www.sydney.edu.au/scholarships/a/ibb-gadigal-advanced-merit-scholarship.html", "IBB Gadigal Advanced Merit Scholarship")</f>
        <v>IBB Gadigal Advanced Merit Scholarship</v>
      </c>
      <c r="C63" t="s">
        <v>10</v>
      </c>
      <c r="D63" t="s">
        <v>20</v>
      </c>
      <c r="E63" t="s">
        <v>10</v>
      </c>
      <c r="F63" t="s">
        <v>10</v>
      </c>
      <c r="G63" t="s">
        <v>10</v>
      </c>
      <c r="H63" t="s">
        <v>12</v>
      </c>
      <c r="I63" t="s">
        <v>12</v>
      </c>
    </row>
    <row r="64" spans="1:9" hidden="1" x14ac:dyDescent="0.25">
      <c r="A64" t="s">
        <v>9</v>
      </c>
      <c r="B64" t="str">
        <f>HYPERLINK("https://www.sydney.edu.au/scholarships/a/inspired-business-gadigal-scholarship.html", "The University of Sydney Inspired by Business Gadigal Scholarship")</f>
        <v>The University of Sydney Inspired by Business Gadigal Scholarship</v>
      </c>
      <c r="C64" t="s">
        <v>10</v>
      </c>
      <c r="D64" t="s">
        <v>20</v>
      </c>
      <c r="E64" t="s">
        <v>10</v>
      </c>
      <c r="F64" t="s">
        <v>10</v>
      </c>
      <c r="G64" t="s">
        <v>10</v>
      </c>
      <c r="H64" t="s">
        <v>12</v>
      </c>
      <c r="I64" t="s">
        <v>12</v>
      </c>
    </row>
    <row r="65" spans="1:9" hidden="1" x14ac:dyDescent="0.25">
      <c r="A65" t="s">
        <v>9</v>
      </c>
      <c r="B65" t="str">
        <f>HYPERLINK("https://www.sydney.edu.au/scholarships/a/international-business-scholarship-honours.html", "International Business Scholarship in Honours")</f>
        <v>International Business Scholarship in Honours</v>
      </c>
      <c r="C65" t="s">
        <v>10</v>
      </c>
      <c r="D65" t="s">
        <v>28</v>
      </c>
      <c r="E65" t="s">
        <v>10</v>
      </c>
      <c r="F65" t="s">
        <v>10</v>
      </c>
      <c r="G65" t="s">
        <v>10</v>
      </c>
      <c r="H65" t="s">
        <v>12</v>
      </c>
      <c r="I65" t="s">
        <v>12</v>
      </c>
    </row>
    <row r="66" spans="1:9" hidden="1" x14ac:dyDescent="0.25">
      <c r="A66" t="s">
        <v>9</v>
      </c>
      <c r="B66" t="str">
        <f>HYPERLINK("https://www.sydney.edu.au/scholarships/a/iremonger-marceau-family-scholarship.html", "Iremonger Marceau Family Scholarship")</f>
        <v>Iremonger Marceau Family Scholarship</v>
      </c>
      <c r="C66" t="s">
        <v>10</v>
      </c>
      <c r="D66" t="s">
        <v>11</v>
      </c>
      <c r="E66" t="s">
        <v>10</v>
      </c>
      <c r="F66" t="s">
        <v>10</v>
      </c>
      <c r="G66" t="s">
        <v>10</v>
      </c>
      <c r="H66" t="s">
        <v>12</v>
      </c>
      <c r="I66" t="s">
        <v>12</v>
      </c>
    </row>
    <row r="67" spans="1:9" hidden="1" x14ac:dyDescent="0.25">
      <c r="A67" t="s">
        <v>9</v>
      </c>
      <c r="B67" t="str">
        <f>HYPERLINK("https://www.sydney.edu.au/scholarships/a/james-strong-iag-scholarship-business.html", "James Strong - IAG Scholarship for Business")</f>
        <v>James Strong - IAG Scholarship for Business</v>
      </c>
      <c r="C67" t="s">
        <v>10</v>
      </c>
      <c r="D67" t="s">
        <v>29</v>
      </c>
      <c r="E67" t="s">
        <v>10</v>
      </c>
      <c r="F67" t="s">
        <v>10</v>
      </c>
      <c r="G67" t="s">
        <v>10</v>
      </c>
      <c r="H67" t="s">
        <v>12</v>
      </c>
      <c r="I67" t="s">
        <v>12</v>
      </c>
    </row>
    <row r="68" spans="1:9" hidden="1" x14ac:dyDescent="0.25">
      <c r="A68" t="s">
        <v>9</v>
      </c>
      <c r="B68" t="str">
        <f>HYPERLINK("https://www.sydney.edu.au/scholarships/a/james-strong-nomura-scholarship-business.html", "James Strong - Nomura Scholarship for Business")</f>
        <v>James Strong - Nomura Scholarship for Business</v>
      </c>
      <c r="C68" t="s">
        <v>10</v>
      </c>
      <c r="D68" t="s">
        <v>30</v>
      </c>
      <c r="E68" t="s">
        <v>10</v>
      </c>
      <c r="F68" t="s">
        <v>10</v>
      </c>
      <c r="G68" t="s">
        <v>10</v>
      </c>
      <c r="H68" t="s">
        <v>12</v>
      </c>
      <c r="I68" t="s">
        <v>12</v>
      </c>
    </row>
    <row r="69" spans="1:9" hidden="1" x14ac:dyDescent="0.25">
      <c r="A69" t="s">
        <v>9</v>
      </c>
      <c r="B69" t="str">
        <f>HYPERLINK("https://www.sydney.edu.au/scholarships/a/james-strong-qantas-scholarship-business.html", "James Strong - Qantas Scholarship for Business")</f>
        <v>James Strong - Qantas Scholarship for Business</v>
      </c>
      <c r="C69" t="s">
        <v>10</v>
      </c>
      <c r="D69" t="s">
        <v>30</v>
      </c>
      <c r="E69" t="s">
        <v>10</v>
      </c>
      <c r="F69" t="s">
        <v>10</v>
      </c>
      <c r="G69" t="s">
        <v>10</v>
      </c>
      <c r="H69" t="s">
        <v>12</v>
      </c>
      <c r="I69" t="s">
        <v>12</v>
      </c>
    </row>
    <row r="70" spans="1:9" hidden="1" x14ac:dyDescent="0.25">
      <c r="A70" t="s">
        <v>9</v>
      </c>
      <c r="B70" t="str">
        <f>HYPERLINK("https://www.sydney.edu.au/scholarships/a/jean-giles-and-thomas-louis-pidcock-violin-scholarship.html", "Jean Giles and Thomas Louis Pidcock Violin Scholarship")</f>
        <v>Jean Giles and Thomas Louis Pidcock Violin Scholarship</v>
      </c>
      <c r="C70" t="s">
        <v>10</v>
      </c>
      <c r="D70" t="s">
        <v>13</v>
      </c>
      <c r="E70" t="s">
        <v>10</v>
      </c>
      <c r="F70" t="s">
        <v>10</v>
      </c>
      <c r="G70" t="s">
        <v>10</v>
      </c>
      <c r="H70" t="s">
        <v>12</v>
      </c>
      <c r="I70" t="s">
        <v>12</v>
      </c>
    </row>
    <row r="71" spans="1:9" hidden="1" x14ac:dyDescent="0.25">
      <c r="A71" t="s">
        <v>9</v>
      </c>
      <c r="B71" t="str">
        <f>HYPERLINK("https://www.sydney.edu.au/scholarships/a/joan-james-armstrong-award.html", "The Joan and James Armstrong Award")</f>
        <v>The Joan and James Armstrong Award</v>
      </c>
      <c r="C71" t="s">
        <v>10</v>
      </c>
      <c r="D71" t="s">
        <v>11</v>
      </c>
      <c r="E71" t="s">
        <v>10</v>
      </c>
      <c r="F71" t="s">
        <v>10</v>
      </c>
      <c r="G71" t="s">
        <v>10</v>
      </c>
      <c r="H71" t="s">
        <v>12</v>
      </c>
      <c r="I71" t="s">
        <v>12</v>
      </c>
    </row>
    <row r="72" spans="1:9" hidden="1" x14ac:dyDescent="0.25">
      <c r="A72" t="s">
        <v>9</v>
      </c>
      <c r="B72" t="str">
        <f>HYPERLINK("https://www.sydney.edu.au/scholarships/a/john-dorothy-vimpani-pianoforte-fund.html", "John and Dorothy Vimpani Pianoforte Fund")</f>
        <v>John and Dorothy Vimpani Pianoforte Fund</v>
      </c>
      <c r="C72" t="s">
        <v>10</v>
      </c>
      <c r="D72" t="s">
        <v>13</v>
      </c>
      <c r="E72" t="s">
        <v>10</v>
      </c>
      <c r="F72" t="s">
        <v>10</v>
      </c>
      <c r="G72" t="s">
        <v>10</v>
      </c>
      <c r="H72" t="s">
        <v>12</v>
      </c>
      <c r="I72" t="s">
        <v>12</v>
      </c>
    </row>
    <row r="73" spans="1:9" hidden="1" x14ac:dyDescent="0.25">
      <c r="A73" t="s">
        <v>9</v>
      </c>
      <c r="B73" t="str">
        <f>HYPERLINK("https://www.sydney.edu.au/scholarships/a/john-holt-todd-and-florence-todd-scholarship.html", "The John Holt Todd and Florence Todd Scholarship")</f>
        <v>The John Holt Todd and Florence Todd Scholarship</v>
      </c>
      <c r="C73" t="s">
        <v>10</v>
      </c>
      <c r="D73" t="s">
        <v>13</v>
      </c>
      <c r="E73" t="s">
        <v>10</v>
      </c>
      <c r="F73" t="s">
        <v>10</v>
      </c>
      <c r="G73" t="s">
        <v>10</v>
      </c>
      <c r="H73" t="s">
        <v>12</v>
      </c>
      <c r="I73" t="s">
        <v>12</v>
      </c>
    </row>
    <row r="74" spans="1:9" hidden="1" x14ac:dyDescent="0.25">
      <c r="A74" t="s">
        <v>9</v>
      </c>
      <c r="B74" t="str">
        <f>HYPERLINK("https://www.sydney.edu.au/scholarships/a/john-luscombe-scholarship-for-vocal-studies.html", "John Luscombe Scholarship for Vocal Studies")</f>
        <v>John Luscombe Scholarship for Vocal Studies</v>
      </c>
      <c r="C74" t="s">
        <v>10</v>
      </c>
      <c r="D74" t="s">
        <v>11</v>
      </c>
      <c r="E74" t="s">
        <v>10</v>
      </c>
      <c r="F74" t="s">
        <v>10</v>
      </c>
      <c r="G74" t="s">
        <v>10</v>
      </c>
      <c r="H74" t="s">
        <v>12</v>
      </c>
      <c r="I74" t="s">
        <v>12</v>
      </c>
    </row>
    <row r="75" spans="1:9" hidden="1" x14ac:dyDescent="0.25">
      <c r="A75" t="s">
        <v>9</v>
      </c>
      <c r="B75" t="str">
        <f>HYPERLINK("https://www.sydney.edu.au/scholarships/a/jw-bk-elkins-architectural-scholarship.html", "JW and BK Elkins Architectural Award")</f>
        <v>JW and BK Elkins Architectural Award</v>
      </c>
      <c r="C75" t="s">
        <v>10</v>
      </c>
      <c r="D75" t="s">
        <v>31</v>
      </c>
      <c r="E75" t="s">
        <v>10</v>
      </c>
      <c r="F75" t="s">
        <v>10</v>
      </c>
      <c r="G75" t="s">
        <v>10</v>
      </c>
      <c r="H75" t="s">
        <v>12</v>
      </c>
      <c r="I75" t="s">
        <v>12</v>
      </c>
    </row>
    <row r="76" spans="1:9" hidden="1" x14ac:dyDescent="0.25">
      <c r="A76" t="s">
        <v>9</v>
      </c>
      <c r="B76" t="str">
        <f>HYPERLINK("https://www.sydney.edu.au/scholarships/a/kathleen-allison-short-scholarship.html", "The Kathleen and Allison Short Scholarship")</f>
        <v>The Kathleen and Allison Short Scholarship</v>
      </c>
      <c r="C76" t="s">
        <v>10</v>
      </c>
      <c r="D76" t="s">
        <v>13</v>
      </c>
      <c r="E76" t="s">
        <v>10</v>
      </c>
      <c r="F76" t="s">
        <v>10</v>
      </c>
      <c r="G76" t="s">
        <v>10</v>
      </c>
      <c r="H76" t="s">
        <v>12</v>
      </c>
      <c r="I76" t="s">
        <v>12</v>
      </c>
    </row>
    <row r="77" spans="1:9" hidden="1" x14ac:dyDescent="0.25">
      <c r="A77" t="s">
        <v>9</v>
      </c>
      <c r="B77" t="str">
        <f>HYPERLINK("https://www.sydney.edu.au/scholarships/a/kathleen-e-armstrong-bequest.html", "The Kathleen E Armstrong Bequest")</f>
        <v>The Kathleen E Armstrong Bequest</v>
      </c>
      <c r="C77" t="s">
        <v>10</v>
      </c>
      <c r="D77" t="s">
        <v>13</v>
      </c>
      <c r="E77" t="s">
        <v>10</v>
      </c>
      <c r="F77" t="s">
        <v>10</v>
      </c>
      <c r="G77" t="s">
        <v>10</v>
      </c>
      <c r="H77" t="s">
        <v>12</v>
      </c>
      <c r="I77" t="s">
        <v>12</v>
      </c>
    </row>
    <row r="78" spans="1:9" hidden="1" x14ac:dyDescent="0.25">
      <c r="A78" t="s">
        <v>9</v>
      </c>
      <c r="B78" t="str">
        <f>HYPERLINK("https://www.sydney.edu.au/scholarships/a/keith-and-eileen-ong-prize-for-violin.html", "Keith and Eileen Ong Prize for Violin")</f>
        <v>Keith and Eileen Ong Prize for Violin</v>
      </c>
      <c r="C78" t="s">
        <v>10</v>
      </c>
      <c r="D78" t="s">
        <v>20</v>
      </c>
      <c r="E78" t="s">
        <v>10</v>
      </c>
      <c r="F78" t="s">
        <v>10</v>
      </c>
      <c r="G78" t="s">
        <v>10</v>
      </c>
      <c r="H78" t="s">
        <v>12</v>
      </c>
      <c r="I78" t="s">
        <v>12</v>
      </c>
    </row>
    <row r="79" spans="1:9" hidden="1" x14ac:dyDescent="0.25">
      <c r="A79" t="s">
        <v>9</v>
      </c>
      <c r="B79" t="str">
        <f>HYPERLINK("https://www.sydney.edu.au/scholarships/a/keith-eileen-ong-prize-piano.html", "Keith and Eileen Ong Prize for Piano")</f>
        <v>Keith and Eileen Ong Prize for Piano</v>
      </c>
      <c r="C79" t="s">
        <v>10</v>
      </c>
      <c r="D79" t="s">
        <v>20</v>
      </c>
      <c r="E79" t="s">
        <v>10</v>
      </c>
      <c r="F79" t="s">
        <v>10</v>
      </c>
      <c r="G79" t="s">
        <v>10</v>
      </c>
      <c r="H79" t="s">
        <v>12</v>
      </c>
      <c r="I79" t="s">
        <v>12</v>
      </c>
    </row>
    <row r="80" spans="1:9" hidden="1" x14ac:dyDescent="0.25">
      <c r="A80" t="s">
        <v>9</v>
      </c>
      <c r="B80" t="str">
        <f>HYPERLINK("https://www.sydney.edu.au/scholarships/a/kim-walker-scholarship-endowment-fund.html", "The Kim Walker Scholarship Endowment Fund")</f>
        <v>The Kim Walker Scholarship Endowment Fund</v>
      </c>
      <c r="C80" t="s">
        <v>10</v>
      </c>
      <c r="D80" t="s">
        <v>13</v>
      </c>
      <c r="E80" t="s">
        <v>10</v>
      </c>
      <c r="F80" t="s">
        <v>10</v>
      </c>
      <c r="G80" t="s">
        <v>10</v>
      </c>
      <c r="H80" t="s">
        <v>12</v>
      </c>
      <c r="I80" t="s">
        <v>12</v>
      </c>
    </row>
    <row r="81" spans="1:9" hidden="1" x14ac:dyDescent="0.25">
      <c r="A81" t="s">
        <v>9</v>
      </c>
      <c r="B81" t="str">
        <f>HYPERLINK("https://www.sydney.edu.au/scholarships/a/kirkpix-trust-scholarship.html", "The Kirkpix Trust Scholarship")</f>
        <v>The Kirkpix Trust Scholarship</v>
      </c>
      <c r="C81" t="s">
        <v>10</v>
      </c>
      <c r="D81" t="s">
        <v>13</v>
      </c>
      <c r="E81" t="s">
        <v>10</v>
      </c>
      <c r="F81" t="s">
        <v>10</v>
      </c>
      <c r="G81" t="s">
        <v>10</v>
      </c>
      <c r="H81" t="s">
        <v>12</v>
      </c>
      <c r="I81" t="s">
        <v>12</v>
      </c>
    </row>
    <row r="82" spans="1:9" x14ac:dyDescent="0.25">
      <c r="A82" t="s">
        <v>9</v>
      </c>
      <c r="B82" t="str">
        <f>HYPERLINK("https://www.sydney.edu.au/scholarships/a/leadership-scholarship-mba.html", "Leadership Scholarship (MBA)")</f>
        <v>Leadership Scholarship (MBA)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12</v>
      </c>
      <c r="I82" t="s">
        <v>12</v>
      </c>
    </row>
    <row r="83" spans="1:9" x14ac:dyDescent="0.25">
      <c r="A83" t="s">
        <v>9</v>
      </c>
      <c r="B83" t="str">
        <f>HYPERLINK("https://www.sydney.edu.au/scholarships/a/leadership-social-impact-global-executive-mba-scholarship.html", "Leadership for Social Impact Global Executive MBA Scholarship")</f>
        <v>Leadership for Social Impact Global Executive MBA Scholarship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12</v>
      </c>
      <c r="I83" t="s">
        <v>12</v>
      </c>
    </row>
    <row r="84" spans="1:9" hidden="1" x14ac:dyDescent="0.25">
      <c r="A84" t="s">
        <v>9</v>
      </c>
      <c r="B84" t="str">
        <f>HYPERLINK("https://www.sydney.edu.au/scholarships/a/linda-kingsbury-jeffery-scholarship-singing.html", "The Linda Kingsbury Jeffery Scholarship for Singing")</f>
        <v>The Linda Kingsbury Jeffery Scholarship for Singing</v>
      </c>
      <c r="C84" t="s">
        <v>10</v>
      </c>
      <c r="D84" t="s">
        <v>13</v>
      </c>
      <c r="E84" t="s">
        <v>10</v>
      </c>
      <c r="F84" t="s">
        <v>10</v>
      </c>
      <c r="G84" t="s">
        <v>10</v>
      </c>
      <c r="H84" t="s">
        <v>12</v>
      </c>
      <c r="I84" t="s">
        <v>12</v>
      </c>
    </row>
    <row r="85" spans="1:9" hidden="1" x14ac:dyDescent="0.25">
      <c r="A85" t="s">
        <v>9</v>
      </c>
      <c r="B85" t="str">
        <f>HYPERLINK("https://www.sydney.edu.au/scholarships/a/local-industry-placement-program-scholarship.html", "Local Industry Placement Program Scholarship")</f>
        <v>Local Industry Placement Program Scholarship</v>
      </c>
      <c r="C85" t="s">
        <v>10</v>
      </c>
      <c r="D85" t="s">
        <v>32</v>
      </c>
      <c r="E85" t="s">
        <v>10</v>
      </c>
      <c r="F85" t="s">
        <v>10</v>
      </c>
      <c r="G85" t="s">
        <v>10</v>
      </c>
      <c r="H85" t="s">
        <v>12</v>
      </c>
      <c r="I85" t="s">
        <v>33</v>
      </c>
    </row>
    <row r="86" spans="1:9" hidden="1" x14ac:dyDescent="0.25">
      <c r="A86" t="s">
        <v>9</v>
      </c>
      <c r="B86" t="str">
        <f>HYPERLINK("https://www.sydney.edu.au/scholarships/a/margaret-henderson-scholarship.html", "Margaret Henderson Scholarship")</f>
        <v>Margaret Henderson Scholarship</v>
      </c>
      <c r="C86" t="s">
        <v>10</v>
      </c>
      <c r="D86" t="s">
        <v>13</v>
      </c>
      <c r="E86" t="s">
        <v>10</v>
      </c>
      <c r="F86" t="s">
        <v>10</v>
      </c>
      <c r="G86" t="s">
        <v>10</v>
      </c>
      <c r="H86" t="s">
        <v>12</v>
      </c>
      <c r="I86" t="s">
        <v>12</v>
      </c>
    </row>
    <row r="87" spans="1:9" hidden="1" x14ac:dyDescent="0.25">
      <c r="A87" t="s">
        <v>9</v>
      </c>
      <c r="B87" t="str">
        <f>HYPERLINK("https://www.sydney.edu.au/scholarships/a/margot-and-neville-gruzman-scholarship-for-urban-design-in-archi.html", "Margot and Neville Gruzman Award for Urban Design in Architecture")</f>
        <v>Margot and Neville Gruzman Award for Urban Design in Architecture</v>
      </c>
      <c r="C87" t="s">
        <v>10</v>
      </c>
      <c r="D87" t="s">
        <v>26</v>
      </c>
      <c r="E87" t="s">
        <v>10</v>
      </c>
      <c r="F87" t="s">
        <v>10</v>
      </c>
      <c r="G87" t="s">
        <v>10</v>
      </c>
      <c r="H87" t="s">
        <v>12</v>
      </c>
      <c r="I87" t="s">
        <v>12</v>
      </c>
    </row>
    <row r="88" spans="1:9" hidden="1" x14ac:dyDescent="0.25">
      <c r="A88" t="s">
        <v>9</v>
      </c>
      <c r="B88" t="str">
        <f>HYPERLINK("https://www.sydney.edu.au/scholarships/a/matteson---nancy-roberts-violin-scholarship.html", "Matteson &amp; Nancy Roberts Violin Scholarship")</f>
        <v>Matteson &amp; Nancy Roberts Violin Scholarship</v>
      </c>
      <c r="C88" t="s">
        <v>10</v>
      </c>
      <c r="D88" t="s">
        <v>11</v>
      </c>
      <c r="E88" t="s">
        <v>10</v>
      </c>
      <c r="F88" t="s">
        <v>10</v>
      </c>
      <c r="G88" t="s">
        <v>10</v>
      </c>
      <c r="H88" t="s">
        <v>12</v>
      </c>
      <c r="I88" t="s">
        <v>12</v>
      </c>
    </row>
    <row r="89" spans="1:9" hidden="1" x14ac:dyDescent="0.25">
      <c r="A89" t="s">
        <v>9</v>
      </c>
      <c r="B89" t="str">
        <f>HYPERLINK("https://www.sydney.edu.au/scholarships/a/mba-directors-scholarship.html", "MBA Director's Scholarship")</f>
        <v>MBA Director's Scholarship</v>
      </c>
      <c r="C89" t="s">
        <v>10</v>
      </c>
      <c r="D89" t="s">
        <v>20</v>
      </c>
      <c r="E89" t="s">
        <v>10</v>
      </c>
      <c r="F89" t="s">
        <v>10</v>
      </c>
      <c r="G89" t="s">
        <v>10</v>
      </c>
      <c r="H89" t="s">
        <v>12</v>
      </c>
      <c r="I89" t="s">
        <v>12</v>
      </c>
    </row>
    <row r="90" spans="1:9" hidden="1" x14ac:dyDescent="0.25">
      <c r="A90" t="s">
        <v>9</v>
      </c>
      <c r="B90" t="str">
        <f>HYPERLINK("https://www.sydney.edu.au/scholarships/a/michael-bannigan-scholarship-double-bass.html", "The Michael Bannigan Scholarship for the Double Bass")</f>
        <v>The Michael Bannigan Scholarship for the Double Bass</v>
      </c>
      <c r="C90" t="s">
        <v>10</v>
      </c>
      <c r="D90" t="s">
        <v>13</v>
      </c>
      <c r="E90" t="s">
        <v>10</v>
      </c>
      <c r="F90" t="s">
        <v>10</v>
      </c>
      <c r="G90" t="s">
        <v>10</v>
      </c>
      <c r="H90" t="s">
        <v>12</v>
      </c>
      <c r="I90" t="s">
        <v>12</v>
      </c>
    </row>
    <row r="91" spans="1:9" hidden="1" x14ac:dyDescent="0.25">
      <c r="A91" t="s">
        <v>9</v>
      </c>
      <c r="B91" t="str">
        <f>HYPERLINK("https://www.sydney.edu.au/scholarships/a/myron-kantor-bequest.html", "Myron Kantor Bequest")</f>
        <v>Myron Kantor Bequest</v>
      </c>
      <c r="C91" t="s">
        <v>10</v>
      </c>
      <c r="D91" t="s">
        <v>11</v>
      </c>
      <c r="E91" t="s">
        <v>10</v>
      </c>
      <c r="F91" t="s">
        <v>10</v>
      </c>
      <c r="G91" t="s">
        <v>10</v>
      </c>
      <c r="H91" t="s">
        <v>12</v>
      </c>
      <c r="I91" t="s">
        <v>12</v>
      </c>
    </row>
    <row r="92" spans="1:9" hidden="1" x14ac:dyDescent="0.25">
      <c r="A92" t="s">
        <v>9</v>
      </c>
      <c r="B92" t="str">
        <f>HYPERLINK("https://www.sydney.edu.au/scholarships/a/olive-margaret-stewart-bequest.html", "The Olive Margaret Stewart Bequest")</f>
        <v>The Olive Margaret Stewart Bequest</v>
      </c>
      <c r="C92" t="s">
        <v>10</v>
      </c>
      <c r="D92" t="s">
        <v>13</v>
      </c>
      <c r="E92" t="s">
        <v>10</v>
      </c>
      <c r="F92" t="s">
        <v>10</v>
      </c>
      <c r="G92" t="s">
        <v>10</v>
      </c>
      <c r="H92" t="s">
        <v>12</v>
      </c>
      <c r="I92" t="s">
        <v>12</v>
      </c>
    </row>
    <row r="93" spans="1:9" hidden="1" x14ac:dyDescent="0.25">
      <c r="A93" t="s">
        <v>9</v>
      </c>
      <c r="B93" t="str">
        <f>HYPERLINK("https://www.sydney.edu.au/scholarships/a/orchestra-witheford-don-scholarship.html", "Orchestra - Witheford Don Scholarship")</f>
        <v>Orchestra - Witheford Don Scholarship</v>
      </c>
      <c r="C93" t="s">
        <v>10</v>
      </c>
      <c r="D93" t="s">
        <v>13</v>
      </c>
      <c r="E93" t="s">
        <v>10</v>
      </c>
      <c r="F93" t="s">
        <v>10</v>
      </c>
      <c r="G93" t="s">
        <v>10</v>
      </c>
      <c r="H93" t="s">
        <v>12</v>
      </c>
      <c r="I93" t="s">
        <v>12</v>
      </c>
    </row>
    <row r="94" spans="1:9" hidden="1" x14ac:dyDescent="0.25">
      <c r="A94" t="s">
        <v>9</v>
      </c>
      <c r="B94" t="str">
        <f>HYPERLINK("https://www.sydney.edu.au/scholarships/a/patricia-bell-grant.html", "Patricia Bell Grant")</f>
        <v>Patricia Bell Grant</v>
      </c>
      <c r="C94" t="s">
        <v>10</v>
      </c>
      <c r="D94" t="s">
        <v>13</v>
      </c>
      <c r="E94" t="s">
        <v>10</v>
      </c>
      <c r="F94" t="s">
        <v>10</v>
      </c>
      <c r="G94" t="s">
        <v>10</v>
      </c>
      <c r="H94" t="s">
        <v>12</v>
      </c>
      <c r="I94" t="s">
        <v>12</v>
      </c>
    </row>
    <row r="95" spans="1:9" hidden="1" x14ac:dyDescent="0.25">
      <c r="A95" t="s">
        <v>9</v>
      </c>
      <c r="B95" t="str">
        <f>HYPERLINK("https://www.sydney.edu.au/scholarships/a/patricia-h-reid-endowment-scholarship.html", "The Patricia H Reid Endowment Scholarship")</f>
        <v>The Patricia H Reid Endowment Scholarship</v>
      </c>
      <c r="C95" t="s">
        <v>10</v>
      </c>
      <c r="D95" t="s">
        <v>24</v>
      </c>
      <c r="E95" t="s">
        <v>10</v>
      </c>
      <c r="F95" t="s">
        <v>10</v>
      </c>
      <c r="G95" t="s">
        <v>10</v>
      </c>
      <c r="H95" t="s">
        <v>12</v>
      </c>
      <c r="I95" t="s">
        <v>12</v>
      </c>
    </row>
    <row r="96" spans="1:9" hidden="1" x14ac:dyDescent="0.25">
      <c r="A96" t="s">
        <v>9</v>
      </c>
      <c r="B96" t="str">
        <f>HYPERLINK("https://www.sydney.edu.au/scholarships/a/patricia-long-scholarship.html", "Patricia Long Scholarship")</f>
        <v>Patricia Long Scholarship</v>
      </c>
      <c r="C96" t="s">
        <v>10</v>
      </c>
      <c r="D96" t="s">
        <v>13</v>
      </c>
      <c r="E96" t="s">
        <v>10</v>
      </c>
      <c r="F96" t="s">
        <v>10</v>
      </c>
      <c r="G96" t="s">
        <v>10</v>
      </c>
      <c r="H96" t="s">
        <v>12</v>
      </c>
      <c r="I96" t="s">
        <v>12</v>
      </c>
    </row>
    <row r="97" spans="1:9" hidden="1" x14ac:dyDescent="0.25">
      <c r="A97" t="s">
        <v>9</v>
      </c>
      <c r="B97" t="str">
        <f>HYPERLINK("https://www.sydney.edu.au/scholarships/a/patricia-lucas-music-achievement-scholarship.html", "Patricia Lucas Music Achievement Scholarship")</f>
        <v>Patricia Lucas Music Achievement Scholarship</v>
      </c>
      <c r="C97" t="s">
        <v>10</v>
      </c>
      <c r="D97" t="s">
        <v>13</v>
      </c>
      <c r="E97" t="s">
        <v>10</v>
      </c>
      <c r="F97" t="s">
        <v>10</v>
      </c>
      <c r="G97" t="s">
        <v>10</v>
      </c>
      <c r="H97" t="s">
        <v>12</v>
      </c>
      <c r="I97" t="s">
        <v>12</v>
      </c>
    </row>
    <row r="98" spans="1:9" hidden="1" x14ac:dyDescent="0.25">
      <c r="A98" t="s">
        <v>9</v>
      </c>
      <c r="B98" t="str">
        <f>HYPERLINK("https://www.sydney.edu.au/scholarships/a/peter-davidson-music-scholarship.html", "Peter Davidson Music Scholarship")</f>
        <v>Peter Davidson Music Scholarship</v>
      </c>
      <c r="C98" t="s">
        <v>10</v>
      </c>
      <c r="D98" t="s">
        <v>20</v>
      </c>
      <c r="E98" t="s">
        <v>10</v>
      </c>
      <c r="F98" t="s">
        <v>10</v>
      </c>
      <c r="G98" t="s">
        <v>10</v>
      </c>
      <c r="H98" t="s">
        <v>12</v>
      </c>
      <c r="I98" t="s">
        <v>12</v>
      </c>
    </row>
    <row r="99" spans="1:9" hidden="1" x14ac:dyDescent="0.25">
      <c r="A99" t="s">
        <v>9</v>
      </c>
      <c r="B99" t="str">
        <f>HYPERLINK("https://www.sydney.edu.au/scholarships/a/peter-davidson-scholarship.html", "Peter Davidson Scholarship")</f>
        <v>Peter Davidson Scholarship</v>
      </c>
      <c r="C99" t="s">
        <v>10</v>
      </c>
      <c r="D99" t="s">
        <v>13</v>
      </c>
      <c r="E99" t="s">
        <v>10</v>
      </c>
      <c r="F99" t="s">
        <v>10</v>
      </c>
      <c r="G99" t="s">
        <v>10</v>
      </c>
      <c r="H99" t="s">
        <v>12</v>
      </c>
      <c r="I99" t="s">
        <v>12</v>
      </c>
    </row>
    <row r="100" spans="1:9" x14ac:dyDescent="0.25">
      <c r="A100" t="s">
        <v>9</v>
      </c>
      <c r="B100" t="str">
        <f>HYPERLINK("https://www.sydney.edu.au/scholarships/a/professional-leadership-development-scholarship-executive-mba.html", "Professional Leadership Development Scholarship (Executive MBA)")</f>
        <v>Professional Leadership Development Scholarship (Executive MBA)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12</v>
      </c>
      <c r="I100" t="s">
        <v>12</v>
      </c>
    </row>
    <row r="101" spans="1:9" x14ac:dyDescent="0.25">
      <c r="A101" t="s">
        <v>9</v>
      </c>
      <c r="B101" t="str">
        <f>HYPERLINK("https://www.sydney.edu.au/scholarships/a/professional-leadership-development-scholarship-mba.html", "Professional Leadership Development Scholarship (MBA)")</f>
        <v>Professional Leadership Development Scholarship (MBA)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12</v>
      </c>
      <c r="I101" t="s">
        <v>12</v>
      </c>
    </row>
    <row r="102" spans="1:9" hidden="1" x14ac:dyDescent="0.25">
      <c r="A102" t="s">
        <v>9</v>
      </c>
      <c r="B102" t="str">
        <f>HYPERLINK("https://www.sydney.edu.au/scholarships/a/queen-victoria-club-scholarship.html", "Queen Victoria Club Scholarship")</f>
        <v>Queen Victoria Club Scholarship</v>
      </c>
      <c r="C102" t="s">
        <v>10</v>
      </c>
      <c r="D102" t="s">
        <v>13</v>
      </c>
      <c r="E102" t="s">
        <v>10</v>
      </c>
      <c r="F102" t="s">
        <v>10</v>
      </c>
      <c r="G102" t="s">
        <v>10</v>
      </c>
      <c r="H102" t="s">
        <v>12</v>
      </c>
      <c r="I102" t="s">
        <v>12</v>
      </c>
    </row>
    <row r="103" spans="1:9" hidden="1" x14ac:dyDescent="0.25">
      <c r="A103" t="s">
        <v>9</v>
      </c>
      <c r="B103" t="str">
        <f>HYPERLINK("https://www.sydney.edu.au/scholarships/a/quinquin-foundation.html", "Quinquin Foundation Scholarship")</f>
        <v>Quinquin Foundation Scholarship</v>
      </c>
      <c r="C103" t="s">
        <v>10</v>
      </c>
      <c r="D103" t="s">
        <v>11</v>
      </c>
      <c r="E103" t="s">
        <v>10</v>
      </c>
      <c r="F103" t="s">
        <v>10</v>
      </c>
      <c r="G103" t="s">
        <v>10</v>
      </c>
      <c r="H103" t="s">
        <v>12</v>
      </c>
      <c r="I103" t="s">
        <v>12</v>
      </c>
    </row>
    <row r="104" spans="1:9" hidden="1" x14ac:dyDescent="0.25">
      <c r="A104" t="s">
        <v>9</v>
      </c>
      <c r="B104" t="str">
        <f>HYPERLINK("https://www.sydney.edu.au/scholarships/a/richard-antony-oppen-scholarship.html", "In Memory of Richard Antony Oppen")</f>
        <v>In Memory of Richard Antony Oppen</v>
      </c>
      <c r="C104" t="s">
        <v>10</v>
      </c>
      <c r="D104" t="s">
        <v>13</v>
      </c>
      <c r="E104" t="s">
        <v>10</v>
      </c>
      <c r="F104" t="s">
        <v>10</v>
      </c>
      <c r="G104" t="s">
        <v>10</v>
      </c>
      <c r="H104" t="s">
        <v>12</v>
      </c>
      <c r="I104" t="s">
        <v>12</v>
      </c>
    </row>
    <row r="105" spans="1:9" hidden="1" x14ac:dyDescent="0.25">
      <c r="A105" t="s">
        <v>9</v>
      </c>
      <c r="B105" t="str">
        <f>HYPERLINK("https://www.sydney.edu.au/scholarships/a/richard-doreen-wilson-organ-scholarship.html", "The Richard and Doreen Wilson Organ Scholarship")</f>
        <v>The Richard and Doreen Wilson Organ Scholarship</v>
      </c>
      <c r="C105" t="s">
        <v>10</v>
      </c>
      <c r="D105" t="s">
        <v>13</v>
      </c>
      <c r="E105" t="s">
        <v>10</v>
      </c>
      <c r="F105" t="s">
        <v>10</v>
      </c>
      <c r="G105" t="s">
        <v>10</v>
      </c>
      <c r="H105" t="s">
        <v>12</v>
      </c>
      <c r="I105" t="s">
        <v>12</v>
      </c>
    </row>
    <row r="106" spans="1:9" hidden="1" x14ac:dyDescent="0.25">
      <c r="A106" t="s">
        <v>9</v>
      </c>
      <c r="B106" t="str">
        <f>HYPERLINK("https://www.sydney.edu.au/scholarships/a/richard-merewether-french-horn-fellowship.html", "Richard Merewether French Horn Fellowship")</f>
        <v>Richard Merewether French Horn Fellowship</v>
      </c>
      <c r="C106" t="s">
        <v>10</v>
      </c>
      <c r="D106" t="s">
        <v>13</v>
      </c>
      <c r="E106" t="s">
        <v>10</v>
      </c>
      <c r="F106" t="s">
        <v>10</v>
      </c>
      <c r="G106" t="s">
        <v>10</v>
      </c>
      <c r="H106" t="s">
        <v>12</v>
      </c>
      <c r="I106" t="s">
        <v>12</v>
      </c>
    </row>
    <row r="107" spans="1:9" hidden="1" x14ac:dyDescent="0.25">
      <c r="A107" t="s">
        <v>9</v>
      </c>
      <c r="B107" t="str">
        <f>HYPERLINK("https://www.sydney.edu.au/scholarships/a/rj-chambers-honours-scholarship.html", "RJ Chambers Honours Scholarship")</f>
        <v>RJ Chambers Honours Scholarship</v>
      </c>
      <c r="C107" t="s">
        <v>10</v>
      </c>
      <c r="D107" t="s">
        <v>20</v>
      </c>
      <c r="E107" t="s">
        <v>10</v>
      </c>
      <c r="F107" t="s">
        <v>10</v>
      </c>
      <c r="G107" t="s">
        <v>10</v>
      </c>
      <c r="H107" t="s">
        <v>12</v>
      </c>
      <c r="I107" t="s">
        <v>12</v>
      </c>
    </row>
    <row r="108" spans="1:9" hidden="1" x14ac:dyDescent="0.25">
      <c r="A108" t="s">
        <v>9</v>
      </c>
      <c r="B108" t="str">
        <f>HYPERLINK("https://www.sydney.edu.au/scholarships/a/robert-o-albert-scholarship.html", "The Albert Scholarships")</f>
        <v>The Albert Scholarships</v>
      </c>
      <c r="C108" t="s">
        <v>10</v>
      </c>
      <c r="D108" t="s">
        <v>34</v>
      </c>
      <c r="E108" t="s">
        <v>10</v>
      </c>
      <c r="F108" t="s">
        <v>10</v>
      </c>
      <c r="G108" t="s">
        <v>10</v>
      </c>
      <c r="H108" t="s">
        <v>12</v>
      </c>
      <c r="I108" t="s">
        <v>12</v>
      </c>
    </row>
    <row r="109" spans="1:9" hidden="1" x14ac:dyDescent="0.25">
      <c r="A109" t="s">
        <v>9</v>
      </c>
      <c r="B109" t="str">
        <f>HYPERLINK("https://www.sydney.edu.au/scholarships/a/robert-r-sterling-distinguished-honours-scholarship-accounting.html", "Robert R Sterling Distinguished Honours Scholarship in Accounting")</f>
        <v>Robert R Sterling Distinguished Honours Scholarship in Accounting</v>
      </c>
      <c r="C109" t="s">
        <v>10</v>
      </c>
      <c r="D109" t="s">
        <v>20</v>
      </c>
      <c r="E109" t="s">
        <v>10</v>
      </c>
      <c r="F109" t="s">
        <v>10</v>
      </c>
      <c r="G109" t="s">
        <v>10</v>
      </c>
      <c r="H109" t="s">
        <v>12</v>
      </c>
      <c r="I109" t="s">
        <v>12</v>
      </c>
    </row>
    <row r="110" spans="1:9" hidden="1" x14ac:dyDescent="0.25">
      <c r="A110" t="s">
        <v>9</v>
      </c>
      <c r="B110" t="str">
        <f>HYPERLINK("https://www.sydney.edu.au/scholarships/a/rosemary-valentine-memorial-prize.html", "Rosemary Valentine Memorial Prize")</f>
        <v>Rosemary Valentine Memorial Prize</v>
      </c>
      <c r="C110" t="s">
        <v>10</v>
      </c>
      <c r="D110" t="s">
        <v>11</v>
      </c>
      <c r="E110" t="s">
        <v>10</v>
      </c>
      <c r="F110" t="s">
        <v>10</v>
      </c>
      <c r="G110" t="s">
        <v>10</v>
      </c>
      <c r="H110" t="s">
        <v>12</v>
      </c>
      <c r="I110" t="s">
        <v>12</v>
      </c>
    </row>
    <row r="111" spans="1:9" hidden="1" x14ac:dyDescent="0.25">
      <c r="A111" t="s">
        <v>9</v>
      </c>
      <c r="B111" t="str">
        <f>HYPERLINK("https://www.sydney.edu.au/scholarships/a/rural-regional-leadership-scholarship.html", "University of Sydney Business School Rural/Regional Leadership Scholarship")</f>
        <v>University of Sydney Business School Rural/Regional Leadership Scholarship</v>
      </c>
      <c r="C111" t="s">
        <v>10</v>
      </c>
      <c r="D111" t="s">
        <v>28</v>
      </c>
      <c r="E111" t="s">
        <v>10</v>
      </c>
      <c r="F111" t="s">
        <v>10</v>
      </c>
      <c r="G111" t="s">
        <v>10</v>
      </c>
      <c r="H111" t="s">
        <v>12</v>
      </c>
      <c r="I111" t="s">
        <v>12</v>
      </c>
    </row>
    <row r="112" spans="1:9" hidden="1" x14ac:dyDescent="0.25">
      <c r="A112" t="s">
        <v>9</v>
      </c>
      <c r="B112" t="str">
        <f>HYPERLINK("https://www.sydney.edu.au/scholarships/a/sarah-murial-jeavons-memorial-scholarship.html", "Sarah and Murial Jeavons Memorial Scholarship")</f>
        <v>Sarah and Murial Jeavons Memorial Scholarship</v>
      </c>
      <c r="C112" t="s">
        <v>10</v>
      </c>
      <c r="D112" t="s">
        <v>13</v>
      </c>
      <c r="E112" t="s">
        <v>10</v>
      </c>
      <c r="F112" t="s">
        <v>10</v>
      </c>
      <c r="G112" t="s">
        <v>10</v>
      </c>
      <c r="H112" t="s">
        <v>12</v>
      </c>
      <c r="I112" t="s">
        <v>12</v>
      </c>
    </row>
    <row r="113" spans="1:9" hidden="1" x14ac:dyDescent="0.25">
      <c r="A113" t="s">
        <v>9</v>
      </c>
      <c r="B113" t="str">
        <f>HYPERLINK("https://www.sydney.edu.au/scholarships/a/scholarship-merit-excellence-extracurricular-endeavour.html", "Scholarship with Merit for Excellence in Extracurricular Endeavour")</f>
        <v>Scholarship with Merit for Excellence in Extracurricular Endeavour</v>
      </c>
      <c r="C113" t="s">
        <v>10</v>
      </c>
      <c r="D113" t="s">
        <v>28</v>
      </c>
      <c r="E113" t="s">
        <v>10</v>
      </c>
      <c r="F113" t="s">
        <v>10</v>
      </c>
      <c r="G113" t="s">
        <v>10</v>
      </c>
      <c r="H113" t="s">
        <v>12</v>
      </c>
      <c r="I113" t="s">
        <v>12</v>
      </c>
    </row>
    <row r="114" spans="1:9" x14ac:dyDescent="0.25">
      <c r="A114" t="s">
        <v>9</v>
      </c>
      <c r="B114" t="str">
        <f>HYPERLINK("https://www.sydney.edu.au/scholarships/a/social-impact-scholarship.html", "The Social Impact Scholarship (MBA)")</f>
        <v>The Social Impact Scholarship (MBA)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12</v>
      </c>
      <c r="I114" t="s">
        <v>12</v>
      </c>
    </row>
    <row r="115" spans="1:9" hidden="1" x14ac:dyDescent="0.25">
      <c r="A115" t="s">
        <v>9</v>
      </c>
      <c r="B115" t="str">
        <f>HYPERLINK("https://www.sydney.edu.au/scholarships/a/strategic-exchange-partner-scholarships.html", "Strategic Exchange Partner Scholarships")</f>
        <v>Strategic Exchange Partner Scholarships</v>
      </c>
      <c r="C115" t="s">
        <v>10</v>
      </c>
      <c r="D115" t="s">
        <v>35</v>
      </c>
      <c r="E115" t="s">
        <v>10</v>
      </c>
      <c r="F115" t="s">
        <v>10</v>
      </c>
      <c r="G115" t="s">
        <v>10</v>
      </c>
      <c r="H115" t="s">
        <v>12</v>
      </c>
      <c r="I115" t="s">
        <v>12</v>
      </c>
    </row>
    <row r="116" spans="1:9" hidden="1" x14ac:dyDescent="0.25">
      <c r="A116" t="s">
        <v>9</v>
      </c>
      <c r="B116" t="str">
        <f>HYPERLINK("https://www.sydney.edu.au/scholarships/a/student-management-investment-fund-scholarship.html", "Student Managed Investment Fund Scholarship")</f>
        <v>Student Managed Investment Fund Scholarship</v>
      </c>
      <c r="C116" t="s">
        <v>10</v>
      </c>
      <c r="D116" t="s">
        <v>36</v>
      </c>
      <c r="E116" t="s">
        <v>10</v>
      </c>
      <c r="F116" t="s">
        <v>10</v>
      </c>
      <c r="G116" t="s">
        <v>10</v>
      </c>
      <c r="H116" t="s">
        <v>12</v>
      </c>
      <c r="I116" t="s">
        <v>12</v>
      </c>
    </row>
    <row r="117" spans="1:9" hidden="1" x14ac:dyDescent="0.25">
      <c r="A117" t="s">
        <v>9</v>
      </c>
      <c r="B117" t="str">
        <f>HYPERLINK("https://www.sydney.edu.au/scholarships/a/sydney-conservatorium-association-scholarships.html", "Sydney Conservatorium Association Scholarships")</f>
        <v>Sydney Conservatorium Association Scholarships</v>
      </c>
      <c r="C117" t="s">
        <v>10</v>
      </c>
      <c r="D117" t="s">
        <v>13</v>
      </c>
      <c r="E117" t="s">
        <v>10</v>
      </c>
      <c r="F117" t="s">
        <v>10</v>
      </c>
      <c r="G117" t="s">
        <v>10</v>
      </c>
      <c r="H117" t="s">
        <v>12</v>
      </c>
      <c r="I117" t="s">
        <v>12</v>
      </c>
    </row>
    <row r="118" spans="1:9" hidden="1" x14ac:dyDescent="0.25">
      <c r="A118" t="s">
        <v>9</v>
      </c>
      <c r="B118" t="str">
        <f>HYPERLINK("https://www.sydney.edu.au/scholarships/a/sydney-conservatorium-music-scholarship.html", "Sydney Conservatorium of Music Scholarship")</f>
        <v>Sydney Conservatorium of Music Scholarship</v>
      </c>
      <c r="C118" t="s">
        <v>10</v>
      </c>
      <c r="D118" t="s">
        <v>11</v>
      </c>
      <c r="E118" t="s">
        <v>10</v>
      </c>
      <c r="F118" t="s">
        <v>10</v>
      </c>
      <c r="G118" t="s">
        <v>10</v>
      </c>
      <c r="H118" t="s">
        <v>12</v>
      </c>
      <c r="I118" t="s">
        <v>12</v>
      </c>
    </row>
    <row r="119" spans="1:9" hidden="1" x14ac:dyDescent="0.25">
      <c r="A119" t="s">
        <v>9</v>
      </c>
      <c r="B119" t="str">
        <f>HYPERLINK("https://www.sydney.edu.au/scholarships/a/sydney-conservatorium-of-music-mobility-scholarship.html", "Sydney Conservatorium of Music Mobility Scholarship")</f>
        <v>Sydney Conservatorium of Music Mobility Scholarship</v>
      </c>
      <c r="C119" t="s">
        <v>10</v>
      </c>
      <c r="D119" t="s">
        <v>13</v>
      </c>
      <c r="E119" t="s">
        <v>10</v>
      </c>
      <c r="F119" t="s">
        <v>10</v>
      </c>
      <c r="G119" t="s">
        <v>10</v>
      </c>
      <c r="H119" t="s">
        <v>12</v>
      </c>
      <c r="I119" t="s">
        <v>12</v>
      </c>
    </row>
    <row r="120" spans="1:9" hidden="1" x14ac:dyDescent="0.25">
      <c r="A120" t="s">
        <v>9</v>
      </c>
      <c r="B120" t="str">
        <f>HYPERLINK("https://www.sydney.edu.au/scholarships/a/sydney-moss-scholarship.html", "Sydney Moss Scholarship")</f>
        <v>Sydney Moss Scholarship</v>
      </c>
      <c r="C120" t="s">
        <v>10</v>
      </c>
      <c r="D120" t="s">
        <v>24</v>
      </c>
      <c r="E120" t="s">
        <v>10</v>
      </c>
      <c r="F120" t="s">
        <v>10</v>
      </c>
      <c r="G120" t="s">
        <v>10</v>
      </c>
      <c r="H120" t="s">
        <v>12</v>
      </c>
      <c r="I120" t="s">
        <v>12</v>
      </c>
    </row>
    <row r="121" spans="1:9" hidden="1" x14ac:dyDescent="0.25">
      <c r="A121" t="s">
        <v>9</v>
      </c>
      <c r="B121" t="str">
        <f>HYPERLINK("https://www.sydney.edu.au/scholarships/a/ted-susan-meller-memorial-scholarship-fund.html", "The Ted and Susan Meller Memorial Scholarship Fund")</f>
        <v>The Ted and Susan Meller Memorial Scholarship Fund</v>
      </c>
      <c r="C121" t="s">
        <v>10</v>
      </c>
      <c r="D121" t="s">
        <v>13</v>
      </c>
      <c r="E121" t="s">
        <v>10</v>
      </c>
      <c r="F121" t="s">
        <v>10</v>
      </c>
      <c r="G121" t="s">
        <v>10</v>
      </c>
      <c r="H121" t="s">
        <v>12</v>
      </c>
      <c r="I121" t="s">
        <v>12</v>
      </c>
    </row>
    <row r="122" spans="1:9" hidden="1" x14ac:dyDescent="0.25">
      <c r="A122" t="s">
        <v>9</v>
      </c>
      <c r="B122" t="str">
        <f>HYPERLINK("https://www.sydney.edu.au/scholarships/a/the-chandler-scholarship.html", "The Chandler Scholarship")</f>
        <v>The Chandler Scholarship</v>
      </c>
      <c r="C122" t="s">
        <v>10</v>
      </c>
      <c r="D122" t="s">
        <v>13</v>
      </c>
      <c r="E122" t="s">
        <v>10</v>
      </c>
      <c r="F122" t="s">
        <v>10</v>
      </c>
      <c r="G122" t="s">
        <v>10</v>
      </c>
      <c r="H122" t="s">
        <v>12</v>
      </c>
      <c r="I122" t="s">
        <v>12</v>
      </c>
    </row>
    <row r="123" spans="1:9" hidden="1" x14ac:dyDescent="0.25">
      <c r="A123" t="s">
        <v>9</v>
      </c>
      <c r="B123" t="str">
        <f>HYPERLINK("https://www.sydney.edu.au/scholarships/a/the-conry-brauer-scholarship-for-piano-tuition.html", "The Conry Brauer Scholarship for Piano Tuition")</f>
        <v>The Conry Brauer Scholarship for Piano Tuition</v>
      </c>
      <c r="C123" t="s">
        <v>10</v>
      </c>
      <c r="D123" t="s">
        <v>13</v>
      </c>
      <c r="E123" t="s">
        <v>10</v>
      </c>
      <c r="F123" t="s">
        <v>10</v>
      </c>
      <c r="G123" t="s">
        <v>10</v>
      </c>
      <c r="H123" t="s">
        <v>12</v>
      </c>
      <c r="I123" t="s">
        <v>12</v>
      </c>
    </row>
    <row r="124" spans="1:9" hidden="1" x14ac:dyDescent="0.25">
      <c r="A124" t="s">
        <v>9</v>
      </c>
      <c r="B124" t="str">
        <f>HYPERLINK("https://www.sydney.edu.au/scholarships/a/the-conry-brauer-scholarship-for-violin-tuition.html", "The Conry Brauer Scholarship for Violin Tuition")</f>
        <v>The Conry Brauer Scholarship for Violin Tuition</v>
      </c>
      <c r="C124" t="s">
        <v>10</v>
      </c>
      <c r="D124" t="s">
        <v>13</v>
      </c>
      <c r="E124" t="s">
        <v>10</v>
      </c>
      <c r="F124" t="s">
        <v>10</v>
      </c>
      <c r="G124" t="s">
        <v>10</v>
      </c>
      <c r="H124" t="s">
        <v>12</v>
      </c>
      <c r="I124" t="s">
        <v>12</v>
      </c>
    </row>
    <row r="125" spans="1:9" hidden="1" x14ac:dyDescent="0.25">
      <c r="A125" t="s">
        <v>9</v>
      </c>
      <c r="B125" t="str">
        <f>HYPERLINK("https://www.sydney.edu.au/scholarships/a/the-elizabethan-theatre-trust-ladies-committee-scholarship.html", "Elizabethan Theatre Trust Ladies’ Committee Scholarship")</f>
        <v>Elizabethan Theatre Trust Ladies’ Committee Scholarship</v>
      </c>
      <c r="C125" t="s">
        <v>10</v>
      </c>
      <c r="D125" t="s">
        <v>13</v>
      </c>
      <c r="E125" t="s">
        <v>10</v>
      </c>
      <c r="F125" t="s">
        <v>10</v>
      </c>
      <c r="G125" t="s">
        <v>10</v>
      </c>
      <c r="H125" t="s">
        <v>12</v>
      </c>
      <c r="I125" t="s">
        <v>12</v>
      </c>
    </row>
    <row r="126" spans="1:9" hidden="1" x14ac:dyDescent="0.25">
      <c r="A126" t="s">
        <v>9</v>
      </c>
      <c r="B126" t="str">
        <f>HYPERLINK("https://www.sydney.edu.au/scholarships/a/the-gerald-westheimer-quartet-program.html", "The Gerald Westheimer Quartet Program")</f>
        <v>The Gerald Westheimer Quartet Program</v>
      </c>
      <c r="C126" t="s">
        <v>10</v>
      </c>
      <c r="D126" t="s">
        <v>13</v>
      </c>
      <c r="E126" t="s">
        <v>10</v>
      </c>
      <c r="F126" t="s">
        <v>10</v>
      </c>
      <c r="G126" t="s">
        <v>10</v>
      </c>
      <c r="H126" t="s">
        <v>12</v>
      </c>
      <c r="I126" t="s">
        <v>12</v>
      </c>
    </row>
    <row r="127" spans="1:9" hidden="1" x14ac:dyDescent="0.25">
      <c r="A127" t="s">
        <v>9</v>
      </c>
      <c r="B127" t="str">
        <f>HYPERLINK("https://www.sydney.edu.au/scholarships/a/the-grace-russell-henderson-scholarship.html", "The Grace Russell Henderson Scholarship")</f>
        <v>The Grace Russell Henderson Scholarship</v>
      </c>
      <c r="C127" t="s">
        <v>10</v>
      </c>
      <c r="D127" t="s">
        <v>11</v>
      </c>
      <c r="E127" t="s">
        <v>10</v>
      </c>
      <c r="F127" t="s">
        <v>10</v>
      </c>
      <c r="G127" t="s">
        <v>10</v>
      </c>
      <c r="H127" t="s">
        <v>12</v>
      </c>
      <c r="I127" t="s">
        <v>12</v>
      </c>
    </row>
    <row r="128" spans="1:9" hidden="1" x14ac:dyDescent="0.25">
      <c r="A128" t="s">
        <v>9</v>
      </c>
      <c r="B128" t="str">
        <f>HYPERLINK("https://www.sydney.edu.au/scholarships/a/the-howard-smith-scholarship.html", "The Howard-Smith Scholarship")</f>
        <v>The Howard-Smith Scholarship</v>
      </c>
      <c r="C128" t="s">
        <v>10</v>
      </c>
      <c r="D128" t="s">
        <v>11</v>
      </c>
      <c r="E128" t="s">
        <v>10</v>
      </c>
      <c r="F128" t="s">
        <v>10</v>
      </c>
      <c r="G128" t="s">
        <v>10</v>
      </c>
      <c r="H128" t="s">
        <v>12</v>
      </c>
      <c r="I128" t="s">
        <v>12</v>
      </c>
    </row>
    <row r="129" spans="1:9" hidden="1" x14ac:dyDescent="0.25">
      <c r="A129" t="s">
        <v>9</v>
      </c>
      <c r="B129" t="str">
        <f>HYPERLINK("https://www.sydney.edu.au/scholarships/a/the-jj-kelly-memorial-scholarship.html", "The JJ Kelly Memorial Scholarship")</f>
        <v>The JJ Kelly Memorial Scholarship</v>
      </c>
      <c r="C129" t="s">
        <v>10</v>
      </c>
      <c r="D129" t="s">
        <v>11</v>
      </c>
      <c r="E129" t="s">
        <v>10</v>
      </c>
      <c r="F129" t="s">
        <v>10</v>
      </c>
      <c r="G129" t="s">
        <v>10</v>
      </c>
      <c r="H129" t="s">
        <v>12</v>
      </c>
      <c r="I129" t="s">
        <v>12</v>
      </c>
    </row>
    <row r="130" spans="1:9" hidden="1" x14ac:dyDescent="0.25">
      <c r="A130" t="s">
        <v>9</v>
      </c>
      <c r="B130" t="str">
        <f>HYPERLINK("https://www.sydney.edu.au/scholarships/a/the-kevin-and-margaret-duffy-scholarship.html", "The Kevin and Margaret Duffy Scholarship")</f>
        <v>The Kevin and Margaret Duffy Scholarship</v>
      </c>
      <c r="C130" t="s">
        <v>10</v>
      </c>
      <c r="D130" t="s">
        <v>11</v>
      </c>
      <c r="E130" t="s">
        <v>10</v>
      </c>
      <c r="F130" t="s">
        <v>10</v>
      </c>
      <c r="G130" t="s">
        <v>10</v>
      </c>
      <c r="H130" t="s">
        <v>12</v>
      </c>
      <c r="I130" t="s">
        <v>12</v>
      </c>
    </row>
    <row r="131" spans="1:9" hidden="1" x14ac:dyDescent="0.25">
      <c r="A131" t="s">
        <v>9</v>
      </c>
      <c r="B131" t="str">
        <f>HYPERLINK("https://www.sydney.edu.au/scholarships/a/the-molly-brown-memorial-scholarship.html", "The Molly Brown Memorial Scholarship")</f>
        <v>The Molly Brown Memorial Scholarship</v>
      </c>
      <c r="C131" t="s">
        <v>10</v>
      </c>
      <c r="D131" t="s">
        <v>34</v>
      </c>
      <c r="E131" t="s">
        <v>10</v>
      </c>
      <c r="F131" t="s">
        <v>10</v>
      </c>
      <c r="G131" t="s">
        <v>10</v>
      </c>
      <c r="H131" t="s">
        <v>12</v>
      </c>
      <c r="I131" t="s">
        <v>12</v>
      </c>
    </row>
    <row r="132" spans="1:9" hidden="1" x14ac:dyDescent="0.25">
      <c r="A132" t="s">
        <v>9</v>
      </c>
      <c r="B132" t="str">
        <f>HYPERLINK("https://www.sydney.edu.au/scholarships/a/the-poppy-harris-scholarship.html", "The Poppy Harris Scholarship")</f>
        <v>The Poppy Harris Scholarship</v>
      </c>
      <c r="C132" t="s">
        <v>10</v>
      </c>
      <c r="D132" t="s">
        <v>37</v>
      </c>
      <c r="E132" t="s">
        <v>10</v>
      </c>
      <c r="F132" t="s">
        <v>10</v>
      </c>
      <c r="G132" t="s">
        <v>10</v>
      </c>
      <c r="H132" t="s">
        <v>12</v>
      </c>
      <c r="I132" t="s">
        <v>12</v>
      </c>
    </row>
    <row r="133" spans="1:9" x14ac:dyDescent="0.25">
      <c r="A133" t="s">
        <v>9</v>
      </c>
      <c r="B133" t="str">
        <f>HYPERLINK("https://www.sydney.edu.au/scholarships/a/un-women-australia-mba-scholarship.html", "UN Women Australia MBA Scholarship")</f>
        <v>UN Women Australia MBA Scholarship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12</v>
      </c>
      <c r="I133" t="s">
        <v>12</v>
      </c>
    </row>
    <row r="134" spans="1:9" x14ac:dyDescent="0.25">
      <c r="A134" t="s">
        <v>9</v>
      </c>
      <c r="B134" t="str">
        <f>HYPERLINK("https://www.sydney.edu.au/scholarships/a/un-women-national-committee-australia-global-executive-mba-scholarship.html", "UN Women Australia Global Executive MBA Scholarship")</f>
        <v>UN Women Australia Global Executive MBA Scholarship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12</v>
      </c>
      <c r="I134" t="s">
        <v>12</v>
      </c>
    </row>
    <row r="135" spans="1:9" hidden="1" x14ac:dyDescent="0.25">
      <c r="A135" t="s">
        <v>9</v>
      </c>
      <c r="B135" t="str">
        <f>HYPERLINK("https://www.sydney.edu.au/scholarships/a/university-of-sydney-business-school-change-maker-scholarship.html", "University of Sydney Business School Change Maker Scholarship")</f>
        <v>University of Sydney Business School Change Maker Scholarship</v>
      </c>
      <c r="C135" t="s">
        <v>10</v>
      </c>
      <c r="D135" t="s">
        <v>15</v>
      </c>
      <c r="E135" t="s">
        <v>10</v>
      </c>
      <c r="F135" t="s">
        <v>10</v>
      </c>
      <c r="G135" t="s">
        <v>10</v>
      </c>
      <c r="H135" t="s">
        <v>12</v>
      </c>
      <c r="I135" t="s">
        <v>12</v>
      </c>
    </row>
    <row r="136" spans="1:9" hidden="1" x14ac:dyDescent="0.25">
      <c r="A136" t="s">
        <v>9</v>
      </c>
      <c r="B136" t="str">
        <f>HYPERLINK("https://www.sydney.edu.au/scholarships/a/university-of-sydney-business-school-scholarship-for-outstanding-academic-and-sporting-achievement.html", "University of Sydney Business School Scholarship for Outstanding Academic and Sporting Achievement.")</f>
        <v>University of Sydney Business School Scholarship for Outstanding Academic and Sporting Achievement.</v>
      </c>
      <c r="C136" t="s">
        <v>10</v>
      </c>
      <c r="D136" t="s">
        <v>17</v>
      </c>
      <c r="E136" t="s">
        <v>10</v>
      </c>
      <c r="F136" t="s">
        <v>10</v>
      </c>
      <c r="G136" t="s">
        <v>10</v>
      </c>
      <c r="H136" t="s">
        <v>12</v>
      </c>
      <c r="I136" t="s">
        <v>12</v>
      </c>
    </row>
    <row r="137" spans="1:9" hidden="1" x14ac:dyDescent="0.25">
      <c r="A137" t="s">
        <v>9</v>
      </c>
      <c r="B137" t="str">
        <f>HYPERLINK("https://www.sydney.edu.au/scholarships/a/usa_industry_placement_program_scholarship.html", "USA Industry Placement Program Scholarship")</f>
        <v>USA Industry Placement Program Scholarship</v>
      </c>
      <c r="C137" t="s">
        <v>10</v>
      </c>
      <c r="D137" t="s">
        <v>23</v>
      </c>
      <c r="E137" t="s">
        <v>10</v>
      </c>
      <c r="F137" t="s">
        <v>10</v>
      </c>
      <c r="G137" t="s">
        <v>10</v>
      </c>
      <c r="H137" t="s">
        <v>12</v>
      </c>
      <c r="I137" t="s">
        <v>33</v>
      </c>
    </row>
    <row r="138" spans="1:9" hidden="1" x14ac:dyDescent="0.25">
      <c r="A138" t="s">
        <v>9</v>
      </c>
      <c r="B138" t="str">
        <f>HYPERLINK("https://www.sydney.edu.au/scholarships/a/vasanta-scholarship.html", "The Vasanta Scholarship")</f>
        <v>The Vasanta Scholarship</v>
      </c>
      <c r="C138" t="s">
        <v>10</v>
      </c>
      <c r="D138" t="s">
        <v>13</v>
      </c>
      <c r="E138" t="s">
        <v>10</v>
      </c>
      <c r="F138" t="s">
        <v>10</v>
      </c>
      <c r="G138" t="s">
        <v>10</v>
      </c>
      <c r="H138" t="s">
        <v>12</v>
      </c>
      <c r="I138" t="s">
        <v>12</v>
      </c>
    </row>
    <row r="139" spans="1:9" hidden="1" x14ac:dyDescent="0.25">
      <c r="A139" t="s">
        <v>9</v>
      </c>
      <c r="B139" t="str">
        <f>HYPERLINK("https://www.sydney.edu.au/scholarships/a/verna-florence-dinham-scholarship-piano.html", "The Verna Florence Dinham Scholarship for Piano")</f>
        <v>The Verna Florence Dinham Scholarship for Piano</v>
      </c>
      <c r="C139" t="s">
        <v>10</v>
      </c>
      <c r="D139" t="s">
        <v>13</v>
      </c>
      <c r="E139" t="s">
        <v>10</v>
      </c>
      <c r="F139" t="s">
        <v>10</v>
      </c>
      <c r="G139" t="s">
        <v>10</v>
      </c>
      <c r="H139" t="s">
        <v>12</v>
      </c>
      <c r="I139" t="s">
        <v>12</v>
      </c>
    </row>
    <row r="140" spans="1:9" hidden="1" x14ac:dyDescent="0.25">
      <c r="A140" t="s">
        <v>9</v>
      </c>
      <c r="B140" t="str">
        <f>HYPERLINK("https://www.sydney.edu.au/scholarships/a/victoria-hope-geary-scholarship.html", "The Victoria Hope Geary Scholarship")</f>
        <v>The Victoria Hope Geary Scholarship</v>
      </c>
      <c r="C140" t="s">
        <v>10</v>
      </c>
      <c r="D140" t="s">
        <v>14</v>
      </c>
      <c r="E140" t="s">
        <v>10</v>
      </c>
      <c r="F140" t="s">
        <v>10</v>
      </c>
      <c r="G140" t="s">
        <v>10</v>
      </c>
      <c r="H140" t="s">
        <v>12</v>
      </c>
      <c r="I140" t="s">
        <v>12</v>
      </c>
    </row>
    <row r="141" spans="1:9" hidden="1" x14ac:dyDescent="0.25">
      <c r="A141" t="s">
        <v>9</v>
      </c>
      <c r="B141" t="str">
        <f>HYPERLINK("https://www.sydney.edu.au/scholarships/a/wayne-lonergan-distinguished-scholarship.html", "Wayne Lonergan Distinguished Undergraduate Scholarship")</f>
        <v>Wayne Lonergan Distinguished Undergraduate Scholarship</v>
      </c>
      <c r="C141" t="s">
        <v>10</v>
      </c>
      <c r="D141" t="s">
        <v>20</v>
      </c>
      <c r="E141" t="s">
        <v>10</v>
      </c>
      <c r="F141" t="s">
        <v>10</v>
      </c>
      <c r="G141" t="s">
        <v>10</v>
      </c>
      <c r="H141" t="s">
        <v>12</v>
      </c>
      <c r="I141" t="s">
        <v>12</v>
      </c>
    </row>
    <row r="142" spans="1:9" hidden="1" x14ac:dyDescent="0.25">
      <c r="A142" t="s">
        <v>9</v>
      </c>
      <c r="B142" t="str">
        <f>HYPERLINK("https://www.sydney.edu.au/scholarships/a/westbrook-and-jessie-anstice-honours-scholarship-in-business.html", "Westbrook and Jessie Anstice Honours Scholarship in Business")</f>
        <v>Westbrook and Jessie Anstice Honours Scholarship in Business</v>
      </c>
      <c r="C142" t="s">
        <v>10</v>
      </c>
      <c r="D142" t="s">
        <v>38</v>
      </c>
      <c r="E142" t="s">
        <v>10</v>
      </c>
      <c r="F142" t="s">
        <v>10</v>
      </c>
      <c r="G142" t="s">
        <v>10</v>
      </c>
      <c r="H142" t="s">
        <v>12</v>
      </c>
      <c r="I142" t="s">
        <v>12</v>
      </c>
    </row>
    <row r="143" spans="1:9" hidden="1" x14ac:dyDescent="0.25">
      <c r="A143" t="s">
        <v>9</v>
      </c>
      <c r="B143" t="str">
        <f>HYPERLINK("https://www.sydney.edu.au/scholarships/a/william-marie-souter-encouragement-awards.html", "The William and Marie Souter Encouragement Awards")</f>
        <v>The William and Marie Souter Encouragement Awards</v>
      </c>
      <c r="C143" t="s">
        <v>10</v>
      </c>
      <c r="D143" t="s">
        <v>13</v>
      </c>
      <c r="E143" t="s">
        <v>10</v>
      </c>
      <c r="F143" t="s">
        <v>10</v>
      </c>
      <c r="G143" t="s">
        <v>10</v>
      </c>
      <c r="H143" t="s">
        <v>12</v>
      </c>
      <c r="I143" t="s">
        <v>12</v>
      </c>
    </row>
    <row r="144" spans="1:9" hidden="1" x14ac:dyDescent="0.25">
      <c r="A144" t="s">
        <v>9</v>
      </c>
      <c r="B144" t="str">
        <f>HYPERLINK("https://www.sydney.edu.au/scholarships/a/william-mcilrath-memorial-scholarship-music-performance-research.html", "William McIlrath Memorial Scholarship in Music Performance and Research")</f>
        <v>William McIlrath Memorial Scholarship in Music Performance and Research</v>
      </c>
      <c r="C144" t="s">
        <v>10</v>
      </c>
      <c r="D144" t="s">
        <v>13</v>
      </c>
      <c r="E144" t="s">
        <v>10</v>
      </c>
      <c r="F144" t="s">
        <v>10</v>
      </c>
      <c r="G144" t="s">
        <v>10</v>
      </c>
      <c r="H144" t="s">
        <v>12</v>
      </c>
      <c r="I144" t="s">
        <v>12</v>
      </c>
    </row>
    <row r="145" spans="1:9" hidden="1" x14ac:dyDescent="0.25">
      <c r="A145" t="s">
        <v>9</v>
      </c>
      <c r="B145" t="str">
        <f>HYPERLINK("https://www.sydney.edu.au/scholarships/a/wu-charity-trust-support-scholarship-urban-planning.html", "Wu Charity Trust Support Scholarship in Urban Planning")</f>
        <v>Wu Charity Trust Support Scholarship in Urban Planning</v>
      </c>
      <c r="C145" t="s">
        <v>10</v>
      </c>
      <c r="D145" t="s">
        <v>39</v>
      </c>
      <c r="E145" t="s">
        <v>10</v>
      </c>
      <c r="F145" t="s">
        <v>10</v>
      </c>
      <c r="G145" t="s">
        <v>10</v>
      </c>
      <c r="H145" t="s">
        <v>12</v>
      </c>
      <c r="I145" t="s">
        <v>12</v>
      </c>
    </row>
    <row r="146" spans="1:9" hidden="1" x14ac:dyDescent="0.25">
      <c r="A146" t="s">
        <v>9</v>
      </c>
      <c r="B146" t="str">
        <f>HYPERLINK("https://www.sydney.edu.au/scholarships/b/The-Pinnacle-Women-in-Finance-Scholarship.html", "The Pinnacle Women in Finance Scholarship")</f>
        <v>The Pinnacle Women in Finance Scholarship</v>
      </c>
      <c r="C146" t="s">
        <v>10</v>
      </c>
      <c r="D146" t="s">
        <v>24</v>
      </c>
      <c r="E146" t="s">
        <v>10</v>
      </c>
      <c r="F146" t="s">
        <v>10</v>
      </c>
      <c r="G146" t="s">
        <v>10</v>
      </c>
      <c r="H146" t="s">
        <v>12</v>
      </c>
      <c r="I146" t="s">
        <v>12</v>
      </c>
    </row>
    <row r="147" spans="1:9" hidden="1" x14ac:dyDescent="0.25">
      <c r="A147" t="s">
        <v>9</v>
      </c>
      <c r="B147" t="str">
        <f>HYPERLINK("https://www.sydney.edu.au/scholarships/b/a-j-a-waldock-scholarship.html", "A J A Waldock Scholarship")</f>
        <v>A J A Waldock Scholarship</v>
      </c>
      <c r="C147" t="s">
        <v>10</v>
      </c>
      <c r="D147" t="s">
        <v>40</v>
      </c>
      <c r="E147" t="s">
        <v>10</v>
      </c>
      <c r="F147" t="s">
        <v>10</v>
      </c>
      <c r="G147" t="s">
        <v>10</v>
      </c>
      <c r="H147" t="s">
        <v>12</v>
      </c>
      <c r="I147" t="s">
        <v>12</v>
      </c>
    </row>
    <row r="148" spans="1:9" hidden="1" x14ac:dyDescent="0.25">
      <c r="A148" t="s">
        <v>9</v>
      </c>
      <c r="B148" t="str">
        <f>HYPERLINK("https://www.sydney.edu.au/scholarships/b/alan-bishop-scholarship.html", "Alan Bishop Scholarship")</f>
        <v>Alan Bishop Scholarship</v>
      </c>
      <c r="C148" t="s">
        <v>10</v>
      </c>
      <c r="D148" t="s">
        <v>18</v>
      </c>
      <c r="E148" t="s">
        <v>10</v>
      </c>
      <c r="F148" t="s">
        <v>10</v>
      </c>
      <c r="G148" t="s">
        <v>10</v>
      </c>
      <c r="H148" t="s">
        <v>12</v>
      </c>
      <c r="I148" t="s">
        <v>12</v>
      </c>
    </row>
    <row r="149" spans="1:9" hidden="1" x14ac:dyDescent="0.25">
      <c r="A149" t="s">
        <v>9</v>
      </c>
      <c r="B149" t="str">
        <f>HYPERLINK("https://www.sydney.edu.au/scholarships/b/alexander-d-strang-scholarship.html", "Alexander D Strang Scholarship in Chemical and Biomolecular Engineering")</f>
        <v>Alexander D Strang Scholarship in Chemical and Biomolecular Engineering</v>
      </c>
      <c r="C149" t="s">
        <v>10</v>
      </c>
      <c r="D149" t="s">
        <v>41</v>
      </c>
      <c r="E149" t="s">
        <v>10</v>
      </c>
      <c r="F149" t="s">
        <v>10</v>
      </c>
      <c r="G149" t="s">
        <v>10</v>
      </c>
      <c r="H149" t="s">
        <v>12</v>
      </c>
      <c r="I149" t="s">
        <v>12</v>
      </c>
    </row>
    <row r="150" spans="1:9" hidden="1" x14ac:dyDescent="0.25">
      <c r="A150" t="s">
        <v>9</v>
      </c>
      <c r="B150" t="str">
        <f>HYPERLINK("https://www.sydney.edu.au/scholarships/b/american-studies-honours-scholarship.html", "American Studies Honours Scholarship")</f>
        <v>American Studies Honours Scholarship</v>
      </c>
      <c r="C150" t="s">
        <v>10</v>
      </c>
      <c r="D150" t="s">
        <v>42</v>
      </c>
      <c r="E150" t="s">
        <v>10</v>
      </c>
      <c r="F150" t="s">
        <v>10</v>
      </c>
      <c r="G150" t="s">
        <v>10</v>
      </c>
      <c r="H150" t="s">
        <v>12</v>
      </c>
      <c r="I150" t="s">
        <v>12</v>
      </c>
    </row>
    <row r="151" spans="1:9" hidden="1" x14ac:dyDescent="0.25">
      <c r="A151" t="s">
        <v>9</v>
      </c>
      <c r="B151" t="str">
        <f>HYPERLINK("https://www.sydney.edu.au/scholarships/b/annie-beatrice-robinson-wilson-mysydney-scholarship.html", "Annie Beatrice Robinson Wilson MySydney Scholarship")</f>
        <v>Annie Beatrice Robinson Wilson MySydney Scholarship</v>
      </c>
      <c r="C151" t="s">
        <v>10</v>
      </c>
      <c r="D151" t="s">
        <v>37</v>
      </c>
      <c r="E151" t="s">
        <v>10</v>
      </c>
      <c r="F151" t="s">
        <v>10</v>
      </c>
      <c r="G151" t="s">
        <v>10</v>
      </c>
      <c r="H151" t="s">
        <v>12</v>
      </c>
      <c r="I151" t="s">
        <v>12</v>
      </c>
    </row>
    <row r="152" spans="1:9" hidden="1" x14ac:dyDescent="0.25">
      <c r="A152" t="s">
        <v>9</v>
      </c>
      <c r="B152" t="str">
        <f>HYPERLINK("https://www.sydney.edu.au/scholarships/b/arts-and-social-sciences-internship-scholarship.html", "Faculty of Arts and Social Sciences Internship Scholarship")</f>
        <v>Faculty of Arts and Social Sciences Internship Scholarship</v>
      </c>
      <c r="C152" t="s">
        <v>10</v>
      </c>
      <c r="D152" t="s">
        <v>17</v>
      </c>
      <c r="E152" t="s">
        <v>10</v>
      </c>
      <c r="F152" t="s">
        <v>10</v>
      </c>
      <c r="G152" t="s">
        <v>10</v>
      </c>
      <c r="H152" t="s">
        <v>12</v>
      </c>
      <c r="I152" t="s">
        <v>12</v>
      </c>
    </row>
    <row r="153" spans="1:9" hidden="1" x14ac:dyDescent="0.25">
      <c r="A153" t="s">
        <v>9</v>
      </c>
      <c r="B153" t="str">
        <f>HYPERLINK("https://www.sydney.edu.au/scholarships/b/automated-proofs-for-tla----vacation-research-internship-program.html", "Automated Proofs for TLA - Vacation Research Internship Program Scholarship")</f>
        <v>Automated Proofs for TLA - Vacation Research Internship Program Scholarship</v>
      </c>
      <c r="C153" t="s">
        <v>10</v>
      </c>
      <c r="D153" t="s">
        <v>28</v>
      </c>
      <c r="E153" t="s">
        <v>10</v>
      </c>
      <c r="F153" t="s">
        <v>10</v>
      </c>
      <c r="G153" t="s">
        <v>10</v>
      </c>
      <c r="H153" t="s">
        <v>12</v>
      </c>
      <c r="I153" t="s">
        <v>12</v>
      </c>
    </row>
    <row r="154" spans="1:9" hidden="1" x14ac:dyDescent="0.25">
      <c r="A154" t="s">
        <v>9</v>
      </c>
      <c r="B154" t="str">
        <f>HYPERLINK("https://www.sydney.edu.au/scholarships/b/bachelor-of-arts-bachelor-of-adv-studies-languages-exchange-scholarship.html", "Bachelor of Arts and Bachelor of Advanced Studies (Languages) Exchange Scholarship")</f>
        <v>Bachelor of Arts and Bachelor of Advanced Studies (Languages) Exchange Scholarship</v>
      </c>
      <c r="C154" t="s">
        <v>10</v>
      </c>
      <c r="D154" t="s">
        <v>17</v>
      </c>
      <c r="E154" t="s">
        <v>10</v>
      </c>
      <c r="F154" t="s">
        <v>10</v>
      </c>
      <c r="G154" t="s">
        <v>10</v>
      </c>
      <c r="H154" t="s">
        <v>12</v>
      </c>
      <c r="I154" t="s">
        <v>12</v>
      </c>
    </row>
    <row r="155" spans="1:9" hidden="1" x14ac:dyDescent="0.25">
      <c r="A155" t="s">
        <v>9</v>
      </c>
      <c r="B155" t="str">
        <f>HYPERLINK("https://www.sydney.edu.au/scholarships/b/bill-melia-hutchinson-scholarship.html", "The Bill and Meila Hutchinson Scholarship")</f>
        <v>The Bill and Meila Hutchinson Scholarship</v>
      </c>
      <c r="C155" t="s">
        <v>10</v>
      </c>
      <c r="D155" t="s">
        <v>37</v>
      </c>
      <c r="E155" t="s">
        <v>10</v>
      </c>
      <c r="F155" t="s">
        <v>10</v>
      </c>
      <c r="G155" t="s">
        <v>10</v>
      </c>
      <c r="H155" t="s">
        <v>12</v>
      </c>
      <c r="I155" t="s">
        <v>12</v>
      </c>
    </row>
    <row r="156" spans="1:9" hidden="1" x14ac:dyDescent="0.25">
      <c r="A156" t="s">
        <v>9</v>
      </c>
      <c r="B156" t="str">
        <f>HYPERLINK("https://www.sydney.edu.au/scholarships/b/bowman-cameron-scholarship.html", "Bowman Cameron Scholarship")</f>
        <v>Bowman Cameron Scholarship</v>
      </c>
      <c r="C156" t="s">
        <v>10</v>
      </c>
      <c r="D156" t="s">
        <v>23</v>
      </c>
      <c r="E156" t="s">
        <v>10</v>
      </c>
      <c r="F156" t="s">
        <v>10</v>
      </c>
      <c r="G156" t="s">
        <v>10</v>
      </c>
      <c r="H156" t="s">
        <v>12</v>
      </c>
      <c r="I156" t="s">
        <v>12</v>
      </c>
    </row>
    <row r="157" spans="1:9" hidden="1" x14ac:dyDescent="0.25">
      <c r="A157" t="s">
        <v>9</v>
      </c>
      <c r="B157" t="str">
        <f>HYPERLINK("https://www.sydney.edu.au/scholarships/b/ca-coghlan-an-littlejohn-scholarship-juris-doctor.html", "CA Coghlan and AN Littlejohn Scholarship for the Juris Doctor")</f>
        <v>CA Coghlan and AN Littlejohn Scholarship for the Juris Doctor</v>
      </c>
      <c r="C157" t="s">
        <v>10</v>
      </c>
      <c r="D157" t="s">
        <v>28</v>
      </c>
      <c r="E157" t="s">
        <v>10</v>
      </c>
      <c r="F157" t="s">
        <v>10</v>
      </c>
      <c r="G157" t="s">
        <v>10</v>
      </c>
      <c r="H157" t="s">
        <v>12</v>
      </c>
      <c r="I157" t="s">
        <v>12</v>
      </c>
    </row>
    <row r="158" spans="1:9" hidden="1" x14ac:dyDescent="0.25">
      <c r="A158" t="s">
        <v>9</v>
      </c>
      <c r="B158" t="str">
        <f>HYPERLINK("https://www.sydney.edu.au/scholarships/b/carlyle-greenwell-honours-scholarship.html", "Carlyle Greenwell Honours Scholarship")</f>
        <v>Carlyle Greenwell Honours Scholarship</v>
      </c>
      <c r="C158" t="s">
        <v>10</v>
      </c>
      <c r="D158" t="s">
        <v>13</v>
      </c>
      <c r="E158" t="s">
        <v>10</v>
      </c>
      <c r="F158" t="s">
        <v>10</v>
      </c>
      <c r="G158" t="s">
        <v>10</v>
      </c>
      <c r="H158" t="s">
        <v>12</v>
      </c>
      <c r="I158" t="s">
        <v>12</v>
      </c>
    </row>
    <row r="159" spans="1:9" hidden="1" x14ac:dyDescent="0.25">
      <c r="A159" t="s">
        <v>9</v>
      </c>
      <c r="B159" t="str">
        <f>HYPERLINK("https://www.sydney.edu.au/scholarships/b/carlyle-greenwell-research-scholarship.html", "Carlyle Greenwell Research Scholarship in Archaeology")</f>
        <v>Carlyle Greenwell Research Scholarship in Archaeology</v>
      </c>
      <c r="C159" t="s">
        <v>10</v>
      </c>
      <c r="D159" t="s">
        <v>24</v>
      </c>
      <c r="E159" t="s">
        <v>10</v>
      </c>
      <c r="F159" t="s">
        <v>10</v>
      </c>
      <c r="G159" t="s">
        <v>10</v>
      </c>
      <c r="H159" t="s">
        <v>12</v>
      </c>
      <c r="I159" t="s">
        <v>12</v>
      </c>
    </row>
    <row r="160" spans="1:9" hidden="1" x14ac:dyDescent="0.25">
      <c r="A160" t="s">
        <v>9</v>
      </c>
      <c r="B160" t="str">
        <f>HYPERLINK("https://www.sydney.edu.au/scholarships/b/carolyn-mcilvenny-scholarship.html", "Carolyn McIlvenny Scholarship")</f>
        <v>Carolyn McIlvenny Scholarship</v>
      </c>
      <c r="C160" t="s">
        <v>10</v>
      </c>
      <c r="D160" t="s">
        <v>13</v>
      </c>
      <c r="E160" t="s">
        <v>10</v>
      </c>
      <c r="F160" t="s">
        <v>10</v>
      </c>
      <c r="G160" t="s">
        <v>10</v>
      </c>
      <c r="H160" t="s">
        <v>12</v>
      </c>
      <c r="I160" t="s">
        <v>12</v>
      </c>
    </row>
    <row r="161" spans="1:9" hidden="1" x14ac:dyDescent="0.25">
      <c r="A161" t="s">
        <v>9</v>
      </c>
      <c r="B161" t="str">
        <f>HYPERLINK("https://www.sydney.edu.au/scholarships/b/charles-herbert-currey-memorial-scholarship-for-honours.html", "Charles Herbert Currey Memorial Scholarship for Honours")</f>
        <v>Charles Herbert Currey Memorial Scholarship for Honours</v>
      </c>
      <c r="C161" t="s">
        <v>10</v>
      </c>
      <c r="D161" t="s">
        <v>23</v>
      </c>
      <c r="E161" t="s">
        <v>10</v>
      </c>
      <c r="F161" t="s">
        <v>10</v>
      </c>
      <c r="G161" t="s">
        <v>10</v>
      </c>
      <c r="H161" t="s">
        <v>12</v>
      </c>
      <c r="I161" t="s">
        <v>12</v>
      </c>
    </row>
    <row r="162" spans="1:9" hidden="1" x14ac:dyDescent="0.25">
      <c r="A162" t="s">
        <v>9</v>
      </c>
      <c r="B162" t="str">
        <f>HYPERLINK("https://www.sydney.edu.au/scholarships/b/charles-herbert-currey-memorial-scholarship-for-lawwithoutwalls-sprint-program.html", "Charles Herbert Currey Memorial Scholarship for LawWithoutWalls Sprint Program")</f>
        <v>Charles Herbert Currey Memorial Scholarship for LawWithoutWalls Sprint Program</v>
      </c>
      <c r="C162" t="s">
        <v>10</v>
      </c>
      <c r="D162" t="s">
        <v>43</v>
      </c>
      <c r="E162" t="s">
        <v>10</v>
      </c>
      <c r="F162" t="s">
        <v>10</v>
      </c>
      <c r="G162" t="s">
        <v>10</v>
      </c>
      <c r="H162" t="s">
        <v>12</v>
      </c>
      <c r="I162" t="s">
        <v>12</v>
      </c>
    </row>
    <row r="163" spans="1:9" hidden="1" x14ac:dyDescent="0.25">
      <c r="A163" t="s">
        <v>9</v>
      </c>
      <c r="B163" t="str">
        <f>HYPERLINK("https://www.sydney.edu.au/scholarships/b/charles-herbert-currey-memorial-scholarship.html", "Charles Herbert Currey Memorial Scholarship")</f>
        <v>Charles Herbert Currey Memorial Scholarship</v>
      </c>
      <c r="C163" t="s">
        <v>10</v>
      </c>
      <c r="D163" t="s">
        <v>38</v>
      </c>
      <c r="E163" t="s">
        <v>10</v>
      </c>
      <c r="F163" t="s">
        <v>10</v>
      </c>
      <c r="G163" t="s">
        <v>10</v>
      </c>
      <c r="H163" t="s">
        <v>12</v>
      </c>
      <c r="I163" t="s">
        <v>12</v>
      </c>
    </row>
    <row r="164" spans="1:9" hidden="1" x14ac:dyDescent="0.25">
      <c r="A164" t="s">
        <v>9</v>
      </c>
      <c r="B164" t="str">
        <f>HYPERLINK("https://www.sydney.edu.au/scholarships/b/charles-herbert-currey-memorial-scholarship0.html", "Charles Herbert Currey Memorial Scholarship in Law")</f>
        <v>Charles Herbert Currey Memorial Scholarship in Law</v>
      </c>
      <c r="C164" t="s">
        <v>10</v>
      </c>
      <c r="D164" t="s">
        <v>44</v>
      </c>
      <c r="E164" t="s">
        <v>10</v>
      </c>
      <c r="F164" t="s">
        <v>10</v>
      </c>
      <c r="G164" t="s">
        <v>10</v>
      </c>
      <c r="H164" t="s">
        <v>12</v>
      </c>
      <c r="I164" t="s">
        <v>12</v>
      </c>
    </row>
    <row r="165" spans="1:9" hidden="1" x14ac:dyDescent="0.25">
      <c r="A165" t="s">
        <v>9</v>
      </c>
      <c r="B165" t="str">
        <f>HYPERLINK("https://www.sydney.edu.au/scholarships/b/chinese-studies-alumni-bursary.html", "The Chinese Studies Alumni Bursary")</f>
        <v>The Chinese Studies Alumni Bursary</v>
      </c>
      <c r="C165" t="s">
        <v>10</v>
      </c>
      <c r="D165" t="s">
        <v>26</v>
      </c>
      <c r="E165" t="s">
        <v>10</v>
      </c>
      <c r="F165" t="s">
        <v>10</v>
      </c>
      <c r="G165" t="s">
        <v>10</v>
      </c>
      <c r="H165" t="s">
        <v>12</v>
      </c>
      <c r="I165" t="s">
        <v>12</v>
      </c>
    </row>
    <row r="166" spans="1:9" hidden="1" x14ac:dyDescent="0.25">
      <c r="A166" t="s">
        <v>9</v>
      </c>
      <c r="B166" t="str">
        <f>HYPERLINK("https://www.sydney.edu.au/scholarships/b/citadel-prize-in-computer-science.html", "Citadel Securities Prize for Excellence in Computer Science")</f>
        <v>Citadel Securities Prize for Excellence in Computer Science</v>
      </c>
      <c r="C166" t="s">
        <v>10</v>
      </c>
      <c r="D166" t="s">
        <v>21</v>
      </c>
      <c r="E166" t="s">
        <v>10</v>
      </c>
      <c r="F166" t="s">
        <v>10</v>
      </c>
      <c r="G166" t="s">
        <v>10</v>
      </c>
      <c r="H166" t="s">
        <v>12</v>
      </c>
      <c r="I166" t="s">
        <v>12</v>
      </c>
    </row>
    <row r="167" spans="1:9" hidden="1" x14ac:dyDescent="0.25">
      <c r="A167" t="s">
        <v>9</v>
      </c>
      <c r="B167" t="str">
        <f>HYPERLINK("https://www.sydney.edu.au/scholarships/b/clissold-scholarship.html", "The Clissold Scholarship")</f>
        <v>The Clissold Scholarship</v>
      </c>
      <c r="C167" t="s">
        <v>10</v>
      </c>
      <c r="D167" t="s">
        <v>45</v>
      </c>
      <c r="E167" t="s">
        <v>10</v>
      </c>
      <c r="F167" t="s">
        <v>10</v>
      </c>
      <c r="G167" t="s">
        <v>10</v>
      </c>
      <c r="H167" t="s">
        <v>12</v>
      </c>
      <c r="I167" t="s">
        <v>12</v>
      </c>
    </row>
    <row r="168" spans="1:9" hidden="1" x14ac:dyDescent="0.25">
      <c r="A168" t="s">
        <v>9</v>
      </c>
      <c r="B168" t="str">
        <f>HYPERLINK("https://www.sydney.edu.au/scholarships/b/colin-gladstone-harrison-family-scholarship.html", "Colin Gladstone Harrison Family Scholarship")</f>
        <v>Colin Gladstone Harrison Family Scholarship</v>
      </c>
      <c r="C168" t="s">
        <v>10</v>
      </c>
      <c r="D168" t="s">
        <v>26</v>
      </c>
      <c r="E168" t="s">
        <v>10</v>
      </c>
      <c r="F168" t="s">
        <v>10</v>
      </c>
      <c r="G168" t="s">
        <v>10</v>
      </c>
      <c r="H168" t="s">
        <v>12</v>
      </c>
      <c r="I168" t="s">
        <v>12</v>
      </c>
    </row>
    <row r="169" spans="1:9" hidden="1" x14ac:dyDescent="0.25">
      <c r="A169" t="s">
        <v>9</v>
      </c>
      <c r="B169" t="str">
        <f>HYPERLINK("https://www.sydney.edu.au/scholarships/b/commencing-scholarship-in-art-curating-or-museum-and-heritage-st.html", "Commencing Scholarship in Art Curating or Museum and Heritage Studies")</f>
        <v>Commencing Scholarship in Art Curating or Museum and Heritage Studies</v>
      </c>
      <c r="C169" t="s">
        <v>10</v>
      </c>
      <c r="D169" t="s">
        <v>20</v>
      </c>
      <c r="E169" t="s">
        <v>10</v>
      </c>
      <c r="F169" t="s">
        <v>10</v>
      </c>
      <c r="G169" t="s">
        <v>10</v>
      </c>
      <c r="H169" t="s">
        <v>12</v>
      </c>
      <c r="I169" t="s">
        <v>12</v>
      </c>
    </row>
    <row r="170" spans="1:9" hidden="1" x14ac:dyDescent="0.25">
      <c r="A170" t="s">
        <v>9</v>
      </c>
      <c r="B170" t="str">
        <f>HYPERLINK("https://www.sydney.edu.au/scholarships/b/computational-linguistics.html", "Appen Inclusive AI Scholarship in Computational Linguistics")</f>
        <v>Appen Inclusive AI Scholarship in Computational Linguistics</v>
      </c>
      <c r="C170" t="s">
        <v>10</v>
      </c>
      <c r="D170" t="s">
        <v>46</v>
      </c>
      <c r="E170" t="s">
        <v>10</v>
      </c>
      <c r="F170" t="s">
        <v>10</v>
      </c>
      <c r="G170" t="s">
        <v>10</v>
      </c>
      <c r="H170" t="s">
        <v>12</v>
      </c>
      <c r="I170" t="s">
        <v>12</v>
      </c>
    </row>
    <row r="171" spans="1:9" hidden="1" x14ac:dyDescent="0.25">
      <c r="A171" t="s">
        <v>9</v>
      </c>
      <c r="B171" t="str">
        <f>HYPERLINK("https://www.sydney.edu.au/scholarships/b/david-burnett-memorial-scholarship.html", "The David Burnett Memorial Scholarship in Social Justice")</f>
        <v>The David Burnett Memorial Scholarship in Social Justice</v>
      </c>
      <c r="C171" t="s">
        <v>10</v>
      </c>
      <c r="D171" t="s">
        <v>28</v>
      </c>
      <c r="E171" t="s">
        <v>10</v>
      </c>
      <c r="F171" t="s">
        <v>10</v>
      </c>
      <c r="G171" t="s">
        <v>10</v>
      </c>
      <c r="H171" t="s">
        <v>12</v>
      </c>
      <c r="I171" t="s">
        <v>12</v>
      </c>
    </row>
    <row r="172" spans="1:9" hidden="1" x14ac:dyDescent="0.25">
      <c r="A172" t="s">
        <v>9</v>
      </c>
      <c r="B172" t="str">
        <f>HYPERLINK("https://www.sydney.edu.au/scholarships/b/david-stuart-hicks-scholarship.html", "The David Stuart Hicks Scholarship")</f>
        <v>The David Stuart Hicks Scholarship</v>
      </c>
      <c r="C172" t="s">
        <v>10</v>
      </c>
      <c r="D172" t="s">
        <v>18</v>
      </c>
      <c r="E172" t="s">
        <v>10</v>
      </c>
      <c r="F172" t="s">
        <v>10</v>
      </c>
      <c r="G172" t="s">
        <v>10</v>
      </c>
      <c r="H172" t="s">
        <v>12</v>
      </c>
      <c r="I172" t="s">
        <v>12</v>
      </c>
    </row>
    <row r="173" spans="1:9" hidden="1" x14ac:dyDescent="0.25">
      <c r="A173" t="s">
        <v>9</v>
      </c>
      <c r="B173" t="str">
        <f>HYPERLINK("https://www.sydney.edu.au/scholarships/b/david-w-johnson-mysydney-scholarship.html", "David W Johnson MySydney Scholarship")</f>
        <v>David W Johnson MySydney Scholarship</v>
      </c>
      <c r="C173" t="s">
        <v>10</v>
      </c>
      <c r="D173" t="s">
        <v>37</v>
      </c>
      <c r="E173" t="s">
        <v>10</v>
      </c>
      <c r="F173" t="s">
        <v>10</v>
      </c>
      <c r="G173" t="s">
        <v>10</v>
      </c>
      <c r="H173" t="s">
        <v>12</v>
      </c>
      <c r="I173" t="s">
        <v>12</v>
      </c>
    </row>
    <row r="174" spans="1:9" hidden="1" x14ac:dyDescent="0.25">
      <c r="A174" t="s">
        <v>9</v>
      </c>
      <c r="B174" t="str">
        <f>HYPERLINK("https://www.sydney.edu.au/scholarships/b/dr-mary-booth-scholarship.html", "Dr Mary Booth Scholarship")</f>
        <v>Dr Mary Booth Scholarship</v>
      </c>
      <c r="C174" t="s">
        <v>10</v>
      </c>
      <c r="D174" t="s">
        <v>37</v>
      </c>
      <c r="E174" t="s">
        <v>10</v>
      </c>
      <c r="F174" t="s">
        <v>10</v>
      </c>
      <c r="G174" t="s">
        <v>10</v>
      </c>
      <c r="H174" t="s">
        <v>12</v>
      </c>
      <c r="I174" t="s">
        <v>12</v>
      </c>
    </row>
    <row r="175" spans="1:9" hidden="1" x14ac:dyDescent="0.25">
      <c r="A175" t="s">
        <v>9</v>
      </c>
      <c r="B175" t="str">
        <f>HYPERLINK("https://www.sydney.edu.au/scholarships/b/elizabeth-brennan-scholarship.html", "Elizabeth Brennan Scholarship")</f>
        <v>Elizabeth Brennan Scholarship</v>
      </c>
      <c r="C175" t="s">
        <v>10</v>
      </c>
      <c r="D175" t="s">
        <v>20</v>
      </c>
      <c r="E175" t="s">
        <v>10</v>
      </c>
      <c r="F175" t="s">
        <v>10</v>
      </c>
      <c r="G175" t="s">
        <v>10</v>
      </c>
      <c r="H175" t="s">
        <v>12</v>
      </c>
      <c r="I175" t="s">
        <v>12</v>
      </c>
    </row>
    <row r="176" spans="1:9" hidden="1" x14ac:dyDescent="0.25">
      <c r="A176" t="s">
        <v>9</v>
      </c>
      <c r="B176" t="str">
        <f>HYPERLINK("https://www.sydney.edu.au/scholarships/b/engineering-academic-excellence-scholarship.html", "Engineering Academic Excellence Scholarship")</f>
        <v>Engineering Academic Excellence Scholarship</v>
      </c>
      <c r="C176" t="s">
        <v>10</v>
      </c>
      <c r="D176" t="s">
        <v>43</v>
      </c>
      <c r="E176" t="s">
        <v>10</v>
      </c>
      <c r="F176" t="s">
        <v>10</v>
      </c>
      <c r="G176" t="s">
        <v>10</v>
      </c>
      <c r="H176" t="s">
        <v>12</v>
      </c>
      <c r="I176" t="s">
        <v>12</v>
      </c>
    </row>
    <row r="177" spans="1:9" hidden="1" x14ac:dyDescent="0.25">
      <c r="A177" t="s">
        <v>9</v>
      </c>
      <c r="B177" t="str">
        <f>HYPERLINK("https://www.sydney.edu.au/scholarships/b/engineering-access-scholarship.html", "Engineering Access Scholarship")</f>
        <v>Engineering Access Scholarship</v>
      </c>
      <c r="C177" t="s">
        <v>10</v>
      </c>
      <c r="D177" t="s">
        <v>43</v>
      </c>
      <c r="E177" t="s">
        <v>10</v>
      </c>
      <c r="F177" t="s">
        <v>10</v>
      </c>
      <c r="G177" t="s">
        <v>10</v>
      </c>
      <c r="H177" t="s">
        <v>12</v>
      </c>
      <c r="I177" t="s">
        <v>12</v>
      </c>
    </row>
    <row r="178" spans="1:9" hidden="1" x14ac:dyDescent="0.25">
      <c r="A178" t="s">
        <v>9</v>
      </c>
      <c r="B178" t="str">
        <f>HYPERLINK("https://www.sydney.edu.au/scholarships/b/engineering-sydney-industry-placement-scholarship.html", "Engineering Sydney Industry Placement Scholarship")</f>
        <v>Engineering Sydney Industry Placement Scholarship</v>
      </c>
      <c r="C178" t="s">
        <v>10</v>
      </c>
      <c r="D178" t="s">
        <v>47</v>
      </c>
      <c r="E178" t="s">
        <v>10</v>
      </c>
      <c r="F178" t="s">
        <v>10</v>
      </c>
      <c r="G178" t="s">
        <v>10</v>
      </c>
      <c r="H178" t="s">
        <v>12</v>
      </c>
      <c r="I178" t="s">
        <v>33</v>
      </c>
    </row>
    <row r="179" spans="1:9" hidden="1" x14ac:dyDescent="0.25">
      <c r="A179" t="s">
        <v>9</v>
      </c>
      <c r="B179" t="str">
        <f>HYPERLINK("https://www.sydney.edu.au/scholarships/b/engineering-undergraduate-merit-scholarships.html", "Engineering Undergraduate Merit Scholarships")</f>
        <v>Engineering Undergraduate Merit Scholarships</v>
      </c>
      <c r="C179" t="s">
        <v>10</v>
      </c>
      <c r="D179" t="s">
        <v>20</v>
      </c>
      <c r="E179" t="s">
        <v>10</v>
      </c>
      <c r="F179" t="s">
        <v>10</v>
      </c>
      <c r="G179" t="s">
        <v>10</v>
      </c>
      <c r="H179" t="s">
        <v>12</v>
      </c>
      <c r="I179" t="s">
        <v>12</v>
      </c>
    </row>
    <row r="180" spans="1:9" hidden="1" x14ac:dyDescent="0.25">
      <c r="A180" t="s">
        <v>9</v>
      </c>
      <c r="B180" t="str">
        <f>HYPERLINK("https://www.sydney.edu.au/scholarships/b/engineering-vacation-research-internship-program-accelerated-sch.html", "Engineering Vacation Research Internship Program Accelerated Scholarship")</f>
        <v>Engineering Vacation Research Internship Program Accelerated Scholarship</v>
      </c>
      <c r="C180" t="s">
        <v>10</v>
      </c>
      <c r="D180" t="s">
        <v>48</v>
      </c>
      <c r="E180" t="s">
        <v>10</v>
      </c>
      <c r="F180" t="s">
        <v>10</v>
      </c>
      <c r="G180" t="s">
        <v>10</v>
      </c>
      <c r="H180" t="s">
        <v>12</v>
      </c>
      <c r="I180" t="s">
        <v>12</v>
      </c>
    </row>
    <row r="181" spans="1:9" hidden="1" x14ac:dyDescent="0.25">
      <c r="A181" t="s">
        <v>9</v>
      </c>
      <c r="B181" t="str">
        <f>HYPERLINK("https://www.sydney.edu.au/scholarships/b/engineering-vacation-research-internship-program.html", "Engineering Vacation Research Internship Program Scholarship")</f>
        <v>Engineering Vacation Research Internship Program Scholarship</v>
      </c>
      <c r="C181" t="s">
        <v>10</v>
      </c>
      <c r="D181" t="s">
        <v>23</v>
      </c>
      <c r="E181" t="s">
        <v>10</v>
      </c>
      <c r="F181" t="s">
        <v>10</v>
      </c>
      <c r="G181" t="s">
        <v>10</v>
      </c>
      <c r="H181" t="s">
        <v>12</v>
      </c>
      <c r="I181" t="s">
        <v>12</v>
      </c>
    </row>
    <row r="182" spans="1:9" hidden="1" x14ac:dyDescent="0.25">
      <c r="A182" t="s">
        <v>9</v>
      </c>
      <c r="B182" t="str">
        <f>HYPERLINK("https://www.sydney.edu.au/scholarships/b/equity-scholarships-history.html", "Undergraduate Equity Scholarships in History")</f>
        <v>Undergraduate Equity Scholarships in History</v>
      </c>
      <c r="C182" t="s">
        <v>10</v>
      </c>
      <c r="D182" t="s">
        <v>17</v>
      </c>
      <c r="E182" t="s">
        <v>10</v>
      </c>
      <c r="F182" t="s">
        <v>10</v>
      </c>
      <c r="G182" t="s">
        <v>10</v>
      </c>
      <c r="H182" t="s">
        <v>12</v>
      </c>
      <c r="I182" t="s">
        <v>12</v>
      </c>
    </row>
    <row r="183" spans="1:9" hidden="1" x14ac:dyDescent="0.25">
      <c r="A183" t="s">
        <v>9</v>
      </c>
      <c r="B183" t="str">
        <f>HYPERLINK("https://www.sydney.edu.au/scholarships/b/eric-cunstance-shaw-scholarship.html", "Eric Cunstance Shaw Scholarship")</f>
        <v>Eric Cunstance Shaw Scholarship</v>
      </c>
      <c r="C183" t="s">
        <v>10</v>
      </c>
      <c r="D183" t="s">
        <v>45</v>
      </c>
      <c r="E183" t="s">
        <v>10</v>
      </c>
      <c r="F183" t="s">
        <v>10</v>
      </c>
      <c r="G183" t="s">
        <v>10</v>
      </c>
      <c r="H183" t="s">
        <v>12</v>
      </c>
      <c r="I183" t="s">
        <v>12</v>
      </c>
    </row>
    <row r="184" spans="1:9" hidden="1" x14ac:dyDescent="0.25">
      <c r="A184" t="s">
        <v>9</v>
      </c>
      <c r="B184" t="str">
        <f>HYPERLINK("https://www.sydney.edu.au/scholarships/b/faculty-of-engineering-postgraduate-merit-scholarship.html", "Faculty of Engineering Postgraduate Merit Scholarship")</f>
        <v>Faculty of Engineering Postgraduate Merit Scholarship</v>
      </c>
      <c r="C184" t="s">
        <v>10</v>
      </c>
      <c r="D184" t="s">
        <v>20</v>
      </c>
      <c r="E184" t="s">
        <v>10</v>
      </c>
      <c r="F184" t="s">
        <v>10</v>
      </c>
      <c r="G184" t="s">
        <v>10</v>
      </c>
      <c r="H184" t="s">
        <v>12</v>
      </c>
      <c r="I184" t="s">
        <v>12</v>
      </c>
    </row>
    <row r="185" spans="1:9" hidden="1" x14ac:dyDescent="0.25">
      <c r="A185" t="s">
        <v>9</v>
      </c>
      <c r="B185" t="str">
        <f>HYPERLINK("https://www.sydney.edu.au/scholarships/b/faculty-of-engineering-women-in-engineering-excellence-scholarsh.html", "Faculty of Engineering Women in Engineering Excellence Scholarship")</f>
        <v>Faculty of Engineering Women in Engineering Excellence Scholarship</v>
      </c>
      <c r="C185" t="s">
        <v>10</v>
      </c>
      <c r="D185" t="s">
        <v>49</v>
      </c>
      <c r="E185" t="s">
        <v>10</v>
      </c>
      <c r="F185" t="s">
        <v>10</v>
      </c>
      <c r="G185" t="s">
        <v>10</v>
      </c>
      <c r="H185" t="s">
        <v>12</v>
      </c>
      <c r="I185" t="s">
        <v>12</v>
      </c>
    </row>
    <row r="186" spans="1:9" hidden="1" x14ac:dyDescent="0.25">
      <c r="A186" t="s">
        <v>9</v>
      </c>
      <c r="B186" t="str">
        <f>HYPERLINK("https://www.sydney.edu.au/scholarships/b/faculty-of-engineering-women-in-engineering-scholarship.html", "Faculty of Engineering Women in Engineering Scholarship")</f>
        <v>Faculty of Engineering Women in Engineering Scholarship</v>
      </c>
      <c r="C186" t="s">
        <v>10</v>
      </c>
      <c r="D186" t="s">
        <v>20</v>
      </c>
      <c r="E186" t="s">
        <v>10</v>
      </c>
      <c r="F186" t="s">
        <v>10</v>
      </c>
      <c r="G186" t="s">
        <v>10</v>
      </c>
      <c r="H186" t="s">
        <v>12</v>
      </c>
      <c r="I186" t="s">
        <v>12</v>
      </c>
    </row>
    <row r="187" spans="1:9" hidden="1" x14ac:dyDescent="0.25">
      <c r="A187" t="s">
        <v>9</v>
      </c>
      <c r="B187" t="str">
        <f>HYPERLINK("https://www.sydney.edu.au/scholarships/b/formalising-distributed-algorithms-in-lean---summer-vacation-pro.html", "Formalising Distributed Algorithms in Lean – Vacation Research Internship Program Scholarship")</f>
        <v>Formalising Distributed Algorithms in Lean – Vacation Research Internship Program Scholarship</v>
      </c>
      <c r="C187" t="s">
        <v>10</v>
      </c>
      <c r="D187" t="s">
        <v>28</v>
      </c>
      <c r="E187" t="s">
        <v>10</v>
      </c>
      <c r="F187" t="s">
        <v>10</v>
      </c>
      <c r="G187" t="s">
        <v>10</v>
      </c>
      <c r="H187" t="s">
        <v>12</v>
      </c>
      <c r="I187" t="s">
        <v>12</v>
      </c>
    </row>
    <row r="188" spans="1:9" hidden="1" x14ac:dyDescent="0.25">
      <c r="A188" t="s">
        <v>9</v>
      </c>
      <c r="B188" t="str">
        <f>HYPERLINK("https://www.sydney.edu.au/scholarships/b/frances-marion-smith-scholarship.html", "Frances Marion Smith Scholarship in Civil Engineering")</f>
        <v>Frances Marion Smith Scholarship in Civil Engineering</v>
      </c>
      <c r="C188" t="s">
        <v>10</v>
      </c>
      <c r="D188" t="s">
        <v>28</v>
      </c>
      <c r="E188" t="s">
        <v>10</v>
      </c>
      <c r="F188" t="s">
        <v>10</v>
      </c>
      <c r="G188" t="s">
        <v>10</v>
      </c>
      <c r="H188" t="s">
        <v>12</v>
      </c>
      <c r="I188" t="s">
        <v>12</v>
      </c>
    </row>
    <row r="189" spans="1:9" hidden="1" x14ac:dyDescent="0.25">
      <c r="A189" t="s">
        <v>9</v>
      </c>
      <c r="B189" t="str">
        <f>HYPERLINK("https://www.sydney.edu.au/scholarships/b/frank-mcdonald-memorial-fund.html", "Frank McDonald Memorial Fund")</f>
        <v>Frank McDonald Memorial Fund</v>
      </c>
      <c r="C189" t="s">
        <v>10</v>
      </c>
      <c r="D189" t="s">
        <v>35</v>
      </c>
      <c r="E189" t="s">
        <v>10</v>
      </c>
      <c r="F189" t="s">
        <v>10</v>
      </c>
      <c r="G189" t="s">
        <v>10</v>
      </c>
      <c r="H189" t="s">
        <v>12</v>
      </c>
      <c r="I189" t="s">
        <v>12</v>
      </c>
    </row>
    <row r="190" spans="1:9" hidden="1" x14ac:dyDescent="0.25">
      <c r="A190" t="s">
        <v>9</v>
      </c>
      <c r="B190" t="str">
        <f>HYPERLINK("https://www.sydney.edu.au/scholarships/b/garton-scholarship-2-french.html", "Garton Scholarship No II for French")</f>
        <v>Garton Scholarship No II for French</v>
      </c>
      <c r="C190" t="s">
        <v>10</v>
      </c>
      <c r="D190" t="s">
        <v>17</v>
      </c>
      <c r="E190" t="s">
        <v>10</v>
      </c>
      <c r="F190" t="s">
        <v>10</v>
      </c>
      <c r="G190" t="s">
        <v>10</v>
      </c>
      <c r="H190" t="s">
        <v>12</v>
      </c>
      <c r="I190" t="s">
        <v>12</v>
      </c>
    </row>
    <row r="191" spans="1:9" hidden="1" x14ac:dyDescent="0.25">
      <c r="A191" t="s">
        <v>9</v>
      </c>
      <c r="B191" t="str">
        <f>HYPERLINK("https://www.sydney.edu.au/scholarships/b/garton-scholarship-no-I-for-french.html", "Garton Scholarship No I for French")</f>
        <v>Garton Scholarship No I for French</v>
      </c>
      <c r="C191" t="s">
        <v>10</v>
      </c>
      <c r="D191" t="s">
        <v>17</v>
      </c>
      <c r="E191" t="s">
        <v>10</v>
      </c>
      <c r="F191" t="s">
        <v>10</v>
      </c>
      <c r="G191" t="s">
        <v>10</v>
      </c>
      <c r="H191" t="s">
        <v>12</v>
      </c>
      <c r="I191" t="s">
        <v>12</v>
      </c>
    </row>
    <row r="192" spans="1:9" hidden="1" x14ac:dyDescent="0.25">
      <c r="A192" t="s">
        <v>9</v>
      </c>
      <c r="B192" t="str">
        <f>HYPERLINK("https://www.sydney.edu.au/scholarships/b/garton-scholarship-no-iv-for-german.html", "Garton Scholarship No IV for German")</f>
        <v>Garton Scholarship No IV for German</v>
      </c>
      <c r="C192" t="s">
        <v>10</v>
      </c>
      <c r="D192" t="s">
        <v>23</v>
      </c>
      <c r="E192" t="s">
        <v>10</v>
      </c>
      <c r="F192" t="s">
        <v>10</v>
      </c>
      <c r="G192" t="s">
        <v>10</v>
      </c>
      <c r="H192" t="s">
        <v>12</v>
      </c>
      <c r="I192" t="s">
        <v>12</v>
      </c>
    </row>
    <row r="193" spans="1:9" hidden="1" x14ac:dyDescent="0.25">
      <c r="A193" t="s">
        <v>9</v>
      </c>
      <c r="B193" t="str">
        <f>HYPERLINK("https://www.sydney.edu.au/scholarships/b/garton-scholarship-no-v-for-german.html", "Garton Scholarship No V for German")</f>
        <v>Garton Scholarship No V for German</v>
      </c>
      <c r="C193" t="s">
        <v>10</v>
      </c>
      <c r="D193" t="s">
        <v>23</v>
      </c>
      <c r="E193" t="s">
        <v>10</v>
      </c>
      <c r="F193" t="s">
        <v>10</v>
      </c>
      <c r="G193" t="s">
        <v>10</v>
      </c>
      <c r="H193" t="s">
        <v>12</v>
      </c>
      <c r="I193" t="s">
        <v>12</v>
      </c>
    </row>
    <row r="194" spans="1:9" x14ac:dyDescent="0.25">
      <c r="A194" t="s">
        <v>9</v>
      </c>
      <c r="B194" t="str">
        <f>HYPERLINK("https://www.sydney.edu.au/scholarships/b/graduate-certificate-in-human-and-community-services-scholarship.html", "Graduate Certificate in Human and Community Services Tuition Scholarship")</f>
        <v>Graduate Certificate in Human and Community Services Tuition Scholarship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12</v>
      </c>
      <c r="I194" t="s">
        <v>12</v>
      </c>
    </row>
    <row r="195" spans="1:9" hidden="1" x14ac:dyDescent="0.25">
      <c r="A195" t="s">
        <v>9</v>
      </c>
      <c r="B195" t="str">
        <f>HYPERLINK("https://www.sydney.edu.au/scholarships/b/helen-sham-ho-encouragement-scholarship.html", "Helen Sham Ho Encouragement Scholarship")</f>
        <v>Helen Sham Ho Encouragement Scholarship</v>
      </c>
      <c r="C195" t="s">
        <v>10</v>
      </c>
      <c r="D195" t="s">
        <v>45</v>
      </c>
      <c r="E195" t="s">
        <v>10</v>
      </c>
      <c r="F195" t="s">
        <v>10</v>
      </c>
      <c r="G195" t="s">
        <v>10</v>
      </c>
      <c r="H195" t="s">
        <v>12</v>
      </c>
      <c r="I195" t="s">
        <v>12</v>
      </c>
    </row>
    <row r="196" spans="1:9" hidden="1" x14ac:dyDescent="0.25">
      <c r="A196" t="s">
        <v>9</v>
      </c>
      <c r="B196" t="str">
        <f>HYPERLINK("https://www.sydney.edu.au/scholarships/b/honours-scholarship-french-francophone-studies-germanic-studies.html", "Emilie M Schweitzer Scholarship in French and Germanic Studies")</f>
        <v>Emilie M Schweitzer Scholarship in French and Germanic Studies</v>
      </c>
      <c r="C196" t="s">
        <v>10</v>
      </c>
      <c r="D196" t="s">
        <v>46</v>
      </c>
      <c r="E196" t="s">
        <v>10</v>
      </c>
      <c r="F196" t="s">
        <v>10</v>
      </c>
      <c r="G196" t="s">
        <v>10</v>
      </c>
      <c r="H196" t="s">
        <v>12</v>
      </c>
      <c r="I196" t="s">
        <v>12</v>
      </c>
    </row>
    <row r="197" spans="1:9" hidden="1" x14ac:dyDescent="0.25">
      <c r="A197" t="s">
        <v>9</v>
      </c>
      <c r="B197" t="str">
        <f>HYPERLINK("https://www.sydney.edu.au/scholarships/b/hume-meller-engineering-scholarship.html", "Hume Meller Engineering Scholarship")</f>
        <v>Hume Meller Engineering Scholarship</v>
      </c>
      <c r="C197" t="s">
        <v>10</v>
      </c>
      <c r="D197" t="s">
        <v>50</v>
      </c>
      <c r="E197" t="s">
        <v>10</v>
      </c>
      <c r="F197" t="s">
        <v>10</v>
      </c>
      <c r="G197" t="s">
        <v>10</v>
      </c>
      <c r="H197" t="s">
        <v>12</v>
      </c>
      <c r="I197" t="s">
        <v>12</v>
      </c>
    </row>
    <row r="198" spans="1:9" hidden="1" x14ac:dyDescent="0.25">
      <c r="A198" t="s">
        <v>9</v>
      </c>
      <c r="B198" t="str">
        <f>HYPERLINK("https://www.sydney.edu.au/scholarships/b/international-grammar-school-scholarship.html", "International Grammar School Independent School Scholarship")</f>
        <v>International Grammar School Independent School Scholarship</v>
      </c>
      <c r="C198" t="s">
        <v>10</v>
      </c>
      <c r="D198" t="s">
        <v>13</v>
      </c>
      <c r="E198" t="s">
        <v>10</v>
      </c>
      <c r="F198" t="s">
        <v>10</v>
      </c>
      <c r="G198" t="s">
        <v>10</v>
      </c>
      <c r="H198" t="s">
        <v>12</v>
      </c>
      <c r="I198" t="s">
        <v>12</v>
      </c>
    </row>
    <row r="199" spans="1:9" hidden="1" x14ac:dyDescent="0.25">
      <c r="A199" t="s">
        <v>9</v>
      </c>
      <c r="B199" t="str">
        <f>HYPERLINK("https://www.sydney.edu.au/scholarships/b/isabel-mary-tangie-mysydney-scholarship.html", "Isabel Mary Tangie MySydney Scholarship")</f>
        <v>Isabel Mary Tangie MySydney Scholarship</v>
      </c>
      <c r="C199" t="s">
        <v>10</v>
      </c>
      <c r="D199" t="s">
        <v>13</v>
      </c>
      <c r="E199" t="s">
        <v>10</v>
      </c>
      <c r="F199" t="s">
        <v>10</v>
      </c>
      <c r="G199" t="s">
        <v>10</v>
      </c>
      <c r="H199" t="s">
        <v>12</v>
      </c>
      <c r="I199" t="s">
        <v>12</v>
      </c>
    </row>
    <row r="200" spans="1:9" hidden="1" x14ac:dyDescent="0.25">
      <c r="A200" t="s">
        <v>9</v>
      </c>
      <c r="B200" t="str">
        <f>HYPERLINK("https://www.sydney.edu.au/scholarships/b/ivan-roberts-scholarship.html", "Ivan Roberts Scholarship")</f>
        <v>Ivan Roberts Scholarship</v>
      </c>
      <c r="C200" t="s">
        <v>10</v>
      </c>
      <c r="D200" t="s">
        <v>27</v>
      </c>
      <c r="E200" t="s">
        <v>10</v>
      </c>
      <c r="F200" t="s">
        <v>10</v>
      </c>
      <c r="G200" t="s">
        <v>10</v>
      </c>
      <c r="H200" t="s">
        <v>12</v>
      </c>
      <c r="I200" t="s">
        <v>12</v>
      </c>
    </row>
    <row r="201" spans="1:9" hidden="1" x14ac:dyDescent="0.25">
      <c r="A201" t="s">
        <v>9</v>
      </c>
      <c r="B201" t="str">
        <f>HYPERLINK("https://www.sydney.edu.au/scholarships/b/james-moya-kilgannon-scholarship.html", "James and Moya Kilgannon Scholarship")</f>
        <v>James and Moya Kilgannon Scholarship</v>
      </c>
      <c r="C201" t="s">
        <v>10</v>
      </c>
      <c r="D201" t="s">
        <v>20</v>
      </c>
      <c r="E201" t="s">
        <v>10</v>
      </c>
      <c r="F201" t="s">
        <v>10</v>
      </c>
      <c r="G201" t="s">
        <v>10</v>
      </c>
      <c r="H201" t="s">
        <v>12</v>
      </c>
      <c r="I201" t="s">
        <v>12</v>
      </c>
    </row>
    <row r="202" spans="1:9" hidden="1" x14ac:dyDescent="0.25">
      <c r="A202" t="s">
        <v>9</v>
      </c>
      <c r="B202" t="str">
        <f>HYPERLINK("https://www.sydney.edu.au/scholarships/b/james-strong-dymocks-scholarship.html", "James Strong-Dymocks Scholarship for Australian Literature")</f>
        <v>James Strong-Dymocks Scholarship for Australian Literature</v>
      </c>
      <c r="C202" t="s">
        <v>10</v>
      </c>
      <c r="D202" t="s">
        <v>49</v>
      </c>
      <c r="E202" t="s">
        <v>10</v>
      </c>
      <c r="F202" t="s">
        <v>10</v>
      </c>
      <c r="G202" t="s">
        <v>10</v>
      </c>
      <c r="H202" t="s">
        <v>12</v>
      </c>
      <c r="I202" t="s">
        <v>12</v>
      </c>
    </row>
    <row r="203" spans="1:9" hidden="1" x14ac:dyDescent="0.25">
      <c r="A203" t="s">
        <v>9</v>
      </c>
      <c r="B203" t="str">
        <f>HYPERLINK("https://www.sydney.edu.au/scholarships/b/janet-oconnor-scholarship.html", "Janet O'Connor Postgraduate Scholarship")</f>
        <v>Janet O'Connor Postgraduate Scholarship</v>
      </c>
      <c r="C203" t="s">
        <v>10</v>
      </c>
      <c r="D203" t="s">
        <v>22</v>
      </c>
      <c r="E203" t="s">
        <v>10</v>
      </c>
      <c r="F203" t="s">
        <v>10</v>
      </c>
      <c r="G203" t="s">
        <v>10</v>
      </c>
      <c r="H203" t="s">
        <v>12</v>
      </c>
      <c r="I203" t="s">
        <v>12</v>
      </c>
    </row>
    <row r="204" spans="1:9" hidden="1" x14ac:dyDescent="0.25">
      <c r="A204" t="s">
        <v>9</v>
      </c>
      <c r="B204" t="str">
        <f>HYPERLINK("https://www.sydney.edu.au/scholarships/b/jerome-de-costa-memorial-awards.html", "The Jerome De Costa Memorial Awards")</f>
        <v>The Jerome De Costa Memorial Awards</v>
      </c>
      <c r="C204" t="s">
        <v>10</v>
      </c>
      <c r="D204" t="s">
        <v>35</v>
      </c>
      <c r="E204" t="s">
        <v>10</v>
      </c>
      <c r="F204" t="s">
        <v>10</v>
      </c>
      <c r="G204" t="s">
        <v>10</v>
      </c>
      <c r="H204" t="s">
        <v>12</v>
      </c>
      <c r="I204" t="s">
        <v>12</v>
      </c>
    </row>
    <row r="205" spans="1:9" hidden="1" x14ac:dyDescent="0.25">
      <c r="A205" t="s">
        <v>9</v>
      </c>
      <c r="B205" t="str">
        <f>HYPERLINK("https://www.sydney.edu.au/scholarships/b/jerome-de-costa-memorial-bursary.html", "The Jerome De Costa Memorial Bachelor of Visual Arts Degree Show Bursary")</f>
        <v>The Jerome De Costa Memorial Bachelor of Visual Arts Degree Show Bursary</v>
      </c>
      <c r="C205" t="s">
        <v>10</v>
      </c>
      <c r="D205" t="s">
        <v>23</v>
      </c>
      <c r="E205" t="s">
        <v>10</v>
      </c>
      <c r="F205" t="s">
        <v>10</v>
      </c>
      <c r="G205" t="s">
        <v>10</v>
      </c>
      <c r="H205" t="s">
        <v>12</v>
      </c>
      <c r="I205" t="s">
        <v>12</v>
      </c>
    </row>
    <row r="206" spans="1:9" hidden="1" x14ac:dyDescent="0.25">
      <c r="A206" t="s">
        <v>9</v>
      </c>
      <c r="B206" t="str">
        <f>HYPERLINK("https://www.sydney.edu.au/scholarships/b/john-frazer-scholarship.html", "John Frazer Scholarship")</f>
        <v>John Frazer Scholarship</v>
      </c>
      <c r="C206" t="s">
        <v>10</v>
      </c>
      <c r="D206" t="s">
        <v>17</v>
      </c>
      <c r="E206" t="s">
        <v>10</v>
      </c>
      <c r="F206" t="s">
        <v>10</v>
      </c>
      <c r="G206" t="s">
        <v>10</v>
      </c>
      <c r="H206" t="s">
        <v>12</v>
      </c>
      <c r="I206" t="s">
        <v>12</v>
      </c>
    </row>
    <row r="207" spans="1:9" hidden="1" x14ac:dyDescent="0.25">
      <c r="A207" t="s">
        <v>9</v>
      </c>
      <c r="B207" t="str">
        <f>HYPERLINK("https://www.sydney.edu.au/scholarships/b/john-obrien-memorial-coursework-scholarships.html", "John O'Brien Memorial Coursework Scholarships")</f>
        <v>John O'Brien Memorial Coursework Scholarships</v>
      </c>
      <c r="C207" t="s">
        <v>10</v>
      </c>
      <c r="D207" t="s">
        <v>20</v>
      </c>
      <c r="E207" t="s">
        <v>10</v>
      </c>
      <c r="F207" t="s">
        <v>10</v>
      </c>
      <c r="G207" t="s">
        <v>10</v>
      </c>
      <c r="H207" t="s">
        <v>12</v>
      </c>
      <c r="I207" t="s">
        <v>12</v>
      </c>
    </row>
    <row r="208" spans="1:9" hidden="1" x14ac:dyDescent="0.25">
      <c r="A208" t="s">
        <v>9</v>
      </c>
      <c r="B208" t="str">
        <f>HYPERLINK("https://www.sydney.edu.au/scholarships/b/john-rector-scholarship-in-jewish-studies.html", "John Rector Scholarship in Jewish Studies")</f>
        <v>John Rector Scholarship in Jewish Studies</v>
      </c>
      <c r="C208" t="s">
        <v>10</v>
      </c>
      <c r="D208" t="s">
        <v>26</v>
      </c>
      <c r="E208" t="s">
        <v>10</v>
      </c>
      <c r="F208" t="s">
        <v>10</v>
      </c>
      <c r="G208" t="s">
        <v>10</v>
      </c>
      <c r="H208" t="s">
        <v>12</v>
      </c>
      <c r="I208" t="s">
        <v>12</v>
      </c>
    </row>
    <row r="209" spans="1:9" hidden="1" x14ac:dyDescent="0.25">
      <c r="A209" t="s">
        <v>9</v>
      </c>
      <c r="B209" t="str">
        <f>HYPERLINK("https://www.sydney.edu.au/scholarships/b/jolanda-allen-indonesian-studies-scholarship.html", "Jolanda Allen Indonesian Studies Scholarship")</f>
        <v>Jolanda Allen Indonesian Studies Scholarship</v>
      </c>
      <c r="C209" t="s">
        <v>10</v>
      </c>
      <c r="D209" t="s">
        <v>48</v>
      </c>
      <c r="E209" t="s">
        <v>10</v>
      </c>
      <c r="F209" t="s">
        <v>10</v>
      </c>
      <c r="G209" t="s">
        <v>10</v>
      </c>
      <c r="H209" t="s">
        <v>12</v>
      </c>
      <c r="I209" t="s">
        <v>12</v>
      </c>
    </row>
    <row r="210" spans="1:9" hidden="1" x14ac:dyDescent="0.25">
      <c r="A210" t="s">
        <v>9</v>
      </c>
      <c r="B210" t="str">
        <f>HYPERLINK("https://www.sydney.edu.au/scholarships/b/judge-j-ralph-j-perdriau-practical-legal-training-scholarship-fo.html", "Judge Ralph J Perdriau Practical Legal Training Scholarship for Marrickville Legal Centre")</f>
        <v>Judge Ralph J Perdriau Practical Legal Training Scholarship for Marrickville Legal Centre</v>
      </c>
      <c r="C210" t="s">
        <v>10</v>
      </c>
      <c r="D210" t="s">
        <v>24</v>
      </c>
      <c r="E210" t="s">
        <v>10</v>
      </c>
      <c r="F210" t="s">
        <v>10</v>
      </c>
      <c r="G210" t="s">
        <v>10</v>
      </c>
      <c r="H210" t="s">
        <v>12</v>
      </c>
      <c r="I210" t="s">
        <v>12</v>
      </c>
    </row>
    <row r="211" spans="1:9" hidden="1" x14ac:dyDescent="0.25">
      <c r="A211" t="s">
        <v>9</v>
      </c>
      <c r="B211" t="str">
        <f>HYPERLINK("https://www.sydney.edu.au/scholarships/b/judge-j-ralph-j-perdriau-practical-legal-training-scholarship-fo0.html", "Judge Ralph J Perdriau Practical Legal Training Scholarship for Redfern Legal Centre")</f>
        <v>Judge Ralph J Perdriau Practical Legal Training Scholarship for Redfern Legal Centre</v>
      </c>
      <c r="C211" t="s">
        <v>10</v>
      </c>
      <c r="D211" t="s">
        <v>24</v>
      </c>
      <c r="E211" t="s">
        <v>10</v>
      </c>
      <c r="F211" t="s">
        <v>10</v>
      </c>
      <c r="G211" t="s">
        <v>10</v>
      </c>
      <c r="H211" t="s">
        <v>12</v>
      </c>
      <c r="I211" t="s">
        <v>12</v>
      </c>
    </row>
    <row r="212" spans="1:9" hidden="1" x14ac:dyDescent="0.25">
      <c r="A212" t="s">
        <v>9</v>
      </c>
      <c r="B212" t="str">
        <f>HYPERLINK("https://www.sydney.edu.au/scholarships/b/judith-russell-ryan-scholarship.html", "Judith Russell Ryan Scholarships in Memory of Signora Tedeschi")</f>
        <v>Judith Russell Ryan Scholarships in Memory of Signora Tedeschi</v>
      </c>
      <c r="C212" t="s">
        <v>10</v>
      </c>
      <c r="D212" t="s">
        <v>17</v>
      </c>
      <c r="E212" t="s">
        <v>10</v>
      </c>
      <c r="F212" t="s">
        <v>10</v>
      </c>
      <c r="G212" t="s">
        <v>10</v>
      </c>
      <c r="H212" t="s">
        <v>12</v>
      </c>
      <c r="I212" t="s">
        <v>12</v>
      </c>
    </row>
    <row r="213" spans="1:9" hidden="1" x14ac:dyDescent="0.25">
      <c r="A213" t="s">
        <v>9</v>
      </c>
      <c r="B213" t="str">
        <f>HYPERLINK("https://www.sydney.edu.au/scholarships/b/justice-peter-hely-scholarship.html", "The Justice Peter Hely Scholarship")</f>
        <v>The Justice Peter Hely Scholarship</v>
      </c>
      <c r="C213" t="s">
        <v>10</v>
      </c>
      <c r="D213" t="s">
        <v>44</v>
      </c>
      <c r="E213" t="s">
        <v>10</v>
      </c>
      <c r="F213" t="s">
        <v>10</v>
      </c>
      <c r="G213" t="s">
        <v>10</v>
      </c>
      <c r="H213" t="s">
        <v>12</v>
      </c>
      <c r="I213" t="s">
        <v>12</v>
      </c>
    </row>
    <row r="214" spans="1:9" hidden="1" x14ac:dyDescent="0.25">
      <c r="A214" t="s">
        <v>9</v>
      </c>
      <c r="B214" t="str">
        <f>HYPERLINK("https://www.sydney.edu.au/scholarships/b/karnaghan-elgar-english-equity-scholarship.html", "Kathleen M Karnaghan and Frederick E English Equity Scholarship")</f>
        <v>Kathleen M Karnaghan and Frederick E English Equity Scholarship</v>
      </c>
      <c r="C214" t="s">
        <v>10</v>
      </c>
      <c r="D214" t="s">
        <v>17</v>
      </c>
      <c r="E214" t="s">
        <v>10</v>
      </c>
      <c r="F214" t="s">
        <v>10</v>
      </c>
      <c r="G214" t="s">
        <v>10</v>
      </c>
      <c r="H214" t="s">
        <v>12</v>
      </c>
      <c r="I214" t="s">
        <v>12</v>
      </c>
    </row>
    <row r="215" spans="1:9" hidden="1" x14ac:dyDescent="0.25">
      <c r="A215" t="s">
        <v>9</v>
      </c>
      <c r="B215" t="str">
        <f>HYPERLINK("https://www.sydney.edu.au/scholarships/b/kerkyasharian-kayikian-fund-armenian-studies.html", "Kerkyasharian and Kayikian Fund for Armenian Studies")</f>
        <v>Kerkyasharian and Kayikian Fund for Armenian Studies</v>
      </c>
      <c r="C215" t="s">
        <v>10</v>
      </c>
      <c r="D215" t="s">
        <v>13</v>
      </c>
      <c r="E215" t="s">
        <v>10</v>
      </c>
      <c r="F215" t="s">
        <v>10</v>
      </c>
      <c r="G215" t="s">
        <v>10</v>
      </c>
      <c r="H215" t="s">
        <v>12</v>
      </c>
      <c r="I215" t="s">
        <v>12</v>
      </c>
    </row>
    <row r="216" spans="1:9" hidden="1" x14ac:dyDescent="0.25">
      <c r="A216" t="s">
        <v>9</v>
      </c>
      <c r="B216" t="str">
        <f>HYPERLINK("https://www.sydney.edu.au/scholarships/b/kerr-scholarship-in-history.html", "Kerr Scholarship in History")</f>
        <v>Kerr Scholarship in History</v>
      </c>
      <c r="C216" t="s">
        <v>10</v>
      </c>
      <c r="D216" t="s">
        <v>51</v>
      </c>
      <c r="E216" t="s">
        <v>10</v>
      </c>
      <c r="F216" t="s">
        <v>10</v>
      </c>
      <c r="G216" t="s">
        <v>10</v>
      </c>
      <c r="H216" t="s">
        <v>12</v>
      </c>
      <c r="I216" t="s">
        <v>12</v>
      </c>
    </row>
    <row r="217" spans="1:9" hidden="1" x14ac:dyDescent="0.25">
      <c r="A217" t="s">
        <v>9</v>
      </c>
      <c r="B217" t="str">
        <f>HYPERLINK("https://www.sydney.edu.au/scholarships/b/lebanese-ladies-association-scholarship-in-arabic-language-and-cultures.html", "Lebanese Ladies Association Scholarship in Arabic Language and Cultures")</f>
        <v>Lebanese Ladies Association Scholarship in Arabic Language and Cultures</v>
      </c>
      <c r="C217" t="s">
        <v>10</v>
      </c>
      <c r="D217" t="s">
        <v>52</v>
      </c>
      <c r="E217" t="s">
        <v>10</v>
      </c>
      <c r="F217" t="s">
        <v>10</v>
      </c>
      <c r="G217" t="s">
        <v>10</v>
      </c>
      <c r="H217" t="s">
        <v>12</v>
      </c>
      <c r="I217" t="s">
        <v>12</v>
      </c>
    </row>
    <row r="218" spans="1:9" hidden="1" x14ac:dyDescent="0.25">
      <c r="A218" t="s">
        <v>9</v>
      </c>
      <c r="B218" t="str">
        <f>HYPERLINK("https://www.sydney.edu.au/scholarships/b/liu-shiming-scholarship-in-visual-arts.html", "Liu Shiming Scholarship in Visual Arts")</f>
        <v>Liu Shiming Scholarship in Visual Arts</v>
      </c>
      <c r="C218" t="s">
        <v>10</v>
      </c>
      <c r="D218" t="s">
        <v>53</v>
      </c>
      <c r="E218" t="s">
        <v>10</v>
      </c>
      <c r="F218" t="s">
        <v>10</v>
      </c>
      <c r="G218" t="s">
        <v>10</v>
      </c>
      <c r="H218" t="s">
        <v>12</v>
      </c>
      <c r="I218" t="s">
        <v>12</v>
      </c>
    </row>
    <row r="219" spans="1:9" hidden="1" x14ac:dyDescent="0.25">
      <c r="A219" t="s">
        <v>9</v>
      </c>
      <c r="B219" t="str">
        <f>HYPERLINK("https://www.sydney.edu.au/scholarships/b/longworth-scholarship-juris-doctor.html", "Longworth Scholarship for the Juris Doctor")</f>
        <v>Longworth Scholarship for the Juris Doctor</v>
      </c>
      <c r="C219" t="s">
        <v>10</v>
      </c>
      <c r="D219" t="s">
        <v>24</v>
      </c>
      <c r="E219" t="s">
        <v>10</v>
      </c>
      <c r="F219" t="s">
        <v>10</v>
      </c>
      <c r="G219" t="s">
        <v>10</v>
      </c>
      <c r="H219" t="s">
        <v>12</v>
      </c>
      <c r="I219" t="s">
        <v>12</v>
      </c>
    </row>
    <row r="220" spans="1:9" hidden="1" x14ac:dyDescent="0.25">
      <c r="A220" t="s">
        <v>9</v>
      </c>
      <c r="B220" t="str">
        <f>HYPERLINK("https://www.sydney.edu.au/scholarships/b/loxton-chemical-and-biomolecular-engineering-undergraduate.html", "F H Loxton Undergraduate Scholarship in Chemical and Biomolecular Engineering")</f>
        <v>F H Loxton Undergraduate Scholarship in Chemical and Biomolecular Engineering</v>
      </c>
      <c r="C220" t="s">
        <v>10</v>
      </c>
      <c r="D220" t="s">
        <v>24</v>
      </c>
      <c r="E220" t="s">
        <v>10</v>
      </c>
      <c r="F220" t="s">
        <v>10</v>
      </c>
      <c r="G220" t="s">
        <v>10</v>
      </c>
      <c r="H220" t="s">
        <v>12</v>
      </c>
      <c r="I220" t="s">
        <v>12</v>
      </c>
    </row>
    <row r="221" spans="1:9" hidden="1" x14ac:dyDescent="0.25">
      <c r="A221" t="s">
        <v>9</v>
      </c>
      <c r="B221" t="str">
        <f>HYPERLINK("https://www.sydney.edu.au/scholarships/b/lr-ba-browne-undergraduate-scholarship-civil-engineering.html", "LR and BA Browne Scholarships in Civil Engineering")</f>
        <v>LR and BA Browne Scholarships in Civil Engineering</v>
      </c>
      <c r="C221" t="s">
        <v>10</v>
      </c>
      <c r="D221" t="s">
        <v>20</v>
      </c>
      <c r="E221" t="s">
        <v>10</v>
      </c>
      <c r="F221" t="s">
        <v>10</v>
      </c>
      <c r="G221" t="s">
        <v>10</v>
      </c>
      <c r="H221" t="s">
        <v>12</v>
      </c>
      <c r="I221" t="s">
        <v>12</v>
      </c>
    </row>
    <row r="222" spans="1:9" hidden="1" x14ac:dyDescent="0.25">
      <c r="A222" t="s">
        <v>9</v>
      </c>
      <c r="B222" t="str">
        <f>HYPERLINK("https://www.sydney.edu.au/scholarships/b/lucy-firth-equity-honours-scholarship.html", "Lucy Firth Equity Honours Scholarship")</f>
        <v>Lucy Firth Equity Honours Scholarship</v>
      </c>
      <c r="C222" t="s">
        <v>10</v>
      </c>
      <c r="D222" t="s">
        <v>17</v>
      </c>
      <c r="E222" t="s">
        <v>10</v>
      </c>
      <c r="F222" t="s">
        <v>10</v>
      </c>
      <c r="G222" t="s">
        <v>10</v>
      </c>
      <c r="H222" t="s">
        <v>12</v>
      </c>
      <c r="I222" t="s">
        <v>12</v>
      </c>
    </row>
    <row r="223" spans="1:9" hidden="1" x14ac:dyDescent="0.25">
      <c r="A223" t="s">
        <v>9</v>
      </c>
      <c r="B223" t="str">
        <f>HYPERLINK("https://www.sydney.edu.au/scholarships/b/major-industrial-project-placement-scheme--mipps--scholarship.html", "Major Industrial Project Placement Scheme Scholarship")</f>
        <v>Major Industrial Project Placement Scheme Scholarship</v>
      </c>
      <c r="C223" t="s">
        <v>10</v>
      </c>
      <c r="D223" t="s">
        <v>47</v>
      </c>
      <c r="E223" t="s">
        <v>10</v>
      </c>
      <c r="F223" t="s">
        <v>10</v>
      </c>
      <c r="G223" t="s">
        <v>10</v>
      </c>
      <c r="H223" t="s">
        <v>12</v>
      </c>
      <c r="I223" t="s">
        <v>33</v>
      </c>
    </row>
    <row r="224" spans="1:9" hidden="1" x14ac:dyDescent="0.25">
      <c r="A224" t="s">
        <v>9</v>
      </c>
      <c r="B224" t="str">
        <f>HYPERLINK("https://www.sydney.edu.au/scholarships/b/margaret-hamer-scholarship-for-women-in-engineering.html", "Margaret Hamer Scholarship for Women in Engineering")</f>
        <v>Margaret Hamer Scholarship for Women in Engineering</v>
      </c>
      <c r="C224" t="s">
        <v>10</v>
      </c>
      <c r="D224" t="s">
        <v>28</v>
      </c>
      <c r="E224" t="s">
        <v>10</v>
      </c>
      <c r="F224" t="s">
        <v>10</v>
      </c>
      <c r="G224" t="s">
        <v>10</v>
      </c>
      <c r="H224" t="s">
        <v>12</v>
      </c>
      <c r="I224" t="s">
        <v>12</v>
      </c>
    </row>
    <row r="225" spans="1:9" hidden="1" x14ac:dyDescent="0.25">
      <c r="A225" t="s">
        <v>9</v>
      </c>
      <c r="B225" t="str">
        <f>HYPERLINK("https://www.sydney.edu.au/scholarships/b/marion-macaulay-bequest-teaching-scholarship.html", "Marion Macaulay Internship Scholarship in Education")</f>
        <v>Marion Macaulay Internship Scholarship in Education</v>
      </c>
      <c r="C225" t="s">
        <v>10</v>
      </c>
      <c r="D225" t="s">
        <v>28</v>
      </c>
      <c r="E225" t="s">
        <v>10</v>
      </c>
      <c r="F225" t="s">
        <v>10</v>
      </c>
      <c r="G225" t="s">
        <v>10</v>
      </c>
      <c r="H225" t="s">
        <v>12</v>
      </c>
      <c r="I225" t="s">
        <v>12</v>
      </c>
    </row>
    <row r="226" spans="1:9" hidden="1" x14ac:dyDescent="0.25">
      <c r="A226" t="s">
        <v>9</v>
      </c>
      <c r="B226" t="str">
        <f>HYPERLINK("https://www.sydney.edu.au/scholarships/b/mary-henderson-gerstle-scholarship-economic-history.html", "The Mary Henderson (Gerstle) Undergraduate Scholarship in Economic History")</f>
        <v>The Mary Henderson (Gerstle) Undergraduate Scholarship in Economic History</v>
      </c>
      <c r="C226" t="s">
        <v>10</v>
      </c>
      <c r="D226" t="s">
        <v>46</v>
      </c>
      <c r="E226" t="s">
        <v>10</v>
      </c>
      <c r="F226" t="s">
        <v>10</v>
      </c>
      <c r="G226" t="s">
        <v>10</v>
      </c>
      <c r="H226" t="s">
        <v>12</v>
      </c>
      <c r="I226" t="s">
        <v>12</v>
      </c>
    </row>
    <row r="227" spans="1:9" hidden="1" x14ac:dyDescent="0.25">
      <c r="A227" t="s">
        <v>9</v>
      </c>
      <c r="B227" t="str">
        <f>HYPERLINK("https://www.sydney.edu.au/scholarships/b/mary-henderson-gerstle-scholarship-political-economy.html", "The Mary Henderson (Gerstle) Undergraduate Scholarship in Political Economy")</f>
        <v>The Mary Henderson (Gerstle) Undergraduate Scholarship in Political Economy</v>
      </c>
      <c r="C227" t="s">
        <v>10</v>
      </c>
      <c r="D227" t="s">
        <v>46</v>
      </c>
      <c r="E227" t="s">
        <v>10</v>
      </c>
      <c r="F227" t="s">
        <v>10</v>
      </c>
      <c r="G227" t="s">
        <v>10</v>
      </c>
      <c r="H227" t="s">
        <v>12</v>
      </c>
      <c r="I227" t="s">
        <v>12</v>
      </c>
    </row>
    <row r="228" spans="1:9" hidden="1" x14ac:dyDescent="0.25">
      <c r="A228" t="s">
        <v>9</v>
      </c>
      <c r="B228" t="str">
        <f>HYPERLINK("https://www.sydney.edu.au/scholarships/b/master-of-social-justice-commencing-scholarship.html", "Master of Social Justice Commencing Scholarship")</f>
        <v>Master of Social Justice Commencing Scholarship</v>
      </c>
      <c r="C228" t="s">
        <v>10</v>
      </c>
      <c r="D228" t="s">
        <v>20</v>
      </c>
      <c r="E228" t="s">
        <v>10</v>
      </c>
      <c r="F228" t="s">
        <v>10</v>
      </c>
      <c r="G228" t="s">
        <v>10</v>
      </c>
      <c r="H228" t="s">
        <v>12</v>
      </c>
      <c r="I228" t="s">
        <v>12</v>
      </c>
    </row>
    <row r="229" spans="1:9" hidden="1" x14ac:dyDescent="0.25">
      <c r="A229" t="s">
        <v>9</v>
      </c>
      <c r="B229" t="str">
        <f>HYPERLINK("https://www.sydney.edu.au/scholarships/b/norman-haire-fund-for-sexology-studies.html", "Norman Haire Fund for Sexology Studies")</f>
        <v>Norman Haire Fund for Sexology Studies</v>
      </c>
      <c r="C229" t="s">
        <v>10</v>
      </c>
      <c r="D229" t="s">
        <v>13</v>
      </c>
      <c r="E229" t="s">
        <v>10</v>
      </c>
      <c r="F229" t="s">
        <v>10</v>
      </c>
      <c r="G229" t="s">
        <v>10</v>
      </c>
      <c r="H229" t="s">
        <v>12</v>
      </c>
      <c r="I229" t="s">
        <v>12</v>
      </c>
    </row>
    <row r="230" spans="1:9" hidden="1" x14ac:dyDescent="0.25">
      <c r="A230" t="s">
        <v>9</v>
      </c>
      <c r="B230" t="str">
        <f>HYPERLINK("https://www.sydney.edu.au/scholarships/b/one-sydney-many-people.html", "Faculty of Engineering One Sydney, Many People Scholarship")</f>
        <v>Faculty of Engineering One Sydney, Many People Scholarship</v>
      </c>
      <c r="C230" t="s">
        <v>10</v>
      </c>
      <c r="D230" t="s">
        <v>54</v>
      </c>
      <c r="E230" t="s">
        <v>10</v>
      </c>
      <c r="F230" t="s">
        <v>10</v>
      </c>
      <c r="G230" t="s">
        <v>10</v>
      </c>
      <c r="H230" t="s">
        <v>12</v>
      </c>
      <c r="I230" t="s">
        <v>12</v>
      </c>
    </row>
    <row r="231" spans="1:9" hidden="1" x14ac:dyDescent="0.25">
      <c r="A231" t="s">
        <v>9</v>
      </c>
      <c r="B231" t="str">
        <f>HYPERLINK("https://www.sydney.edu.au/scholarships/b/pd-jack-prize.html", "PD Jack Prize")</f>
        <v>PD Jack Prize</v>
      </c>
      <c r="C231" t="s">
        <v>10</v>
      </c>
      <c r="D231" t="s">
        <v>40</v>
      </c>
      <c r="E231" t="s">
        <v>10</v>
      </c>
      <c r="F231" t="s">
        <v>10</v>
      </c>
      <c r="G231" t="s">
        <v>10</v>
      </c>
      <c r="H231" t="s">
        <v>12</v>
      </c>
      <c r="I231" t="s">
        <v>12</v>
      </c>
    </row>
    <row r="232" spans="1:9" hidden="1" x14ac:dyDescent="0.25">
      <c r="A232" t="s">
        <v>9</v>
      </c>
      <c r="B232" t="str">
        <f>HYPERLINK("https://www.sydney.edu.au/scholarships/b/peace-and-conflict-studies-postgraduate-scholarship-fund.html", "Peace and Conflict Studies Postgraduate Scholarship Fund")</f>
        <v>Peace and Conflict Studies Postgraduate Scholarship Fund</v>
      </c>
      <c r="C232" t="s">
        <v>10</v>
      </c>
      <c r="D232" t="s">
        <v>55</v>
      </c>
      <c r="E232" t="s">
        <v>10</v>
      </c>
      <c r="F232" t="s">
        <v>10</v>
      </c>
      <c r="G232" t="s">
        <v>10</v>
      </c>
      <c r="H232" t="s">
        <v>12</v>
      </c>
      <c r="I232" t="s">
        <v>12</v>
      </c>
    </row>
    <row r="233" spans="1:9" hidden="1" x14ac:dyDescent="0.25">
      <c r="A233" t="s">
        <v>9</v>
      </c>
      <c r="B233" t="str">
        <f>HYPERLINK("https://www.sydney.edu.au/scholarships/b/peace-and-social-justice-scholarship.html", "Peace and Social Justice Scholarship")</f>
        <v>Peace and Social Justice Scholarship</v>
      </c>
      <c r="C233" t="s">
        <v>10</v>
      </c>
      <c r="D233" t="s">
        <v>46</v>
      </c>
      <c r="E233" t="s">
        <v>10</v>
      </c>
      <c r="F233" t="s">
        <v>10</v>
      </c>
      <c r="G233" t="s">
        <v>10</v>
      </c>
      <c r="H233" t="s">
        <v>12</v>
      </c>
      <c r="I233" t="s">
        <v>12</v>
      </c>
    </row>
    <row r="234" spans="1:9" hidden="1" x14ac:dyDescent="0.25">
      <c r="A234" t="s">
        <v>9</v>
      </c>
      <c r="B234" t="str">
        <f>HYPERLINK("https://www.sydney.edu.au/scholarships/b/peter-cameron-sydney-oxford-scholarship.html", "Peter Cameron Sydney Oxford Scholarship")</f>
        <v>Peter Cameron Sydney Oxford Scholarship</v>
      </c>
      <c r="C234" t="s">
        <v>10</v>
      </c>
      <c r="D234" t="s">
        <v>56</v>
      </c>
      <c r="E234" t="s">
        <v>10</v>
      </c>
      <c r="F234" t="s">
        <v>10</v>
      </c>
      <c r="G234" t="s">
        <v>10</v>
      </c>
      <c r="H234" t="s">
        <v>12</v>
      </c>
      <c r="I234" t="s">
        <v>12</v>
      </c>
    </row>
    <row r="235" spans="1:9" hidden="1" x14ac:dyDescent="0.25">
      <c r="A235" t="s">
        <v>9</v>
      </c>
      <c r="B235" t="str">
        <f>HYPERLINK("https://www.sydney.edu.au/scholarships/b/peter-lawrence-memorial-scholarship.html", "Peter Lawrence Memorial Scholarship")</f>
        <v>Peter Lawrence Memorial Scholarship</v>
      </c>
      <c r="C235" t="s">
        <v>10</v>
      </c>
      <c r="D235" t="s">
        <v>13</v>
      </c>
      <c r="E235" t="s">
        <v>10</v>
      </c>
      <c r="F235" t="s">
        <v>10</v>
      </c>
      <c r="G235" t="s">
        <v>10</v>
      </c>
      <c r="H235" t="s">
        <v>12</v>
      </c>
      <c r="I235" t="s">
        <v>12</v>
      </c>
    </row>
    <row r="236" spans="1:9" hidden="1" x14ac:dyDescent="0.25">
      <c r="A236" t="s">
        <v>9</v>
      </c>
      <c r="B236" t="str">
        <f>HYPERLINK("https://www.sydney.edu.au/scholarships/b/peter-nicol-russell-undergraduate-scholarship.html", "The Peter Nicol Russell Undergraduate Scholarship")</f>
        <v>The Peter Nicol Russell Undergraduate Scholarship</v>
      </c>
      <c r="C236" t="s">
        <v>10</v>
      </c>
      <c r="D236" t="s">
        <v>28</v>
      </c>
      <c r="E236" t="s">
        <v>10</v>
      </c>
      <c r="F236" t="s">
        <v>10</v>
      </c>
      <c r="G236" t="s">
        <v>10</v>
      </c>
      <c r="H236" t="s">
        <v>12</v>
      </c>
      <c r="I236" t="s">
        <v>12</v>
      </c>
    </row>
    <row r="237" spans="1:9" hidden="1" x14ac:dyDescent="0.25">
      <c r="A237" t="s">
        <v>9</v>
      </c>
      <c r="B237" t="str">
        <f>HYPERLINK("https://www.sydney.edu.au/scholarships/b/philosophy-honours-scholarship-on-the-ethics-of-artificial-wombs.html", "Philosophy Honours Scholarship on the Ethics of Artificial Wombs")</f>
        <v>Philosophy Honours Scholarship on the Ethics of Artificial Wombs</v>
      </c>
      <c r="C237" t="s">
        <v>10</v>
      </c>
      <c r="D237" t="s">
        <v>14</v>
      </c>
      <c r="E237" t="s">
        <v>10</v>
      </c>
      <c r="F237" t="s">
        <v>10</v>
      </c>
      <c r="G237" t="s">
        <v>10</v>
      </c>
      <c r="H237" t="s">
        <v>12</v>
      </c>
      <c r="I237" t="s">
        <v>12</v>
      </c>
    </row>
    <row r="238" spans="1:9" hidden="1" x14ac:dyDescent="0.25">
      <c r="A238" t="s">
        <v>9</v>
      </c>
      <c r="B238" t="str">
        <f>HYPERLINK("https://www.sydney.edu.au/scholarships/b/pitt-cobbett-scholarship.html", "Pitt Cobbett Scholarship")</f>
        <v>Pitt Cobbett Scholarship</v>
      </c>
      <c r="C238" t="s">
        <v>10</v>
      </c>
      <c r="D238" t="s">
        <v>17</v>
      </c>
      <c r="E238" t="s">
        <v>10</v>
      </c>
      <c r="F238" t="s">
        <v>10</v>
      </c>
      <c r="G238" t="s">
        <v>10</v>
      </c>
      <c r="H238" t="s">
        <v>12</v>
      </c>
      <c r="I238" t="s">
        <v>12</v>
      </c>
    </row>
    <row r="239" spans="1:9" hidden="1" x14ac:dyDescent="0.25">
      <c r="A239" t="s">
        <v>9</v>
      </c>
      <c r="B239" t="str">
        <f>HYPERLINK("https://www.sydney.edu.au/scholarships/b/politis-family-scholarship.html", "The Politis Family Scholarship in Modern Greek and/or Byzantine Studies")</f>
        <v>The Politis Family Scholarship in Modern Greek and/or Byzantine Studies</v>
      </c>
      <c r="C239" t="s">
        <v>10</v>
      </c>
      <c r="D239" t="s">
        <v>57</v>
      </c>
      <c r="E239" t="s">
        <v>10</v>
      </c>
      <c r="F239" t="s">
        <v>10</v>
      </c>
      <c r="G239" t="s">
        <v>10</v>
      </c>
      <c r="H239" t="s">
        <v>12</v>
      </c>
      <c r="I239" t="s">
        <v>12</v>
      </c>
    </row>
    <row r="240" spans="1:9" hidden="1" x14ac:dyDescent="0.25">
      <c r="A240" t="s">
        <v>9</v>
      </c>
      <c r="B240" t="str">
        <f>HYPERLINK("https://www.sydney.edu.au/scholarships/b/postgraduate-equity-scholarship-gender-cultural-studies.html", "Postgraduate Equity Scholarship in Gender and Cultural Studies")</f>
        <v>Postgraduate Equity Scholarship in Gender and Cultural Studies</v>
      </c>
      <c r="C240" t="s">
        <v>10</v>
      </c>
      <c r="D240" t="s">
        <v>28</v>
      </c>
      <c r="E240" t="s">
        <v>10</v>
      </c>
      <c r="F240" t="s">
        <v>10</v>
      </c>
      <c r="G240" t="s">
        <v>10</v>
      </c>
      <c r="H240" t="s">
        <v>12</v>
      </c>
      <c r="I240" t="s">
        <v>12</v>
      </c>
    </row>
    <row r="241" spans="1:9" hidden="1" x14ac:dyDescent="0.25">
      <c r="A241" t="s">
        <v>9</v>
      </c>
      <c r="B241" t="str">
        <f>HYPERLINK("https://www.sydney.edu.au/scholarships/b/ravenswood-independent-schools-scholarship.html", "The Ravenswood Independent Schools Scholarship")</f>
        <v>The Ravenswood Independent Schools Scholarship</v>
      </c>
      <c r="C241" t="s">
        <v>10</v>
      </c>
      <c r="D241" t="s">
        <v>58</v>
      </c>
      <c r="E241" t="s">
        <v>10</v>
      </c>
      <c r="F241" t="s">
        <v>10</v>
      </c>
      <c r="G241" t="s">
        <v>10</v>
      </c>
      <c r="H241" t="s">
        <v>12</v>
      </c>
      <c r="I241" t="s">
        <v>12</v>
      </c>
    </row>
    <row r="242" spans="1:9" hidden="1" x14ac:dyDescent="0.25">
      <c r="A242" t="s">
        <v>9</v>
      </c>
      <c r="B242" t="str">
        <f>HYPERLINK("https://www.sydney.edu.au/scholarships/b/raymond-l-debus-scholarship.html", "Raymond L Debus Scholarship")</f>
        <v>Raymond L Debus Scholarship</v>
      </c>
      <c r="C242" t="s">
        <v>10</v>
      </c>
      <c r="D242" t="s">
        <v>23</v>
      </c>
      <c r="E242" t="s">
        <v>10</v>
      </c>
      <c r="F242" t="s">
        <v>10</v>
      </c>
      <c r="G242" t="s">
        <v>10</v>
      </c>
      <c r="H242" t="s">
        <v>12</v>
      </c>
      <c r="I242" t="s">
        <v>12</v>
      </c>
    </row>
    <row r="243" spans="1:9" hidden="1" x14ac:dyDescent="0.25">
      <c r="A243" t="s">
        <v>9</v>
      </c>
      <c r="B243" t="str">
        <f>HYPERLINK("https://www.sydney.edu.au/scholarships/b/rolf-prince-scholarship.html", "The Rolf Prince Scholarship")</f>
        <v>The Rolf Prince Scholarship</v>
      </c>
      <c r="C243" t="s">
        <v>10</v>
      </c>
      <c r="D243" t="s">
        <v>20</v>
      </c>
      <c r="E243" t="s">
        <v>10</v>
      </c>
      <c r="F243" t="s">
        <v>10</v>
      </c>
      <c r="G243" t="s">
        <v>10</v>
      </c>
      <c r="H243" t="s">
        <v>12</v>
      </c>
      <c r="I243" t="s">
        <v>12</v>
      </c>
    </row>
    <row r="244" spans="1:9" hidden="1" x14ac:dyDescent="0.25">
      <c r="A244" t="s">
        <v>9</v>
      </c>
      <c r="B244" t="str">
        <f>HYPERLINK("https://www.sydney.edu.au/scholarships/b/romy-waterlow-fellowship-trust.html", "Romy Waterlow Fellowship Trust")</f>
        <v>Romy Waterlow Fellowship Trust</v>
      </c>
      <c r="C244" t="s">
        <v>10</v>
      </c>
      <c r="D244" t="s">
        <v>21</v>
      </c>
      <c r="E244" t="s">
        <v>10</v>
      </c>
      <c r="F244" t="s">
        <v>10</v>
      </c>
      <c r="G244" t="s">
        <v>10</v>
      </c>
      <c r="H244" t="s">
        <v>12</v>
      </c>
      <c r="I244" t="s">
        <v>12</v>
      </c>
    </row>
    <row r="245" spans="1:9" hidden="1" x14ac:dyDescent="0.25">
      <c r="A245" t="s">
        <v>9</v>
      </c>
      <c r="B245" t="str">
        <f>HYPERLINK("https://www.sydney.edu.au/scholarships/b/ross-waite-parsons-scholarship.html", "Ross Waite Parsons Postgraduate Coursework Law Scholarship")</f>
        <v>Ross Waite Parsons Postgraduate Coursework Law Scholarship</v>
      </c>
      <c r="C245" t="s">
        <v>10</v>
      </c>
      <c r="D245" t="s">
        <v>20</v>
      </c>
      <c r="E245" t="s">
        <v>10</v>
      </c>
      <c r="F245" t="s">
        <v>10</v>
      </c>
      <c r="G245" t="s">
        <v>10</v>
      </c>
      <c r="H245" t="s">
        <v>12</v>
      </c>
      <c r="I245" t="s">
        <v>12</v>
      </c>
    </row>
    <row r="246" spans="1:9" hidden="1" x14ac:dyDescent="0.25">
      <c r="A246" t="s">
        <v>9</v>
      </c>
      <c r="B246" t="str">
        <f>HYPERLINK("https://www.sydney.edu.au/scholarships/b/roy-frederick-turner-am-scholarship.html", "Roy Frederick Turner AM Scholarship - Law")</f>
        <v>Roy Frederick Turner AM Scholarship - Law</v>
      </c>
      <c r="C246" t="s">
        <v>10</v>
      </c>
      <c r="D246" t="s">
        <v>45</v>
      </c>
      <c r="E246" t="s">
        <v>10</v>
      </c>
      <c r="F246" t="s">
        <v>10</v>
      </c>
      <c r="G246" t="s">
        <v>10</v>
      </c>
      <c r="H246" t="s">
        <v>12</v>
      </c>
      <c r="I246" t="s">
        <v>12</v>
      </c>
    </row>
    <row r="247" spans="1:9" hidden="1" x14ac:dyDescent="0.25">
      <c r="A247" t="s">
        <v>9</v>
      </c>
      <c r="B247" t="str">
        <f>HYPERLINK("https://www.sydney.edu.au/scholarships/b/roy-frederick-turner-scholarship.html", "Roy Frederick Turner Scholarship - Law")</f>
        <v>Roy Frederick Turner Scholarship - Law</v>
      </c>
      <c r="C247" t="s">
        <v>10</v>
      </c>
      <c r="D247" t="s">
        <v>45</v>
      </c>
      <c r="E247" t="s">
        <v>10</v>
      </c>
      <c r="F247" t="s">
        <v>10</v>
      </c>
      <c r="G247" t="s">
        <v>10</v>
      </c>
      <c r="H247" t="s">
        <v>12</v>
      </c>
      <c r="I247" t="s">
        <v>12</v>
      </c>
    </row>
    <row r="248" spans="1:9" hidden="1" x14ac:dyDescent="0.25">
      <c r="A248" t="s">
        <v>9</v>
      </c>
      <c r="B248" t="str">
        <f>HYPERLINK("https://www.sydney.edu.au/scholarships/b/saint-ignatius-college-riverview-independent-school-scholarship.html", "Saint Ignatius College Riverview Independent School Scholarship")</f>
        <v>Saint Ignatius College Riverview Independent School Scholarship</v>
      </c>
      <c r="C248" t="s">
        <v>10</v>
      </c>
      <c r="D248" t="s">
        <v>49</v>
      </c>
      <c r="E248" t="s">
        <v>10</v>
      </c>
      <c r="F248" t="s">
        <v>10</v>
      </c>
      <c r="G248" t="s">
        <v>10</v>
      </c>
      <c r="H248" t="s">
        <v>12</v>
      </c>
      <c r="I248" t="s">
        <v>12</v>
      </c>
    </row>
    <row r="249" spans="1:9" hidden="1" x14ac:dyDescent="0.25">
      <c r="A249" t="s">
        <v>9</v>
      </c>
      <c r="B249" t="str">
        <f>HYPERLINK("https://www.sydney.edu.au/scholarships/b/scholarship-aeronautical-aerospace-engineering.html", "Undergraduate Scholarship in Aeronautical / Aerospace Engineering")</f>
        <v>Undergraduate Scholarship in Aeronautical / Aerospace Engineering</v>
      </c>
      <c r="C249" t="s">
        <v>10</v>
      </c>
      <c r="D249" t="s">
        <v>28</v>
      </c>
      <c r="E249" t="s">
        <v>10</v>
      </c>
      <c r="F249" t="s">
        <v>10</v>
      </c>
      <c r="G249" t="s">
        <v>10</v>
      </c>
      <c r="H249" t="s">
        <v>12</v>
      </c>
      <c r="I249" t="s">
        <v>12</v>
      </c>
    </row>
    <row r="250" spans="1:9" hidden="1" x14ac:dyDescent="0.25">
      <c r="A250" t="s">
        <v>9</v>
      </c>
      <c r="B250" t="str">
        <f>HYPERLINK("https://www.sydney.edu.au/scholarships/b/scholarship-in-engineering.html", "Scholarship in Engineering")</f>
        <v>Scholarship in Engineering</v>
      </c>
      <c r="C250" t="s">
        <v>10</v>
      </c>
      <c r="D250" t="s">
        <v>13</v>
      </c>
      <c r="E250" t="s">
        <v>10</v>
      </c>
      <c r="F250" t="s">
        <v>10</v>
      </c>
      <c r="G250" t="s">
        <v>10</v>
      </c>
      <c r="H250" t="s">
        <v>12</v>
      </c>
      <c r="I250" t="s">
        <v>12</v>
      </c>
    </row>
    <row r="251" spans="1:9" hidden="1" x14ac:dyDescent="0.25">
      <c r="A251" t="s">
        <v>9</v>
      </c>
      <c r="B251" t="str">
        <f>HYPERLINK("https://www.sydney.edu.au/scholarships/b/school-of-computer-science-honours-scholarships.html", "School of Computer Science Honours Scholarships")</f>
        <v>School of Computer Science Honours Scholarships</v>
      </c>
      <c r="C251" t="s">
        <v>10</v>
      </c>
      <c r="D251" t="s">
        <v>14</v>
      </c>
      <c r="E251" t="s">
        <v>10</v>
      </c>
      <c r="F251" t="s">
        <v>10</v>
      </c>
      <c r="G251" t="s">
        <v>10</v>
      </c>
      <c r="H251" t="s">
        <v>12</v>
      </c>
      <c r="I251" t="s">
        <v>12</v>
      </c>
    </row>
    <row r="252" spans="1:9" hidden="1" x14ac:dyDescent="0.25">
      <c r="A252" t="s">
        <v>9</v>
      </c>
      <c r="B252" t="str">
        <f>HYPERLINK("https://www.sydney.edu.au/scholarships/b/school-of-humanities-research-support-grant.html", "School of Humanities Research Support Grant")</f>
        <v>School of Humanities Research Support Grant</v>
      </c>
      <c r="C252" t="s">
        <v>10</v>
      </c>
      <c r="D252" t="s">
        <v>57</v>
      </c>
      <c r="E252" t="s">
        <v>10</v>
      </c>
      <c r="F252" t="s">
        <v>10</v>
      </c>
      <c r="G252" t="s">
        <v>10</v>
      </c>
      <c r="H252" t="s">
        <v>12</v>
      </c>
      <c r="I252" t="s">
        <v>12</v>
      </c>
    </row>
    <row r="253" spans="1:9" hidden="1" x14ac:dyDescent="0.25">
      <c r="A253" t="s">
        <v>9</v>
      </c>
      <c r="B253" t="str">
        <f>HYPERLINK("https://www.sydney.edu.au/scholarships/b/sciences-po-dual-degree-scholarship.html", "Sciences Po Dual Degree Scholarship")</f>
        <v>Sciences Po Dual Degree Scholarship</v>
      </c>
      <c r="C253" t="s">
        <v>10</v>
      </c>
      <c r="D253" t="s">
        <v>22</v>
      </c>
      <c r="E253" t="s">
        <v>10</v>
      </c>
      <c r="F253" t="s">
        <v>10</v>
      </c>
      <c r="G253" t="s">
        <v>10</v>
      </c>
      <c r="H253" t="s">
        <v>12</v>
      </c>
      <c r="I253" t="s">
        <v>12</v>
      </c>
    </row>
    <row r="254" spans="1:9" hidden="1" x14ac:dyDescent="0.25">
      <c r="A254" t="s">
        <v>9</v>
      </c>
      <c r="B254" t="str">
        <f>HYPERLINK("https://www.sydney.edu.au/scholarships/b/stanley-sinclair-bequest-scholarship.html", "Stanley Sinclair Bequest Scholarship")</f>
        <v>Stanley Sinclair Bequest Scholarship</v>
      </c>
      <c r="C254" t="s">
        <v>10</v>
      </c>
      <c r="D254" t="s">
        <v>26</v>
      </c>
      <c r="E254" t="s">
        <v>10</v>
      </c>
      <c r="F254" t="s">
        <v>10</v>
      </c>
      <c r="G254" t="s">
        <v>10</v>
      </c>
      <c r="H254" t="s">
        <v>12</v>
      </c>
      <c r="I254" t="s">
        <v>12</v>
      </c>
    </row>
    <row r="255" spans="1:9" hidden="1" x14ac:dyDescent="0.25">
      <c r="A255" t="s">
        <v>9</v>
      </c>
      <c r="B255" t="str">
        <f>HYPERLINK("https://www.sydney.edu.au/scholarships/b/start-up-scholarship.html", "Postgraduate Coursework Start Up Scholarship")</f>
        <v>Postgraduate Coursework Start Up Scholarship</v>
      </c>
      <c r="C255" t="s">
        <v>10</v>
      </c>
      <c r="D255" t="s">
        <v>20</v>
      </c>
      <c r="E255" t="s">
        <v>10</v>
      </c>
      <c r="F255" t="s">
        <v>10</v>
      </c>
      <c r="G255" t="s">
        <v>10</v>
      </c>
      <c r="H255" t="s">
        <v>12</v>
      </c>
      <c r="I255" t="s">
        <v>12</v>
      </c>
    </row>
    <row r="256" spans="1:9" hidden="1" x14ac:dyDescent="0.25">
      <c r="A256" t="s">
        <v>9</v>
      </c>
      <c r="B256" t="str">
        <f>HYPERLINK("https://www.sydney.edu.au/scholarships/b/sydney-law-school-exchange-scholarship.html", "Sydney Law School Exchange Scholarship")</f>
        <v>Sydney Law School Exchange Scholarship</v>
      </c>
      <c r="C256" t="s">
        <v>10</v>
      </c>
      <c r="D256" t="s">
        <v>57</v>
      </c>
      <c r="E256" t="s">
        <v>10</v>
      </c>
      <c r="F256" t="s">
        <v>10</v>
      </c>
      <c r="G256" t="s">
        <v>10</v>
      </c>
      <c r="H256" t="s">
        <v>12</v>
      </c>
      <c r="I256" t="s">
        <v>12</v>
      </c>
    </row>
    <row r="257" spans="1:9" hidden="1" x14ac:dyDescent="0.25">
      <c r="A257" t="s">
        <v>9</v>
      </c>
      <c r="B257" t="str">
        <f>HYPERLINK("https://www.sydney.edu.au/scholarships/b/sydney-policy-reform-project-scholarship.html", "Sydney Policy Reform Project Scholarship")</f>
        <v>Sydney Policy Reform Project Scholarship</v>
      </c>
      <c r="C257" t="s">
        <v>10</v>
      </c>
      <c r="D257" t="s">
        <v>59</v>
      </c>
      <c r="E257" t="s">
        <v>10</v>
      </c>
      <c r="F257" t="s">
        <v>10</v>
      </c>
      <c r="G257" t="s">
        <v>10</v>
      </c>
      <c r="H257" t="s">
        <v>12</v>
      </c>
      <c r="I257" t="s">
        <v>12</v>
      </c>
    </row>
    <row r="258" spans="1:9" hidden="1" x14ac:dyDescent="0.25">
      <c r="A258" t="s">
        <v>9</v>
      </c>
      <c r="B258" t="str">
        <f>HYPERLINK("https://www.sydney.edu.au/scholarships/b/sydney-symposium-choral-foundation-conducting-scholarship.html", "Sydney Symposium Choral Foundation Conducting Scholarship")</f>
        <v>Sydney Symposium Choral Foundation Conducting Scholarship</v>
      </c>
      <c r="C258" t="s">
        <v>10</v>
      </c>
      <c r="D258" t="s">
        <v>13</v>
      </c>
      <c r="E258" t="s">
        <v>10</v>
      </c>
      <c r="F258" t="s">
        <v>10</v>
      </c>
      <c r="G258" t="s">
        <v>10</v>
      </c>
      <c r="H258" t="s">
        <v>12</v>
      </c>
      <c r="I258" t="s">
        <v>12</v>
      </c>
    </row>
    <row r="259" spans="1:9" hidden="1" x14ac:dyDescent="0.25">
      <c r="A259" t="s">
        <v>9</v>
      </c>
      <c r="B259" t="str">
        <f>HYPERLINK("https://www.sydney.edu.au/scholarships/b/t-m-hsiao-scholarship.html", "The T M Hsiao Scholarship")</f>
        <v>The T M Hsiao Scholarship</v>
      </c>
      <c r="C259" t="s">
        <v>10</v>
      </c>
      <c r="D259" t="s">
        <v>17</v>
      </c>
      <c r="E259" t="s">
        <v>10</v>
      </c>
      <c r="F259" t="s">
        <v>10</v>
      </c>
      <c r="G259" t="s">
        <v>10</v>
      </c>
      <c r="H259" t="s">
        <v>12</v>
      </c>
      <c r="I259" t="s">
        <v>12</v>
      </c>
    </row>
    <row r="260" spans="1:9" hidden="1" x14ac:dyDescent="0.25">
      <c r="A260" t="s">
        <v>9</v>
      </c>
      <c r="B260" t="str">
        <f>HYPERLINK("https://www.sydney.edu.au/scholarships/b/teachers-education-scholarship-wenona.html", "The Teacher Education Scholarship (Wenona)")</f>
        <v>The Teacher Education Scholarship (Wenona)</v>
      </c>
      <c r="C260" t="s">
        <v>10</v>
      </c>
      <c r="D260" t="s">
        <v>49</v>
      </c>
      <c r="E260" t="s">
        <v>10</v>
      </c>
      <c r="F260" t="s">
        <v>10</v>
      </c>
      <c r="G260" t="s">
        <v>10</v>
      </c>
      <c r="H260" t="s">
        <v>12</v>
      </c>
      <c r="I260" t="s">
        <v>12</v>
      </c>
    </row>
    <row r="261" spans="1:9" hidden="1" x14ac:dyDescent="0.25">
      <c r="A261" t="s">
        <v>9</v>
      </c>
      <c r="B261" t="str">
        <f>HYPERLINK("https://www.sydney.edu.au/scholarships/b/the-abbotsleigh-teacher-education-scholarship.html", "The Abbotsleigh Teacher Education Scholarship")</f>
        <v>The Abbotsleigh Teacher Education Scholarship</v>
      </c>
      <c r="C261" t="s">
        <v>10</v>
      </c>
      <c r="D261" t="s">
        <v>49</v>
      </c>
      <c r="E261" t="s">
        <v>10</v>
      </c>
      <c r="F261" t="s">
        <v>10</v>
      </c>
      <c r="G261" t="s">
        <v>10</v>
      </c>
      <c r="H261" t="s">
        <v>12</v>
      </c>
      <c r="I261" t="s">
        <v>12</v>
      </c>
    </row>
    <row r="262" spans="1:9" hidden="1" x14ac:dyDescent="0.25">
      <c r="A262" t="s">
        <v>9</v>
      </c>
      <c r="B262" t="str">
        <f>HYPERLINK("https://www.sydney.edu.au/scholarships/b/the-alan-neaves-scholarship.html", "The Alan Neaves Scholarship")</f>
        <v>The Alan Neaves Scholarship</v>
      </c>
      <c r="C262" t="s">
        <v>10</v>
      </c>
      <c r="D262" t="s">
        <v>43</v>
      </c>
      <c r="E262" t="s">
        <v>10</v>
      </c>
      <c r="F262" t="s">
        <v>10</v>
      </c>
      <c r="G262" t="s">
        <v>10</v>
      </c>
      <c r="H262" t="s">
        <v>12</v>
      </c>
      <c r="I262" t="s">
        <v>12</v>
      </c>
    </row>
    <row r="263" spans="1:9" hidden="1" x14ac:dyDescent="0.25">
      <c r="A263" t="s">
        <v>9</v>
      </c>
      <c r="B263" t="str">
        <f>HYPERLINK("https://www.sydney.edu.au/scholarships/b/the-ascham-teacher-education-scholarship.html", "The Ascham Teacher Education Scholarship")</f>
        <v>The Ascham Teacher Education Scholarship</v>
      </c>
      <c r="C263" t="s">
        <v>10</v>
      </c>
      <c r="D263" t="s">
        <v>49</v>
      </c>
      <c r="E263" t="s">
        <v>10</v>
      </c>
      <c r="F263" t="s">
        <v>10</v>
      </c>
      <c r="G263" t="s">
        <v>10</v>
      </c>
      <c r="H263" t="s">
        <v>12</v>
      </c>
      <c r="I263" t="s">
        <v>12</v>
      </c>
    </row>
    <row r="264" spans="1:9" hidden="1" x14ac:dyDescent="0.25">
      <c r="A264" t="s">
        <v>9</v>
      </c>
      <c r="B264" t="str">
        <f>HYPERLINK("https://www.sydney.edu.au/scholarships/b/the-benjafield-and-mccallum-ao-scholarship.html", "The Benjafield and McCallum AO Scholarship")</f>
        <v>The Benjafield and McCallum AO Scholarship</v>
      </c>
      <c r="C264" t="s">
        <v>10</v>
      </c>
      <c r="D264" t="s">
        <v>17</v>
      </c>
      <c r="E264" t="s">
        <v>10</v>
      </c>
      <c r="F264" t="s">
        <v>10</v>
      </c>
      <c r="G264" t="s">
        <v>10</v>
      </c>
      <c r="H264" t="s">
        <v>12</v>
      </c>
      <c r="I264" t="s">
        <v>12</v>
      </c>
    </row>
    <row r="265" spans="1:9" hidden="1" x14ac:dyDescent="0.25">
      <c r="A265" t="s">
        <v>9</v>
      </c>
      <c r="B265" t="str">
        <f>HYPERLINK("https://www.sydney.edu.au/scholarships/b/the-dr-lena-cansdale-scholarship.html", "The Dr Lena Cansdale Scholarship")</f>
        <v>The Dr Lena Cansdale Scholarship</v>
      </c>
      <c r="C265" t="s">
        <v>10</v>
      </c>
      <c r="D265" t="s">
        <v>13</v>
      </c>
      <c r="E265" t="s">
        <v>10</v>
      </c>
      <c r="F265" t="s">
        <v>10</v>
      </c>
      <c r="G265" t="s">
        <v>10</v>
      </c>
      <c r="H265" t="s">
        <v>12</v>
      </c>
      <c r="I265" t="s">
        <v>12</v>
      </c>
    </row>
    <row r="266" spans="1:9" hidden="1" x14ac:dyDescent="0.25">
      <c r="A266" t="s">
        <v>9</v>
      </c>
      <c r="B266" t="str">
        <f>HYPERLINK("https://www.sydney.edu.au/scholarships/b/the-gabrielle-ewington-equity-scholarship-in-southeast-asian-studies.html", "The Gabrielle Ewington Equity Scholarship in Southeast Asian Studies")</f>
        <v>The Gabrielle Ewington Equity Scholarship in Southeast Asian Studies</v>
      </c>
      <c r="C266" t="s">
        <v>10</v>
      </c>
      <c r="D266" t="s">
        <v>37</v>
      </c>
      <c r="E266" t="s">
        <v>10</v>
      </c>
      <c r="F266" t="s">
        <v>10</v>
      </c>
      <c r="G266" t="s">
        <v>10</v>
      </c>
      <c r="H266" t="s">
        <v>12</v>
      </c>
      <c r="I266" t="s">
        <v>12</v>
      </c>
    </row>
    <row r="267" spans="1:9" hidden="1" x14ac:dyDescent="0.25">
      <c r="A267" t="s">
        <v>9</v>
      </c>
      <c r="B267" t="str">
        <f>HYPERLINK("https://www.sydney.edu.au/scholarships/b/the-holden-family-scholarship.html", "The Holden Family Scholarship")</f>
        <v>The Holden Family Scholarship</v>
      </c>
      <c r="C267" t="s">
        <v>10</v>
      </c>
      <c r="D267" t="s">
        <v>27</v>
      </c>
      <c r="E267" t="s">
        <v>10</v>
      </c>
      <c r="F267" t="s">
        <v>10</v>
      </c>
      <c r="G267" t="s">
        <v>10</v>
      </c>
      <c r="H267" t="s">
        <v>12</v>
      </c>
      <c r="I267" t="s">
        <v>12</v>
      </c>
    </row>
    <row r="268" spans="1:9" hidden="1" x14ac:dyDescent="0.25">
      <c r="A268" t="s">
        <v>9</v>
      </c>
      <c r="B268" t="str">
        <f>HYPERLINK("https://www.sydney.edu.au/scholarships/b/the-james-coutts-scholarship.html", "The James Coutts Scholarship")</f>
        <v>The James Coutts Scholarship</v>
      </c>
      <c r="C268" t="s">
        <v>10</v>
      </c>
      <c r="D268" t="s">
        <v>36</v>
      </c>
      <c r="E268" t="s">
        <v>10</v>
      </c>
      <c r="F268" t="s">
        <v>10</v>
      </c>
      <c r="G268" t="s">
        <v>10</v>
      </c>
      <c r="H268" t="s">
        <v>12</v>
      </c>
      <c r="I268" t="s">
        <v>12</v>
      </c>
    </row>
    <row r="269" spans="1:9" hidden="1" x14ac:dyDescent="0.25">
      <c r="A269" t="s">
        <v>9</v>
      </c>
      <c r="B269" t="str">
        <f>HYPERLINK("https://www.sydney.edu.au/scholarships/b/the-jerome-de-costa-memorial-undergraduate-degree-show-bursary.html", "The Jerome De Costa Memorial Award - Graduate Exhibition")</f>
        <v>The Jerome De Costa Memorial Award - Graduate Exhibition</v>
      </c>
      <c r="C269" t="s">
        <v>10</v>
      </c>
      <c r="D269" t="s">
        <v>17</v>
      </c>
      <c r="E269" t="s">
        <v>10</v>
      </c>
      <c r="F269" t="s">
        <v>10</v>
      </c>
      <c r="G269" t="s">
        <v>10</v>
      </c>
      <c r="H269" t="s">
        <v>12</v>
      </c>
      <c r="I269" t="s">
        <v>12</v>
      </c>
    </row>
    <row r="270" spans="1:9" hidden="1" x14ac:dyDescent="0.25">
      <c r="A270" t="s">
        <v>9</v>
      </c>
      <c r="B270" t="str">
        <f>HYPERLINK("https://www.sydney.edu.au/scholarships/b/the-kambala-teacher-education-scholarship.html", "The Kambala Teacher Education Scholarship")</f>
        <v>The Kambala Teacher Education Scholarship</v>
      </c>
      <c r="C270" t="s">
        <v>10</v>
      </c>
      <c r="D270" t="s">
        <v>49</v>
      </c>
      <c r="E270" t="s">
        <v>10</v>
      </c>
      <c r="F270" t="s">
        <v>10</v>
      </c>
      <c r="G270" t="s">
        <v>10</v>
      </c>
      <c r="H270" t="s">
        <v>12</v>
      </c>
      <c r="I270" t="s">
        <v>12</v>
      </c>
    </row>
    <row r="271" spans="1:9" hidden="1" x14ac:dyDescent="0.25">
      <c r="A271" t="s">
        <v>9</v>
      </c>
      <c r="B271" t="str">
        <f>HYPERLINK("https://www.sydney.edu.au/scholarships/b/the-knox-grammar-school-teacher-education-scholarship.html", "The Knox Grammar School Teacher Education Scholarship")</f>
        <v>The Knox Grammar School Teacher Education Scholarship</v>
      </c>
      <c r="C271" t="s">
        <v>10</v>
      </c>
      <c r="D271" t="s">
        <v>49</v>
      </c>
      <c r="E271" t="s">
        <v>10</v>
      </c>
      <c r="F271" t="s">
        <v>10</v>
      </c>
      <c r="G271" t="s">
        <v>10</v>
      </c>
      <c r="H271" t="s">
        <v>12</v>
      </c>
      <c r="I271" t="s">
        <v>12</v>
      </c>
    </row>
    <row r="272" spans="1:9" hidden="1" x14ac:dyDescent="0.25">
      <c r="A272" t="s">
        <v>9</v>
      </c>
      <c r="B272" t="str">
        <f>HYPERLINK("https://www.sydney.edu.au/scholarships/b/the-lisa-mcneice-mile-award.html", "The Lisa McNeice MILE Award")</f>
        <v>The Lisa McNeice MILE Award</v>
      </c>
      <c r="C272" t="s">
        <v>10</v>
      </c>
      <c r="D272" t="s">
        <v>60</v>
      </c>
      <c r="E272" t="s">
        <v>10</v>
      </c>
      <c r="F272" t="s">
        <v>10</v>
      </c>
      <c r="G272" t="s">
        <v>10</v>
      </c>
      <c r="H272" t="s">
        <v>12</v>
      </c>
      <c r="I272" t="s">
        <v>12</v>
      </c>
    </row>
    <row r="273" spans="1:9" hidden="1" x14ac:dyDescent="0.25">
      <c r="A273" t="s">
        <v>9</v>
      </c>
      <c r="B273" t="str">
        <f>HYPERLINK("https://www.sydney.edu.au/scholarships/b/the-mlc-school-teacher-education-scholarship.html", "MLC School Teacher Education Scholarship")</f>
        <v>MLC School Teacher Education Scholarship</v>
      </c>
      <c r="C273" t="s">
        <v>10</v>
      </c>
      <c r="D273" t="s">
        <v>30</v>
      </c>
      <c r="E273" t="s">
        <v>10</v>
      </c>
      <c r="F273" t="s">
        <v>10</v>
      </c>
      <c r="G273" t="s">
        <v>10</v>
      </c>
      <c r="H273" t="s">
        <v>12</v>
      </c>
      <c r="I273" t="s">
        <v>12</v>
      </c>
    </row>
    <row r="274" spans="1:9" hidden="1" x14ac:dyDescent="0.25">
      <c r="A274" t="s">
        <v>9</v>
      </c>
      <c r="B274" t="str">
        <f>HYPERLINK("https://www.sydney.edu.au/scholarships/b/the-mungo-william-maccullum-scholarship-in-literature.html", "The Mungo William MacCullum Scholarship in Literature")</f>
        <v>The Mungo William MacCullum Scholarship in Literature</v>
      </c>
      <c r="C274" t="s">
        <v>10</v>
      </c>
      <c r="D274" t="s">
        <v>46</v>
      </c>
      <c r="E274" t="s">
        <v>10</v>
      </c>
      <c r="F274" t="s">
        <v>10</v>
      </c>
      <c r="G274" t="s">
        <v>10</v>
      </c>
      <c r="H274" t="s">
        <v>12</v>
      </c>
      <c r="I274" t="s">
        <v>12</v>
      </c>
    </row>
    <row r="275" spans="1:9" hidden="1" x14ac:dyDescent="0.25">
      <c r="A275" t="s">
        <v>9</v>
      </c>
      <c r="B275" t="str">
        <f>HYPERLINK("https://www.sydney.edu.au/scholarships/b/the-order-of-australia-association-foundation-scholarship-business.html", "The Order of Australia Association Foundation Scholarship")</f>
        <v>The Order of Australia Association Foundation Scholarship</v>
      </c>
      <c r="C275" t="s">
        <v>10</v>
      </c>
      <c r="D275" t="s">
        <v>13</v>
      </c>
      <c r="E275" t="s">
        <v>10</v>
      </c>
      <c r="F275" t="s">
        <v>10</v>
      </c>
      <c r="G275" t="s">
        <v>10</v>
      </c>
      <c r="H275" t="s">
        <v>12</v>
      </c>
      <c r="I275" t="s">
        <v>12</v>
      </c>
    </row>
    <row r="276" spans="1:9" hidden="1" x14ac:dyDescent="0.25">
      <c r="A276" t="s">
        <v>9</v>
      </c>
      <c r="B276" t="str">
        <f>HYPERLINK("https://www.sydney.edu.au/scholarships/b/the-peter-koning-undergraduate-scholarship-in-engineering.html", "The Peter Koning Undergraduate Scholarship in Engineering")</f>
        <v>The Peter Koning Undergraduate Scholarship in Engineering</v>
      </c>
      <c r="C276" t="s">
        <v>10</v>
      </c>
      <c r="D276" t="s">
        <v>54</v>
      </c>
      <c r="E276" t="s">
        <v>10</v>
      </c>
      <c r="F276" t="s">
        <v>10</v>
      </c>
      <c r="G276" t="s">
        <v>10</v>
      </c>
      <c r="H276" t="s">
        <v>12</v>
      </c>
      <c r="I276" t="s">
        <v>12</v>
      </c>
    </row>
    <row r="277" spans="1:9" hidden="1" x14ac:dyDescent="0.25">
      <c r="A277" t="s">
        <v>9</v>
      </c>
      <c r="B277" t="str">
        <f>HYPERLINK("https://www.sydney.edu.au/scholarships/b/the-romy-waterlow-scholarship.html", "The Romy Waterlow Scholarship")</f>
        <v>The Romy Waterlow Scholarship</v>
      </c>
      <c r="C277" t="s">
        <v>10</v>
      </c>
      <c r="D277" t="s">
        <v>20</v>
      </c>
      <c r="E277" t="s">
        <v>10</v>
      </c>
      <c r="F277" t="s">
        <v>10</v>
      </c>
      <c r="G277" t="s">
        <v>10</v>
      </c>
      <c r="H277" t="s">
        <v>12</v>
      </c>
      <c r="I277" t="s">
        <v>12</v>
      </c>
    </row>
    <row r="278" spans="1:9" hidden="1" x14ac:dyDescent="0.25">
      <c r="A278" t="s">
        <v>9</v>
      </c>
      <c r="B278" t="str">
        <f>HYPERLINK("https://www.sydney.edu.au/scholarships/b/the-sakuko-matsui-australia-japan-friendship-scholarships.html", "The Sakuko Matsui Australia-Japan Friendship Scholarships")</f>
        <v>The Sakuko Matsui Australia-Japan Friendship Scholarships</v>
      </c>
      <c r="C278" t="s">
        <v>10</v>
      </c>
      <c r="D278" t="s">
        <v>18</v>
      </c>
      <c r="E278" t="s">
        <v>10</v>
      </c>
      <c r="F278" t="s">
        <v>10</v>
      </c>
      <c r="G278" t="s">
        <v>10</v>
      </c>
      <c r="H278" t="s">
        <v>12</v>
      </c>
      <c r="I278" t="s">
        <v>12</v>
      </c>
    </row>
    <row r="279" spans="1:9" hidden="1" x14ac:dyDescent="0.25">
      <c r="A279" t="s">
        <v>9</v>
      </c>
      <c r="B279" t="str">
        <f>HYPERLINK("https://www.sydney.edu.au/scholarships/b/the-shore-teacher-education-scholarship.html", "The Shore Teacher Education Scholarship")</f>
        <v>The Shore Teacher Education Scholarship</v>
      </c>
      <c r="C279" t="s">
        <v>10</v>
      </c>
      <c r="D279" t="s">
        <v>49</v>
      </c>
      <c r="E279" t="s">
        <v>10</v>
      </c>
      <c r="F279" t="s">
        <v>10</v>
      </c>
      <c r="G279" t="s">
        <v>10</v>
      </c>
      <c r="H279" t="s">
        <v>12</v>
      </c>
      <c r="I279" t="s">
        <v>12</v>
      </c>
    </row>
    <row r="280" spans="1:9" hidden="1" x14ac:dyDescent="0.25">
      <c r="A280" t="s">
        <v>9</v>
      </c>
      <c r="B280" t="str">
        <f>HYPERLINK("https://www.sydney.edu.au/scholarships/b/the-sir-william-tyree-engineering-scholarship.html", "The Sir William Tyree Engineering Scholarship")</f>
        <v>The Sir William Tyree Engineering Scholarship</v>
      </c>
      <c r="C280" t="s">
        <v>10</v>
      </c>
      <c r="D280" t="s">
        <v>61</v>
      </c>
      <c r="E280" t="s">
        <v>10</v>
      </c>
      <c r="F280" t="s">
        <v>10</v>
      </c>
      <c r="G280" t="s">
        <v>10</v>
      </c>
      <c r="H280" t="s">
        <v>12</v>
      </c>
      <c r="I280" t="s">
        <v>12</v>
      </c>
    </row>
    <row r="281" spans="1:9" hidden="1" x14ac:dyDescent="0.25">
      <c r="A281" t="s">
        <v>9</v>
      </c>
      <c r="B281" t="str">
        <f>HYPERLINK("https://www.sydney.edu.au/scholarships/b/the-stanley-chisholm-ash-scholarship-in-engineering.html", "The Stanley Chisholm Ash Scholarship in Engineering")</f>
        <v>The Stanley Chisholm Ash Scholarship in Engineering</v>
      </c>
      <c r="C281" t="s">
        <v>10</v>
      </c>
      <c r="D281" t="s">
        <v>13</v>
      </c>
      <c r="E281" t="s">
        <v>10</v>
      </c>
      <c r="F281" t="s">
        <v>10</v>
      </c>
      <c r="G281" t="s">
        <v>10</v>
      </c>
      <c r="H281" t="s">
        <v>12</v>
      </c>
      <c r="I281" t="s">
        <v>12</v>
      </c>
    </row>
    <row r="282" spans="1:9" hidden="1" x14ac:dyDescent="0.25">
      <c r="A282" t="s">
        <v>9</v>
      </c>
      <c r="B282" t="str">
        <f>HYPERLINK("https://www.sydney.edu.au/scholarships/b/the-thomas-henry-coulson-scholarship.html", "The Thomas Henry Coulson Scholarship")</f>
        <v>The Thomas Henry Coulson Scholarship</v>
      </c>
      <c r="C282" t="s">
        <v>10</v>
      </c>
      <c r="D282" t="s">
        <v>62</v>
      </c>
      <c r="E282" t="s">
        <v>10</v>
      </c>
      <c r="F282" t="s">
        <v>10</v>
      </c>
      <c r="G282" t="s">
        <v>10</v>
      </c>
      <c r="H282" t="s">
        <v>12</v>
      </c>
      <c r="I282" t="s">
        <v>12</v>
      </c>
    </row>
    <row r="283" spans="1:9" hidden="1" x14ac:dyDescent="0.25">
      <c r="A283" t="s">
        <v>9</v>
      </c>
      <c r="B283" t="str">
        <f>HYPERLINK("https://www.sydney.edu.au/scholarships/b/the-university-of-sydney-law-school-deans-mobility-scholarship.html", "The University of Sydney Law School Dean's Mobility Scholarship")</f>
        <v>The University of Sydney Law School Dean's Mobility Scholarship</v>
      </c>
      <c r="C283" t="s">
        <v>10</v>
      </c>
      <c r="D283" t="s">
        <v>13</v>
      </c>
      <c r="E283" t="s">
        <v>10</v>
      </c>
      <c r="F283" t="s">
        <v>10</v>
      </c>
      <c r="G283" t="s">
        <v>10</v>
      </c>
      <c r="H283" t="s">
        <v>12</v>
      </c>
      <c r="I283" t="s">
        <v>12</v>
      </c>
    </row>
    <row r="284" spans="1:9" hidden="1" x14ac:dyDescent="0.25">
      <c r="A284" t="s">
        <v>9</v>
      </c>
      <c r="B284" t="str">
        <f>HYPERLINK("https://www.sydney.edu.au/scholarships/b/the-waverley-college-teacher-education-scholarship.html", "The Waverley College Teacher Education Scholarship")</f>
        <v>The Waverley College Teacher Education Scholarship</v>
      </c>
      <c r="C284" t="s">
        <v>10</v>
      </c>
      <c r="D284" t="s">
        <v>49</v>
      </c>
      <c r="E284" t="s">
        <v>10</v>
      </c>
      <c r="F284" t="s">
        <v>10</v>
      </c>
      <c r="G284" t="s">
        <v>10</v>
      </c>
      <c r="H284" t="s">
        <v>12</v>
      </c>
      <c r="I284" t="s">
        <v>12</v>
      </c>
    </row>
    <row r="285" spans="1:9" hidden="1" x14ac:dyDescent="0.25">
      <c r="A285" t="s">
        <v>9</v>
      </c>
      <c r="B285" t="str">
        <f>HYPERLINK("https://www.sydney.edu.au/scholarships/b/the-winifred-margaret-neirous-memorial-scholarship.html", "The Winifred Margaret Neirous Memorial Scholarship")</f>
        <v>The Winifred Margaret Neirous Memorial Scholarship</v>
      </c>
      <c r="C285" t="s">
        <v>10</v>
      </c>
      <c r="D285" t="s">
        <v>28</v>
      </c>
      <c r="E285" t="s">
        <v>10</v>
      </c>
      <c r="F285" t="s">
        <v>10</v>
      </c>
      <c r="G285" t="s">
        <v>10</v>
      </c>
      <c r="H285" t="s">
        <v>12</v>
      </c>
      <c r="I285" t="s">
        <v>12</v>
      </c>
    </row>
    <row r="286" spans="1:9" hidden="1" x14ac:dyDescent="0.25">
      <c r="A286" t="s">
        <v>9</v>
      </c>
      <c r="B286" t="str">
        <f>HYPERLINK("https://www.sydney.edu.au/scholarships/b/the-zelda-stedman-artist-scholarship.html", "The Zelda Stedman Artist Scholarship")</f>
        <v>The Zelda Stedman Artist Scholarship</v>
      </c>
      <c r="C286" t="s">
        <v>10</v>
      </c>
      <c r="D286" t="s">
        <v>35</v>
      </c>
      <c r="E286" t="s">
        <v>10</v>
      </c>
      <c r="F286" t="s">
        <v>10</v>
      </c>
      <c r="G286" t="s">
        <v>10</v>
      </c>
      <c r="H286" t="s">
        <v>12</v>
      </c>
      <c r="I286" t="s">
        <v>12</v>
      </c>
    </row>
    <row r="287" spans="1:9" hidden="1" x14ac:dyDescent="0.25">
      <c r="A287" t="s">
        <v>9</v>
      </c>
      <c r="B287" t="str">
        <f>HYPERLINK("https://www.sydney.edu.au/scholarships/b/tom-austen-brown-honours-scholarship-in-archaeology.html", "Tom Austen Brown Honours Scholarship in Archaeology")</f>
        <v>Tom Austen Brown Honours Scholarship in Archaeology</v>
      </c>
      <c r="C287" t="s">
        <v>10</v>
      </c>
      <c r="D287" t="s">
        <v>47</v>
      </c>
      <c r="E287" t="s">
        <v>10</v>
      </c>
      <c r="F287" t="s">
        <v>10</v>
      </c>
      <c r="G287" t="s">
        <v>10</v>
      </c>
      <c r="H287" t="s">
        <v>12</v>
      </c>
      <c r="I287" t="s">
        <v>12</v>
      </c>
    </row>
    <row r="288" spans="1:9" hidden="1" x14ac:dyDescent="0.25">
      <c r="A288" t="s">
        <v>9</v>
      </c>
      <c r="B288" t="str">
        <f>HYPERLINK("https://www.sydney.edu.au/scholarships/b/tom-austen-brown-undergraduate-scholarship-in-archaeology.html", "Tom Austen Brown Undergraduate Scholarship in Archaeology")</f>
        <v>Tom Austen Brown Undergraduate Scholarship in Archaeology</v>
      </c>
      <c r="C288" t="s">
        <v>10</v>
      </c>
      <c r="D288" t="s">
        <v>47</v>
      </c>
      <c r="E288" t="s">
        <v>10</v>
      </c>
      <c r="F288" t="s">
        <v>10</v>
      </c>
      <c r="G288" t="s">
        <v>10</v>
      </c>
      <c r="H288" t="s">
        <v>12</v>
      </c>
      <c r="I288" t="s">
        <v>12</v>
      </c>
    </row>
    <row r="289" spans="1:9" hidden="1" x14ac:dyDescent="0.25">
      <c r="A289" t="s">
        <v>9</v>
      </c>
      <c r="B289" t="str">
        <f>HYPERLINK("https://www.sydney.edu.au/scholarships/b/ussc-undergraduate-equity-scholarship-in-american-studies.html", "USSC Undergraduate Equity Scholarship in American Studies")</f>
        <v>USSC Undergraduate Equity Scholarship in American Studies</v>
      </c>
      <c r="C289" t="s">
        <v>10</v>
      </c>
      <c r="D289" t="s">
        <v>13</v>
      </c>
      <c r="E289" t="s">
        <v>10</v>
      </c>
      <c r="F289" t="s">
        <v>10</v>
      </c>
      <c r="G289" t="s">
        <v>10</v>
      </c>
      <c r="H289" t="s">
        <v>12</v>
      </c>
      <c r="I289" t="s">
        <v>12</v>
      </c>
    </row>
    <row r="290" spans="1:9" hidden="1" x14ac:dyDescent="0.25">
      <c r="A290" t="s">
        <v>9</v>
      </c>
      <c r="B290" t="str">
        <f>HYPERLINK("https://www.sydney.edu.au/scholarships/b/victoria-gollan-memorial-scholarship.html", "The Victoria Gollan Memorial Scholarship")</f>
        <v>The Victoria Gollan Memorial Scholarship</v>
      </c>
      <c r="C290" t="s">
        <v>10</v>
      </c>
      <c r="D290" t="s">
        <v>31</v>
      </c>
      <c r="E290" t="s">
        <v>10</v>
      </c>
      <c r="F290" t="s">
        <v>10</v>
      </c>
      <c r="G290" t="s">
        <v>10</v>
      </c>
      <c r="H290" t="s">
        <v>12</v>
      </c>
      <c r="I290" t="s">
        <v>12</v>
      </c>
    </row>
    <row r="291" spans="1:9" hidden="1" x14ac:dyDescent="0.25">
      <c r="A291" t="s">
        <v>9</v>
      </c>
      <c r="B291" t="str">
        <f>HYPERLINK("https://www.sydney.edu.au/scholarships/b/walter-eliza-hall-trust-opportunity-scholarship-education.html", "The Walter and Eliza Hall Trust Opportunity Scholarship in Education")</f>
        <v>The Walter and Eliza Hall Trust Opportunity Scholarship in Education</v>
      </c>
      <c r="C291" t="s">
        <v>10</v>
      </c>
      <c r="D291" t="s">
        <v>20</v>
      </c>
      <c r="E291" t="s">
        <v>10</v>
      </c>
      <c r="F291" t="s">
        <v>10</v>
      </c>
      <c r="G291" t="s">
        <v>10</v>
      </c>
      <c r="H291" t="s">
        <v>12</v>
      </c>
      <c r="I291" t="s">
        <v>12</v>
      </c>
    </row>
    <row r="292" spans="1:9" hidden="1" x14ac:dyDescent="0.25">
      <c r="A292" t="s">
        <v>9</v>
      </c>
      <c r="B292" t="str">
        <f>HYPERLINK("https://www.sydney.edu.au/scholarships/b/walter-eliza-hall-trust-opportunity-scholarship-social-work.html", "The Walter and Eliza Hall Trust Opportunity Scholarship in Social Work")</f>
        <v>The Walter and Eliza Hall Trust Opportunity Scholarship in Social Work</v>
      </c>
      <c r="C292" t="s">
        <v>10</v>
      </c>
      <c r="D292" t="s">
        <v>20</v>
      </c>
      <c r="E292" t="s">
        <v>10</v>
      </c>
      <c r="F292" t="s">
        <v>10</v>
      </c>
      <c r="G292" t="s">
        <v>10</v>
      </c>
      <c r="H292" t="s">
        <v>12</v>
      </c>
      <c r="I292" t="s">
        <v>12</v>
      </c>
    </row>
    <row r="293" spans="1:9" hidden="1" x14ac:dyDescent="0.25">
      <c r="A293" t="s">
        <v>9</v>
      </c>
      <c r="B293" t="str">
        <f>HYPERLINK("https://www.sydney.edu.au/scholarships/b/wh-and-elizabeth-m-deane-archaeology-research-grant.html", "WH and Elizabeth M Deane Archaeology Research Grant")</f>
        <v>WH and Elizabeth M Deane Archaeology Research Grant</v>
      </c>
      <c r="C293" t="s">
        <v>10</v>
      </c>
      <c r="D293" t="s">
        <v>23</v>
      </c>
      <c r="E293" t="s">
        <v>10</v>
      </c>
      <c r="F293" t="s">
        <v>10</v>
      </c>
      <c r="G293" t="s">
        <v>10</v>
      </c>
      <c r="H293" t="s">
        <v>12</v>
      </c>
      <c r="I293" t="s">
        <v>12</v>
      </c>
    </row>
    <row r="294" spans="1:9" hidden="1" x14ac:dyDescent="0.25">
      <c r="A294" t="s">
        <v>9</v>
      </c>
      <c r="B294" t="str">
        <f>HYPERLINK("https://www.sydney.edu.au/scholarships/b/wigram-allen-scholarship-juris-doctor-award.html", "Wigram Allen Scholarship for the Juris Doctor Award")</f>
        <v>Wigram Allen Scholarship for the Juris Doctor Award</v>
      </c>
      <c r="C294" t="s">
        <v>10</v>
      </c>
      <c r="D294" t="s">
        <v>46</v>
      </c>
      <c r="E294" t="s">
        <v>10</v>
      </c>
      <c r="F294" t="s">
        <v>10</v>
      </c>
      <c r="G294" t="s">
        <v>10</v>
      </c>
      <c r="H294" t="s">
        <v>12</v>
      </c>
      <c r="I294" t="s">
        <v>12</v>
      </c>
    </row>
    <row r="295" spans="1:9" hidden="1" x14ac:dyDescent="0.25">
      <c r="A295" t="s">
        <v>9</v>
      </c>
      <c r="B295" t="str">
        <f>HYPERLINK("https://www.sydney.edu.au/scholarships/b/william-john-lizzie-may-sinclair-scholarship.html", "The William John and Lizzie May Sinclair Scholarship")</f>
        <v>The William John and Lizzie May Sinclair Scholarship</v>
      </c>
      <c r="C295" t="s">
        <v>10</v>
      </c>
      <c r="D295" t="s">
        <v>34</v>
      </c>
      <c r="E295" t="s">
        <v>10</v>
      </c>
      <c r="F295" t="s">
        <v>10</v>
      </c>
      <c r="G295" t="s">
        <v>10</v>
      </c>
      <c r="H295" t="s">
        <v>12</v>
      </c>
      <c r="I295" t="s">
        <v>12</v>
      </c>
    </row>
    <row r="296" spans="1:9" hidden="1" x14ac:dyDescent="0.25">
      <c r="A296" t="s">
        <v>9</v>
      </c>
      <c r="B296" t="str">
        <f>HYPERLINK("https://www.sydney.edu.au/scholarships/b/yim-family-foundation-scholarship---engineering-vacation-researc.html", "Yim Family Foundation Scholarship - Engineering Vacation Research Program")</f>
        <v>Yim Family Foundation Scholarship - Engineering Vacation Research Program</v>
      </c>
      <c r="C296" t="s">
        <v>10</v>
      </c>
      <c r="D296" t="s">
        <v>23</v>
      </c>
      <c r="E296" t="s">
        <v>10</v>
      </c>
      <c r="F296" t="s">
        <v>10</v>
      </c>
      <c r="G296" t="s">
        <v>10</v>
      </c>
      <c r="H296" t="s">
        <v>12</v>
      </c>
      <c r="I296" t="s">
        <v>12</v>
      </c>
    </row>
    <row r="297" spans="1:9" hidden="1" x14ac:dyDescent="0.25">
      <c r="A297" t="s">
        <v>9</v>
      </c>
      <c r="B297" t="str">
        <f>HYPERLINK("https://www.sydney.edu.au/scholarships/b/zoe-hall-memorial-scholarship.html", "Zoe Hall Memorial Scholarship")</f>
        <v>Zoe Hall Memorial Scholarship</v>
      </c>
      <c r="C297" t="s">
        <v>10</v>
      </c>
      <c r="D297" t="s">
        <v>14</v>
      </c>
      <c r="E297" t="s">
        <v>10</v>
      </c>
      <c r="F297" t="s">
        <v>10</v>
      </c>
      <c r="G297" t="s">
        <v>10</v>
      </c>
      <c r="H297" t="s">
        <v>12</v>
      </c>
      <c r="I297" t="s">
        <v>12</v>
      </c>
    </row>
    <row r="298" spans="1:9" hidden="1" x14ac:dyDescent="0.25">
      <c r="A298" t="s">
        <v>9</v>
      </c>
      <c r="B298" t="str">
        <f>HYPERLINK("https://www.sydney.edu.au/scholarships/c/am-taylor-scholarship-orthopaedic-and-traumatic-surgery.html", "A M Taylor Scholarship in Orthopaedic and Traumatic Surgery")</f>
        <v>A M Taylor Scholarship in Orthopaedic and Traumatic Surgery</v>
      </c>
      <c r="C298" t="s">
        <v>10</v>
      </c>
      <c r="D298" t="s">
        <v>20</v>
      </c>
      <c r="E298" t="s">
        <v>10</v>
      </c>
      <c r="F298" t="s">
        <v>10</v>
      </c>
      <c r="G298" t="s">
        <v>10</v>
      </c>
      <c r="H298" t="s">
        <v>12</v>
      </c>
      <c r="I298" t="s">
        <v>12</v>
      </c>
    </row>
    <row r="299" spans="1:9" hidden="1" x14ac:dyDescent="0.25">
      <c r="A299" t="s">
        <v>9</v>
      </c>
      <c r="B299" t="str">
        <f>HYPERLINK("https://www.sydney.edu.au/scholarships/c/andrew-tu-scholarship.html", "Andrew Tu Scholarship in Pharmacy")</f>
        <v>Andrew Tu Scholarship in Pharmacy</v>
      </c>
      <c r="C299" t="s">
        <v>10</v>
      </c>
      <c r="D299" t="s">
        <v>14</v>
      </c>
      <c r="E299" t="s">
        <v>10</v>
      </c>
      <c r="F299" t="s">
        <v>10</v>
      </c>
      <c r="G299" t="s">
        <v>10</v>
      </c>
      <c r="H299" t="s">
        <v>12</v>
      </c>
      <c r="I299" t="s">
        <v>12</v>
      </c>
    </row>
    <row r="300" spans="1:9" hidden="1" x14ac:dyDescent="0.25">
      <c r="A300" t="s">
        <v>9</v>
      </c>
      <c r="B300" t="str">
        <f>HYPERLINK("https://www.sydney.edu.au/scholarships/c/cerebral-palsy-alliance-professor-henry-j-cowan-memorial-scholarship.html", "Cerebral Palsy Alliance Professor Henry J Cowan Memorial Scholarship")</f>
        <v>Cerebral Palsy Alliance Professor Henry J Cowan Memorial Scholarship</v>
      </c>
      <c r="C300" t="s">
        <v>10</v>
      </c>
      <c r="D300" t="s">
        <v>31</v>
      </c>
      <c r="E300" t="s">
        <v>10</v>
      </c>
      <c r="F300" t="s">
        <v>10</v>
      </c>
      <c r="G300" t="s">
        <v>10</v>
      </c>
      <c r="H300" t="s">
        <v>12</v>
      </c>
      <c r="I300" t="s">
        <v>12</v>
      </c>
    </row>
    <row r="301" spans="1:9" hidden="1" x14ac:dyDescent="0.25">
      <c r="A301" t="s">
        <v>9</v>
      </c>
      <c r="B301" t="str">
        <f>HYPERLINK("https://www.sydney.edu.au/scholarships/c/clinical-epidemiology-scholarship.html", "Sydney School of Public Health Clinical Epidemiology Scholarship")</f>
        <v>Sydney School of Public Health Clinical Epidemiology Scholarship</v>
      </c>
      <c r="C301" t="s">
        <v>10</v>
      </c>
      <c r="D301" t="s">
        <v>20</v>
      </c>
      <c r="E301" t="s">
        <v>10</v>
      </c>
      <c r="F301" t="s">
        <v>10</v>
      </c>
      <c r="G301" t="s">
        <v>10</v>
      </c>
      <c r="H301" t="s">
        <v>12</v>
      </c>
      <c r="I301" t="s">
        <v>12</v>
      </c>
    </row>
    <row r="302" spans="1:9" hidden="1" x14ac:dyDescent="0.25">
      <c r="A302" t="s">
        <v>9</v>
      </c>
      <c r="B302" t="str">
        <f>HYPERLINK("https://www.sydney.edu.au/scholarships/c/deans-elective-term-scholarship.html", "Dean's Elective Term Scholarship")</f>
        <v>Dean's Elective Term Scholarship</v>
      </c>
      <c r="C302" t="s">
        <v>10</v>
      </c>
      <c r="D302" t="s">
        <v>57</v>
      </c>
      <c r="E302" t="s">
        <v>10</v>
      </c>
      <c r="F302" t="s">
        <v>10</v>
      </c>
      <c r="G302" t="s">
        <v>10</v>
      </c>
      <c r="H302" t="s">
        <v>12</v>
      </c>
      <c r="I302" t="s">
        <v>12</v>
      </c>
    </row>
    <row r="303" spans="1:9" hidden="1" x14ac:dyDescent="0.25">
      <c r="A303" t="s">
        <v>9</v>
      </c>
      <c r="B303" t="str">
        <f>HYPERLINK("https://www.sydney.edu.au/scholarships/c/deans-scholarship-fund-conference-grant.html", "Dean's Scholarship Fund Conference Grant")</f>
        <v>Dean's Scholarship Fund Conference Grant</v>
      </c>
      <c r="C303" t="s">
        <v>10</v>
      </c>
      <c r="D303" t="s">
        <v>60</v>
      </c>
      <c r="E303" t="s">
        <v>10</v>
      </c>
      <c r="F303" t="s">
        <v>10</v>
      </c>
      <c r="G303" t="s">
        <v>10</v>
      </c>
      <c r="H303" t="s">
        <v>12</v>
      </c>
      <c r="I303" t="s">
        <v>12</v>
      </c>
    </row>
    <row r="304" spans="1:9" hidden="1" x14ac:dyDescent="0.25">
      <c r="A304" t="s">
        <v>9</v>
      </c>
      <c r="B304" t="str">
        <f>HYPERLINK("https://www.sydney.edu.au/scholarships/c/dialysis_australia_nursing_scholarship.html", "Dialysis Australia Nursing Scholarship")</f>
        <v>Dialysis Australia Nursing Scholarship</v>
      </c>
      <c r="C304" t="s">
        <v>10</v>
      </c>
      <c r="D304" t="s">
        <v>13</v>
      </c>
      <c r="E304" t="s">
        <v>10</v>
      </c>
      <c r="F304" t="s">
        <v>10</v>
      </c>
      <c r="G304" t="s">
        <v>10</v>
      </c>
      <c r="H304" t="s">
        <v>12</v>
      </c>
      <c r="I304" t="s">
        <v>12</v>
      </c>
    </row>
    <row r="305" spans="1:9" hidden="1" x14ac:dyDescent="0.25">
      <c r="A305" t="s">
        <v>9</v>
      </c>
      <c r="B305" t="str">
        <f>HYPERLINK("https://www.sydney.edu.au/scholarships/c/dmd-colgate-research-dissemination-cost-scholarship.html", "DMD-Colgate Research Dissemination Cost Scholarship")</f>
        <v>DMD-Colgate Research Dissemination Cost Scholarship</v>
      </c>
      <c r="C305" t="s">
        <v>10</v>
      </c>
      <c r="D305" t="s">
        <v>32</v>
      </c>
      <c r="E305" t="s">
        <v>10</v>
      </c>
      <c r="F305" t="s">
        <v>10</v>
      </c>
      <c r="G305" t="s">
        <v>10</v>
      </c>
      <c r="H305" t="s">
        <v>12</v>
      </c>
      <c r="I305" t="s">
        <v>12</v>
      </c>
    </row>
    <row r="306" spans="1:9" hidden="1" x14ac:dyDescent="0.25">
      <c r="A306" t="s">
        <v>9</v>
      </c>
      <c r="B306" t="str">
        <f>HYPERLINK("https://www.sydney.edu.au/scholarships/c/douglas-margaret-saunders-elective-term-scholarship.html", "The Douglas and Margaret Saunders Elective Term Medical Scholarship")</f>
        <v>The Douglas and Margaret Saunders Elective Term Medical Scholarship</v>
      </c>
      <c r="C306" t="s">
        <v>10</v>
      </c>
      <c r="D306" t="s">
        <v>63</v>
      </c>
      <c r="E306" t="s">
        <v>10</v>
      </c>
      <c r="F306" t="s">
        <v>10</v>
      </c>
      <c r="G306" t="s">
        <v>10</v>
      </c>
      <c r="H306" t="s">
        <v>12</v>
      </c>
      <c r="I306" t="s">
        <v>12</v>
      </c>
    </row>
    <row r="307" spans="1:9" hidden="1" x14ac:dyDescent="0.25">
      <c r="A307" t="s">
        <v>9</v>
      </c>
      <c r="B307" t="str">
        <f>HYPERLINK("https://www.sydney.edu.au/scholarships/c/dr-ann-formaz-preston-scholarship.html", "Dr Ann Formaz-Preston Scholarship")</f>
        <v>Dr Ann Formaz-Preston Scholarship</v>
      </c>
      <c r="C307" t="s">
        <v>10</v>
      </c>
      <c r="D307" t="s">
        <v>64</v>
      </c>
      <c r="E307" t="s">
        <v>10</v>
      </c>
      <c r="F307" t="s">
        <v>10</v>
      </c>
      <c r="G307" t="s">
        <v>10</v>
      </c>
      <c r="H307" t="s">
        <v>12</v>
      </c>
      <c r="I307" t="s">
        <v>12</v>
      </c>
    </row>
    <row r="308" spans="1:9" hidden="1" x14ac:dyDescent="0.25">
      <c r="A308" t="s">
        <v>9</v>
      </c>
      <c r="B308" t="str">
        <f>HYPERLINK("https://www.sydney.edu.au/scholarships/c/dr-carl-richard-jackson-scholarship.html", "The Dr Carl Richard Jackson Scholarship")</f>
        <v>The Dr Carl Richard Jackson Scholarship</v>
      </c>
      <c r="C308" t="s">
        <v>10</v>
      </c>
      <c r="D308" t="s">
        <v>65</v>
      </c>
      <c r="E308" t="s">
        <v>10</v>
      </c>
      <c r="F308" t="s">
        <v>10</v>
      </c>
      <c r="G308" t="s">
        <v>10</v>
      </c>
      <c r="H308" t="s">
        <v>12</v>
      </c>
      <c r="I308" t="s">
        <v>12</v>
      </c>
    </row>
    <row r="309" spans="1:9" hidden="1" x14ac:dyDescent="0.25">
      <c r="A309" t="s">
        <v>9</v>
      </c>
      <c r="B309" t="str">
        <f>HYPERLINK("https://www.sydney.edu.au/scholarships/c/dr-tom-easton-memorial-scholarship.html", "Dr Tom Easton Memorial Scholarship")</f>
        <v>Dr Tom Easton Memorial Scholarship</v>
      </c>
      <c r="C309" t="s">
        <v>10</v>
      </c>
      <c r="D309" t="s">
        <v>13</v>
      </c>
      <c r="E309" t="s">
        <v>10</v>
      </c>
      <c r="F309" t="s">
        <v>10</v>
      </c>
      <c r="G309" t="s">
        <v>10</v>
      </c>
      <c r="H309" t="s">
        <v>12</v>
      </c>
      <c r="I309" t="s">
        <v>12</v>
      </c>
    </row>
    <row r="310" spans="1:9" hidden="1" x14ac:dyDescent="0.25">
      <c r="A310" t="s">
        <v>9</v>
      </c>
      <c r="B310" t="str">
        <f>HYPERLINK("https://www.sydney.edu.au/scholarships/c/faculty-of-medicine-and-health-course-material-scholarship-for-d.html", "Faculty of Medicine and Health Course Material Scholarship for Dentistry")</f>
        <v>Faculty of Medicine and Health Course Material Scholarship for Dentistry</v>
      </c>
      <c r="C310" t="s">
        <v>10</v>
      </c>
      <c r="D310" t="s">
        <v>31</v>
      </c>
      <c r="E310" t="s">
        <v>10</v>
      </c>
      <c r="F310" t="s">
        <v>10</v>
      </c>
      <c r="G310" t="s">
        <v>10</v>
      </c>
      <c r="H310" t="s">
        <v>12</v>
      </c>
      <c r="I310" t="s">
        <v>12</v>
      </c>
    </row>
    <row r="311" spans="1:9" hidden="1" x14ac:dyDescent="0.25">
      <c r="A311" t="s">
        <v>9</v>
      </c>
      <c r="B311" t="str">
        <f>HYPERLINK("https://www.sydney.edu.au/scholarships/c/faculty-of-medicine-and-health-course-material-scholarship.html", "Faculty of Medicine and Health Course Material Scholarship")</f>
        <v>Faculty of Medicine and Health Course Material Scholarship</v>
      </c>
      <c r="C311" t="s">
        <v>10</v>
      </c>
      <c r="D311" t="s">
        <v>23</v>
      </c>
      <c r="E311" t="s">
        <v>10</v>
      </c>
      <c r="F311" t="s">
        <v>10</v>
      </c>
      <c r="G311" t="s">
        <v>10</v>
      </c>
      <c r="H311" t="s">
        <v>12</v>
      </c>
      <c r="I311" t="s">
        <v>12</v>
      </c>
    </row>
    <row r="312" spans="1:9" hidden="1" x14ac:dyDescent="0.25">
      <c r="A312" t="s">
        <v>9</v>
      </c>
      <c r="B312" t="str">
        <f>HYPERLINK("https://www.sydney.edu.au/scholarships/c/faculty-of-medicine-and-health-support-for-carers-on-placement-s.html", "Faculty of Medicine and Health Support for Carers on Placement Scholarship")</f>
        <v>Faculty of Medicine and Health Support for Carers on Placement Scholarship</v>
      </c>
      <c r="C312" t="s">
        <v>10</v>
      </c>
      <c r="D312" t="s">
        <v>57</v>
      </c>
      <c r="E312" t="s">
        <v>10</v>
      </c>
      <c r="F312" t="s">
        <v>10</v>
      </c>
      <c r="G312" t="s">
        <v>10</v>
      </c>
      <c r="H312" t="s">
        <v>12</v>
      </c>
      <c r="I312" t="s">
        <v>33</v>
      </c>
    </row>
    <row r="313" spans="1:9" hidden="1" x14ac:dyDescent="0.25">
      <c r="A313" t="s">
        <v>9</v>
      </c>
      <c r="B313" t="str">
        <f>HYPERLINK("https://www.sydney.edu.au/scholarships/c/gdihp-to-public-health-masters-transition-scholarship.html", "GDIHP to Public Health Masters Transition Scholarship")</f>
        <v>GDIHP to Public Health Masters Transition Scholarship</v>
      </c>
      <c r="C313" t="s">
        <v>10</v>
      </c>
      <c r="D313" t="s">
        <v>66</v>
      </c>
      <c r="E313" t="s">
        <v>10</v>
      </c>
      <c r="F313" t="s">
        <v>10</v>
      </c>
      <c r="G313" t="s">
        <v>10</v>
      </c>
      <c r="H313" t="s">
        <v>12</v>
      </c>
      <c r="I313" t="s">
        <v>12</v>
      </c>
    </row>
    <row r="314" spans="1:9" hidden="1" x14ac:dyDescent="0.25">
      <c r="A314" t="s">
        <v>9</v>
      </c>
      <c r="B314" t="str">
        <f>HYPERLINK("https://www.sydney.edu.au/scholarships/c/global-health-equity-scholarship0.html", "The University of Sydney Global Health Equity Scholarship")</f>
        <v>The University of Sydney Global Health Equity Scholarship</v>
      </c>
      <c r="C314" t="s">
        <v>10</v>
      </c>
      <c r="D314" t="s">
        <v>22</v>
      </c>
      <c r="E314" t="s">
        <v>10</v>
      </c>
      <c r="F314" t="s">
        <v>10</v>
      </c>
      <c r="G314" t="s">
        <v>10</v>
      </c>
      <c r="H314" t="s">
        <v>12</v>
      </c>
      <c r="I314" t="s">
        <v>12</v>
      </c>
    </row>
    <row r="315" spans="1:9" hidden="1" x14ac:dyDescent="0.25">
      <c r="A315" t="s">
        <v>9</v>
      </c>
      <c r="B315" t="str">
        <f>HYPERLINK("https://www.sydney.edu.au/scholarships/c/harvey-sutton-global-health-scholarship.html", "The Harvey Sutton Global Health Scholarship")</f>
        <v>The Harvey Sutton Global Health Scholarship</v>
      </c>
      <c r="C315" t="s">
        <v>10</v>
      </c>
      <c r="D315" t="s">
        <v>22</v>
      </c>
      <c r="E315" t="s">
        <v>10</v>
      </c>
      <c r="F315" t="s">
        <v>10</v>
      </c>
      <c r="G315" t="s">
        <v>10</v>
      </c>
      <c r="H315" t="s">
        <v>12</v>
      </c>
      <c r="I315" t="s">
        <v>12</v>
      </c>
    </row>
    <row r="316" spans="1:9" hidden="1" x14ac:dyDescent="0.25">
      <c r="A316" t="s">
        <v>9</v>
      </c>
      <c r="B316" t="str">
        <f>HYPERLINK("https://www.sydney.edu.au/scholarships/c/harvey-sutton-public-health-scholarship.html", "The Harvey Sutton Public Health Scholarship")</f>
        <v>The Harvey Sutton Public Health Scholarship</v>
      </c>
      <c r="C316" t="s">
        <v>10</v>
      </c>
      <c r="D316" t="s">
        <v>22</v>
      </c>
      <c r="E316" t="s">
        <v>10</v>
      </c>
      <c r="F316" t="s">
        <v>10</v>
      </c>
      <c r="G316" t="s">
        <v>10</v>
      </c>
      <c r="H316" t="s">
        <v>12</v>
      </c>
      <c r="I316" t="s">
        <v>12</v>
      </c>
    </row>
    <row r="317" spans="1:9" hidden="1" x14ac:dyDescent="0.25">
      <c r="A317" t="s">
        <v>9</v>
      </c>
      <c r="B317" t="str">
        <f>HYPERLINK("https://www.sydney.edu.au/scholarships/c/john-andrew-loveridge-scholarship-in-pharmacy-and-management.html", "John Andrew Loveridge Scholarship in Pharmacy and Management")</f>
        <v>John Andrew Loveridge Scholarship in Pharmacy and Management</v>
      </c>
      <c r="C317" t="s">
        <v>10</v>
      </c>
      <c r="D317" t="s">
        <v>24</v>
      </c>
      <c r="E317" t="s">
        <v>10</v>
      </c>
      <c r="F317" t="s">
        <v>10</v>
      </c>
      <c r="G317" t="s">
        <v>10</v>
      </c>
      <c r="H317" t="s">
        <v>12</v>
      </c>
      <c r="I317" t="s">
        <v>12</v>
      </c>
    </row>
    <row r="318" spans="1:9" hidden="1" x14ac:dyDescent="0.25">
      <c r="A318" t="s">
        <v>9</v>
      </c>
      <c r="B318" t="str">
        <f>HYPERLINK("https://www.sydney.edu.au/scholarships/c/johnson-nursing-scholarship.html", "The Johnson Nursing Scholarship")</f>
        <v>The Johnson Nursing Scholarship</v>
      </c>
      <c r="C318" t="s">
        <v>10</v>
      </c>
      <c r="D318" t="s">
        <v>17</v>
      </c>
      <c r="E318" t="s">
        <v>10</v>
      </c>
      <c r="F318" t="s">
        <v>10</v>
      </c>
      <c r="G318" t="s">
        <v>10</v>
      </c>
      <c r="H318" t="s">
        <v>12</v>
      </c>
      <c r="I318" t="s">
        <v>12</v>
      </c>
    </row>
    <row r="319" spans="1:9" hidden="1" x14ac:dyDescent="0.25">
      <c r="A319" t="s">
        <v>9</v>
      </c>
      <c r="B319" t="str">
        <f>HYPERLINK("https://www.sydney.edu.au/scholarships/c/julia-francis-miller-family-elective-term-scholarship.html", "The Julia and Francis Miller Family Medical Elective Term Scholarship")</f>
        <v>The Julia and Francis Miller Family Medical Elective Term Scholarship</v>
      </c>
      <c r="C319" t="s">
        <v>10</v>
      </c>
      <c r="D319" t="s">
        <v>57</v>
      </c>
      <c r="E319" t="s">
        <v>10</v>
      </c>
      <c r="F319" t="s">
        <v>10</v>
      </c>
      <c r="G319" t="s">
        <v>10</v>
      </c>
      <c r="H319" t="s">
        <v>12</v>
      </c>
      <c r="I319" t="s">
        <v>12</v>
      </c>
    </row>
    <row r="320" spans="1:9" hidden="1" x14ac:dyDescent="0.25">
      <c r="A320" t="s">
        <v>9</v>
      </c>
      <c r="B320" t="str">
        <f>HYPERLINK("https://www.sydney.edu.au/scholarships/c/peter-giles-memorial-scholarship.html", "Peter Giles Memorial Scholarship in Pharmacy")</f>
        <v>Peter Giles Memorial Scholarship in Pharmacy</v>
      </c>
      <c r="C320" t="s">
        <v>10</v>
      </c>
      <c r="D320" t="s">
        <v>28</v>
      </c>
      <c r="E320" t="s">
        <v>10</v>
      </c>
      <c r="F320" t="s">
        <v>10</v>
      </c>
      <c r="G320" t="s">
        <v>10</v>
      </c>
      <c r="H320" t="s">
        <v>12</v>
      </c>
      <c r="I320" t="s">
        <v>12</v>
      </c>
    </row>
    <row r="321" spans="1:9" hidden="1" x14ac:dyDescent="0.25">
      <c r="A321" t="s">
        <v>9</v>
      </c>
      <c r="B321" t="str">
        <f>HYPERLINK("https://www.sydney.edu.au/scholarships/c/peter-suzanne-davidson-scholarship.html", "Peter and Suzanne Davidson Scholarship")</f>
        <v>Peter and Suzanne Davidson Scholarship</v>
      </c>
      <c r="C321" t="s">
        <v>10</v>
      </c>
      <c r="D321" t="s">
        <v>13</v>
      </c>
      <c r="E321" t="s">
        <v>10</v>
      </c>
      <c r="F321" t="s">
        <v>10</v>
      </c>
      <c r="G321" t="s">
        <v>10</v>
      </c>
      <c r="H321" t="s">
        <v>12</v>
      </c>
      <c r="I321" t="s">
        <v>12</v>
      </c>
    </row>
    <row r="322" spans="1:9" hidden="1" x14ac:dyDescent="0.25">
      <c r="A322" t="s">
        <v>9</v>
      </c>
      <c r="B322" t="str">
        <f>HYPERLINK("https://www.sydney.edu.au/scholarships/c/professor-john-beveridge-elective-term-scholarship.html", "The John Beveridge Elective Term Medical Scholarship")</f>
        <v>The John Beveridge Elective Term Medical Scholarship</v>
      </c>
      <c r="C322" t="s">
        <v>10</v>
      </c>
      <c r="D322" t="s">
        <v>57</v>
      </c>
      <c r="E322" t="s">
        <v>10</v>
      </c>
      <c r="F322" t="s">
        <v>10</v>
      </c>
      <c r="G322" t="s">
        <v>10</v>
      </c>
      <c r="H322" t="s">
        <v>12</v>
      </c>
      <c r="I322" t="s">
        <v>12</v>
      </c>
    </row>
    <row r="323" spans="1:9" hidden="1" x14ac:dyDescent="0.25">
      <c r="A323" t="s">
        <v>9</v>
      </c>
      <c r="B323" t="str">
        <f>HYPERLINK("https://www.sydney.edu.au/scholarships/c/public-health-asia-scholarship.html", "Public Health Asia Pacific Scholarship")</f>
        <v>Public Health Asia Pacific Scholarship</v>
      </c>
      <c r="C323" t="s">
        <v>10</v>
      </c>
      <c r="D323" t="s">
        <v>22</v>
      </c>
      <c r="E323" t="s">
        <v>10</v>
      </c>
      <c r="F323" t="s">
        <v>10</v>
      </c>
      <c r="G323" t="s">
        <v>10</v>
      </c>
      <c r="H323" t="s">
        <v>12</v>
      </c>
      <c r="I323" t="s">
        <v>12</v>
      </c>
    </row>
    <row r="324" spans="1:9" hidden="1" x14ac:dyDescent="0.25">
      <c r="A324" t="s">
        <v>9</v>
      </c>
      <c r="B324" t="str">
        <f>HYPERLINK("https://www.sydney.edu.au/scholarships/c/public-health-equity-scholarship.html", "The University of Sydney Public Health Equity Scholarship")</f>
        <v>The University of Sydney Public Health Equity Scholarship</v>
      </c>
      <c r="C324" t="s">
        <v>10</v>
      </c>
      <c r="D324" t="s">
        <v>22</v>
      </c>
      <c r="E324" t="s">
        <v>10</v>
      </c>
      <c r="F324" t="s">
        <v>10</v>
      </c>
      <c r="G324" t="s">
        <v>10</v>
      </c>
      <c r="H324" t="s">
        <v>12</v>
      </c>
      <c r="I324" t="s">
        <v>12</v>
      </c>
    </row>
    <row r="325" spans="1:9" hidden="1" x14ac:dyDescent="0.25">
      <c r="A325" t="s">
        <v>9</v>
      </c>
      <c r="B325" t="str">
        <f>HYPERLINK("https://www.sydney.edu.au/scholarships/c/ronald-ettinger-scholarship.html", "The Ronald Ettinger Scholarship")</f>
        <v>The Ronald Ettinger Scholarship</v>
      </c>
      <c r="C325" t="s">
        <v>10</v>
      </c>
      <c r="D325" t="s">
        <v>13</v>
      </c>
      <c r="E325" t="s">
        <v>10</v>
      </c>
      <c r="F325" t="s">
        <v>10</v>
      </c>
      <c r="G325" t="s">
        <v>10</v>
      </c>
      <c r="H325" t="s">
        <v>12</v>
      </c>
      <c r="I325" t="s">
        <v>12</v>
      </c>
    </row>
    <row r="326" spans="1:9" hidden="1" x14ac:dyDescent="0.25">
      <c r="A326" t="s">
        <v>9</v>
      </c>
      <c r="B326" t="str">
        <f>HYPERLINK("https://www.sydney.edu.au/scholarships/c/ruth-colagiuri-scholarship.html", "Ruth Colagiuri Health Policy Scholarship")</f>
        <v>Ruth Colagiuri Health Policy Scholarship</v>
      </c>
      <c r="C326" t="s">
        <v>10</v>
      </c>
      <c r="D326" t="s">
        <v>22</v>
      </c>
      <c r="E326" t="s">
        <v>10</v>
      </c>
      <c r="F326" t="s">
        <v>10</v>
      </c>
      <c r="G326" t="s">
        <v>10</v>
      </c>
      <c r="H326" t="s">
        <v>12</v>
      </c>
      <c r="I326" t="s">
        <v>12</v>
      </c>
    </row>
    <row r="327" spans="1:9" hidden="1" x14ac:dyDescent="0.25">
      <c r="A327" t="s">
        <v>9</v>
      </c>
      <c r="B327" t="str">
        <f>HYPERLINK("https://www.sydney.edu.au/scholarships/c/stephen-leeder-scholarship.html", "Stephen Leeder Health Policy Scholarship")</f>
        <v>Stephen Leeder Health Policy Scholarship</v>
      </c>
      <c r="C327" t="s">
        <v>10</v>
      </c>
      <c r="D327" t="s">
        <v>22</v>
      </c>
      <c r="E327" t="s">
        <v>10</v>
      </c>
      <c r="F327" t="s">
        <v>10</v>
      </c>
      <c r="G327" t="s">
        <v>10</v>
      </c>
      <c r="H327" t="s">
        <v>12</v>
      </c>
      <c r="I327" t="s">
        <v>12</v>
      </c>
    </row>
    <row r="328" spans="1:9" hidden="1" x14ac:dyDescent="0.25">
      <c r="A328" t="s">
        <v>9</v>
      </c>
      <c r="B328" t="str">
        <f>HYPERLINK("https://www.sydney.edu.au/scholarships/c/sue-muller-placement-scholarship.html", "Sue Muller Placement Scholarship")</f>
        <v>Sue Muller Placement Scholarship</v>
      </c>
      <c r="C328" t="s">
        <v>10</v>
      </c>
      <c r="D328" t="s">
        <v>57</v>
      </c>
      <c r="E328" t="s">
        <v>10</v>
      </c>
      <c r="F328" t="s">
        <v>10</v>
      </c>
      <c r="G328" t="s">
        <v>10</v>
      </c>
      <c r="H328" t="s">
        <v>12</v>
      </c>
      <c r="I328" t="s">
        <v>33</v>
      </c>
    </row>
    <row r="329" spans="1:9" hidden="1" x14ac:dyDescent="0.25">
      <c r="A329" t="s">
        <v>9</v>
      </c>
      <c r="B329" t="str">
        <f>HYPERLINK("https://www.sydney.edu.au/scholarships/c/susan-wakil-greater-sydney-postgraduate-scholarship.html", "Susan Wakil Scholarships - Postgraduate Greater Sydney")</f>
        <v>Susan Wakil Scholarships - Postgraduate Greater Sydney</v>
      </c>
      <c r="C329" t="s">
        <v>10</v>
      </c>
      <c r="D329" t="s">
        <v>67</v>
      </c>
      <c r="E329" t="s">
        <v>10</v>
      </c>
      <c r="F329" t="s">
        <v>10</v>
      </c>
      <c r="G329" t="s">
        <v>10</v>
      </c>
      <c r="H329" t="s">
        <v>12</v>
      </c>
      <c r="I329" t="s">
        <v>12</v>
      </c>
    </row>
    <row r="330" spans="1:9" hidden="1" x14ac:dyDescent="0.25">
      <c r="A330" t="s">
        <v>9</v>
      </c>
      <c r="B330" t="str">
        <f>HYPERLINK("https://www.sydney.edu.au/scholarships/c/susan-wakil-greater-sydney-undergraduate-scholarship.html", "Susan Wakil Scholarship - Undergraduate Greater Sydney")</f>
        <v>Susan Wakil Scholarship - Undergraduate Greater Sydney</v>
      </c>
      <c r="C330" t="s">
        <v>10</v>
      </c>
      <c r="D330" t="s">
        <v>24</v>
      </c>
      <c r="E330" t="s">
        <v>10</v>
      </c>
      <c r="F330" t="s">
        <v>10</v>
      </c>
      <c r="G330" t="s">
        <v>10</v>
      </c>
      <c r="H330" t="s">
        <v>12</v>
      </c>
      <c r="I330" t="s">
        <v>12</v>
      </c>
    </row>
    <row r="331" spans="1:9" hidden="1" x14ac:dyDescent="0.25">
      <c r="A331" t="s">
        <v>9</v>
      </c>
      <c r="B331" t="str">
        <f>HYPERLINK("https://www.sydney.edu.au/scholarships/c/susan-wakil-rural-regional-postgraduate-scholarship.html", "Susan Wakil Scholarships - Postgraduate Rural and Regional Australia")</f>
        <v>Susan Wakil Scholarships - Postgraduate Rural and Regional Australia</v>
      </c>
      <c r="C331" t="s">
        <v>10</v>
      </c>
      <c r="D331" t="s">
        <v>68</v>
      </c>
      <c r="E331" t="s">
        <v>10</v>
      </c>
      <c r="F331" t="s">
        <v>10</v>
      </c>
      <c r="G331" t="s">
        <v>10</v>
      </c>
      <c r="H331" t="s">
        <v>12</v>
      </c>
      <c r="I331" t="s">
        <v>12</v>
      </c>
    </row>
    <row r="332" spans="1:9" hidden="1" x14ac:dyDescent="0.25">
      <c r="A332" t="s">
        <v>9</v>
      </c>
      <c r="B332" t="str">
        <f>HYPERLINK("https://www.sydney.edu.au/scholarships/c/susan-wakil-rural-regional-undergraduate-scholarship.html", "Susan Wakil Scholarship - Undergraduate Rural and Regional")</f>
        <v>Susan Wakil Scholarship - Undergraduate Rural and Regional</v>
      </c>
      <c r="C332" t="s">
        <v>10</v>
      </c>
      <c r="D332" t="s">
        <v>69</v>
      </c>
      <c r="E332" t="s">
        <v>10</v>
      </c>
      <c r="F332" t="s">
        <v>10</v>
      </c>
      <c r="G332" t="s">
        <v>10</v>
      </c>
      <c r="H332" t="s">
        <v>12</v>
      </c>
      <c r="I332" t="s">
        <v>12</v>
      </c>
    </row>
    <row r="333" spans="1:9" hidden="1" x14ac:dyDescent="0.25">
      <c r="A333" t="s">
        <v>9</v>
      </c>
      <c r="B333" t="str">
        <f>HYPERLINK("https://www.sydney.edu.au/scholarships/c/technion-exchange-scholarship.html", "Technion Exchange Scholarship")</f>
        <v>Technion Exchange Scholarship</v>
      </c>
      <c r="C333" t="s">
        <v>10</v>
      </c>
      <c r="D333" t="s">
        <v>13</v>
      </c>
      <c r="E333" t="s">
        <v>10</v>
      </c>
      <c r="F333" t="s">
        <v>10</v>
      </c>
      <c r="G333" t="s">
        <v>10</v>
      </c>
      <c r="H333" t="s">
        <v>12</v>
      </c>
      <c r="I333" t="s">
        <v>12</v>
      </c>
    </row>
    <row r="334" spans="1:9" hidden="1" x14ac:dyDescent="0.25">
      <c r="A334" t="s">
        <v>9</v>
      </c>
      <c r="B334" t="str">
        <f>HYPERLINK("https://www.sydney.edu.au/scholarships/c/the-alek-safarian-masters-scholarship.html", "The Alek Safarian Masters Scholarship")</f>
        <v>The Alek Safarian Masters Scholarship</v>
      </c>
      <c r="C334" t="s">
        <v>10</v>
      </c>
      <c r="D334" t="s">
        <v>70</v>
      </c>
      <c r="E334" t="s">
        <v>10</v>
      </c>
      <c r="F334" t="s">
        <v>10</v>
      </c>
      <c r="G334" t="s">
        <v>10</v>
      </c>
      <c r="H334" t="s">
        <v>12</v>
      </c>
      <c r="I334" t="s">
        <v>12</v>
      </c>
    </row>
    <row r="335" spans="1:9" hidden="1" x14ac:dyDescent="0.25">
      <c r="A335" t="s">
        <v>9</v>
      </c>
      <c r="B335" t="str">
        <f>HYPERLINK("https://www.sydney.edu.au/scholarships/c/the-rabbi-brasch-bursary.html", "The Rabbi Brasch Bursary")</f>
        <v>The Rabbi Brasch Bursary</v>
      </c>
      <c r="C335" t="s">
        <v>10</v>
      </c>
      <c r="D335" t="s">
        <v>13</v>
      </c>
      <c r="E335" t="s">
        <v>10</v>
      </c>
      <c r="F335" t="s">
        <v>10</v>
      </c>
      <c r="G335" t="s">
        <v>10</v>
      </c>
      <c r="H335" t="s">
        <v>12</v>
      </c>
      <c r="I335" t="s">
        <v>12</v>
      </c>
    </row>
    <row r="336" spans="1:9" hidden="1" x14ac:dyDescent="0.25">
      <c r="A336" t="s">
        <v>9</v>
      </c>
      <c r="B336" t="str">
        <f>HYPERLINK("https://www.sydney.edu.au/scholarships/c/third-world-rural-australia-elective-scholarship.html", "Third World or Rural Australia Medicine Elective Scholarship")</f>
        <v>Third World or Rural Australia Medicine Elective Scholarship</v>
      </c>
      <c r="C336" t="s">
        <v>10</v>
      </c>
      <c r="D336" t="s">
        <v>13</v>
      </c>
      <c r="E336" t="s">
        <v>10</v>
      </c>
      <c r="F336" t="s">
        <v>10</v>
      </c>
      <c r="G336" t="s">
        <v>10</v>
      </c>
      <c r="H336" t="s">
        <v>12</v>
      </c>
      <c r="I336" t="s">
        <v>12</v>
      </c>
    </row>
    <row r="337" spans="1:9" hidden="1" x14ac:dyDescent="0.25">
      <c r="A337" t="s">
        <v>9</v>
      </c>
      <c r="B337" t="str">
        <f>HYPERLINK("https://www.sydney.edu.au/scholarships/c/trace-richey-scholarship.html", "Trace Richey Nursing Scholarship")</f>
        <v>Trace Richey Nursing Scholarship</v>
      </c>
      <c r="C337" t="s">
        <v>10</v>
      </c>
      <c r="D337" t="s">
        <v>13</v>
      </c>
      <c r="E337" t="s">
        <v>10</v>
      </c>
      <c r="F337" t="s">
        <v>10</v>
      </c>
      <c r="G337" t="s">
        <v>10</v>
      </c>
      <c r="H337" t="s">
        <v>12</v>
      </c>
      <c r="I337" t="s">
        <v>12</v>
      </c>
    </row>
    <row r="338" spans="1:9" hidden="1" x14ac:dyDescent="0.25">
      <c r="A338" t="s">
        <v>9</v>
      </c>
      <c r="B338" t="str">
        <f>HYPERLINK("https://www.sydney.edu.au/scholarships/c/umberto-cincotta-scholarship.html", "Umberto Cincotta Scholarship in Pharmacy")</f>
        <v>Umberto Cincotta Scholarship in Pharmacy</v>
      </c>
      <c r="C338" t="s">
        <v>10</v>
      </c>
      <c r="D338" t="s">
        <v>28</v>
      </c>
      <c r="E338" t="s">
        <v>10</v>
      </c>
      <c r="F338" t="s">
        <v>10</v>
      </c>
      <c r="G338" t="s">
        <v>10</v>
      </c>
      <c r="H338" t="s">
        <v>12</v>
      </c>
      <c r="I338" t="s">
        <v>12</v>
      </c>
    </row>
    <row r="339" spans="1:9" hidden="1" x14ac:dyDescent="0.25">
      <c r="A339" t="s">
        <v>9</v>
      </c>
      <c r="B339" t="str">
        <f>HYPERLINK("https://www.sydney.edu.au/scholarships/c/walter-eliza-hall-trust-opportunity-scholarship-nursing.html", "Walter and Eliza Hall Scholarship Trust Opportunity Scholarship for Nursing")</f>
        <v>Walter and Eliza Hall Scholarship Trust Opportunity Scholarship for Nursing</v>
      </c>
      <c r="C339" t="s">
        <v>10</v>
      </c>
      <c r="D339" t="s">
        <v>20</v>
      </c>
      <c r="E339" t="s">
        <v>10</v>
      </c>
      <c r="F339" t="s">
        <v>10</v>
      </c>
      <c r="G339" t="s">
        <v>10</v>
      </c>
      <c r="H339" t="s">
        <v>12</v>
      </c>
      <c r="I339" t="s">
        <v>12</v>
      </c>
    </row>
    <row r="340" spans="1:9" hidden="1" x14ac:dyDescent="0.25">
      <c r="A340" t="s">
        <v>9</v>
      </c>
      <c r="B340" t="str">
        <f>HYPERLINK("https://www.sydney.edu.au/scholarships/c/walter-john-douglas-partridge-memorial-scholarship.html", "Walter John Douglas Partridge Memorial Scholarship")</f>
        <v>Walter John Douglas Partridge Memorial Scholarship</v>
      </c>
      <c r="C340" t="s">
        <v>10</v>
      </c>
      <c r="D340" t="s">
        <v>15</v>
      </c>
      <c r="E340" t="s">
        <v>10</v>
      </c>
      <c r="F340" t="s">
        <v>10</v>
      </c>
      <c r="G340" t="s">
        <v>10</v>
      </c>
      <c r="H340" t="s">
        <v>12</v>
      </c>
      <c r="I340" t="s">
        <v>12</v>
      </c>
    </row>
    <row r="341" spans="1:9" hidden="1" x14ac:dyDescent="0.25">
      <c r="A341" t="s">
        <v>9</v>
      </c>
      <c r="B341" t="str">
        <f>HYPERLINK("https://www.sydney.edu.au/scholarships/c/womens-plans-foundation-award.html", "Women's Plans Foundation Award")</f>
        <v>Women's Plans Foundation Award</v>
      </c>
      <c r="C341" t="s">
        <v>10</v>
      </c>
      <c r="D341" t="s">
        <v>13</v>
      </c>
      <c r="E341" t="s">
        <v>10</v>
      </c>
      <c r="F341" t="s">
        <v>10</v>
      </c>
      <c r="G341" t="s">
        <v>10</v>
      </c>
      <c r="H341" t="s">
        <v>12</v>
      </c>
      <c r="I341" t="s">
        <v>12</v>
      </c>
    </row>
    <row r="342" spans="1:9" hidden="1" x14ac:dyDescent="0.25">
      <c r="A342" t="s">
        <v>9</v>
      </c>
      <c r="B342" t="str">
        <f>HYPERLINK("https://www.sydney.edu.au/scholarships/d/-cockbain-family-wildlife-trust-scholarship.html", "Cockbain Family Wildlife Trust Scholarship")</f>
        <v>Cockbain Family Wildlife Trust Scholarship</v>
      </c>
      <c r="C342" t="s">
        <v>10</v>
      </c>
      <c r="D342" t="s">
        <v>24</v>
      </c>
      <c r="E342" t="s">
        <v>10</v>
      </c>
      <c r="F342" t="s">
        <v>10</v>
      </c>
      <c r="G342" t="s">
        <v>10</v>
      </c>
      <c r="H342" t="s">
        <v>12</v>
      </c>
      <c r="I342" t="s">
        <v>12</v>
      </c>
    </row>
    <row r="343" spans="1:9" hidden="1" x14ac:dyDescent="0.25">
      <c r="A343" t="s">
        <v>9</v>
      </c>
      <c r="B343" t="str">
        <f>HYPERLINK("https://www.sydney.edu.au/scholarships/d/-eric-horatio-maclean-scholarship.html", "Eric Horatio Maclean Scholarship")</f>
        <v>Eric Horatio Maclean Scholarship</v>
      </c>
      <c r="C343" t="s">
        <v>10</v>
      </c>
      <c r="D343" t="s">
        <v>71</v>
      </c>
      <c r="E343" t="s">
        <v>10</v>
      </c>
      <c r="F343" t="s">
        <v>10</v>
      </c>
      <c r="G343" t="s">
        <v>10</v>
      </c>
      <c r="H343" t="s">
        <v>12</v>
      </c>
      <c r="I343" t="s">
        <v>12</v>
      </c>
    </row>
    <row r="344" spans="1:9" hidden="1" x14ac:dyDescent="0.25">
      <c r="A344" t="s">
        <v>9</v>
      </c>
      <c r="B344" t="str">
        <f>HYPERLINK("https://www.sydney.edu.au/scholarships/d/Trowbridge-Scholarship-in-Master-of-Mathematical-Sciences.html", "Trowbridge Scholarship in Master of Mathematical Sciences")</f>
        <v>Trowbridge Scholarship in Master of Mathematical Sciences</v>
      </c>
      <c r="C344" t="s">
        <v>10</v>
      </c>
      <c r="D344" t="s">
        <v>23</v>
      </c>
      <c r="E344" t="s">
        <v>10</v>
      </c>
      <c r="F344" t="s">
        <v>10</v>
      </c>
      <c r="G344" t="s">
        <v>10</v>
      </c>
      <c r="H344" t="s">
        <v>12</v>
      </c>
      <c r="I344" t="s">
        <v>12</v>
      </c>
    </row>
    <row r="345" spans="1:9" hidden="1" x14ac:dyDescent="0.25">
      <c r="A345" t="s">
        <v>9</v>
      </c>
      <c r="B345" t="str">
        <f>HYPERLINK("https://www.sydney.edu.au/scholarships/d/amsi-vacation-research-scholarships.html", "AMSI Vacation Research Scholarships")</f>
        <v>AMSI Vacation Research Scholarships</v>
      </c>
      <c r="C345" t="s">
        <v>10</v>
      </c>
      <c r="D345" t="s">
        <v>65</v>
      </c>
      <c r="E345" t="s">
        <v>10</v>
      </c>
      <c r="F345" t="s">
        <v>10</v>
      </c>
      <c r="G345" t="s">
        <v>10</v>
      </c>
      <c r="H345" t="s">
        <v>12</v>
      </c>
      <c r="I345" t="s">
        <v>12</v>
      </c>
    </row>
    <row r="346" spans="1:9" hidden="1" x14ac:dyDescent="0.25">
      <c r="A346" t="s">
        <v>9</v>
      </c>
      <c r="B346" t="str">
        <f>HYPERLINK("https://www.sydney.edu.au/scholarships/d/australian-wool-education-trust-scholarship.html", "Australian Wool Education Trust (AWET) Scholarship")</f>
        <v>Australian Wool Education Trust (AWET) Scholarship</v>
      </c>
      <c r="C346" t="s">
        <v>10</v>
      </c>
      <c r="D346" t="s">
        <v>72</v>
      </c>
      <c r="E346" t="s">
        <v>10</v>
      </c>
      <c r="F346" t="s">
        <v>10</v>
      </c>
      <c r="G346" t="s">
        <v>10</v>
      </c>
      <c r="H346" t="s">
        <v>12</v>
      </c>
      <c r="I346" t="s">
        <v>12</v>
      </c>
    </row>
    <row r="347" spans="1:9" hidden="1" x14ac:dyDescent="0.25">
      <c r="A347" t="s">
        <v>9</v>
      </c>
      <c r="B347" t="str">
        <f>HYPERLINK("https://www.sydney.edu.au/scholarships/d/barker-scholarships.html", "Barker Scholarships")</f>
        <v>Barker Scholarships</v>
      </c>
      <c r="C347" t="s">
        <v>10</v>
      </c>
      <c r="D347" t="s">
        <v>15</v>
      </c>
      <c r="E347" t="s">
        <v>10</v>
      </c>
      <c r="F347" t="s">
        <v>10</v>
      </c>
      <c r="G347" t="s">
        <v>10</v>
      </c>
      <c r="H347" t="s">
        <v>12</v>
      </c>
      <c r="I347" t="s">
        <v>12</v>
      </c>
    </row>
    <row r="348" spans="1:9" hidden="1" x14ac:dyDescent="0.25">
      <c r="A348" t="s">
        <v>9</v>
      </c>
      <c r="B348" t="str">
        <f>HYPERLINK("https://www.sydney.edu.au/scholarships/d/betty-rosalie-richards-scholarship.html", "Betty Rosalie Richards Clinical Residency Scholarship")</f>
        <v>Betty Rosalie Richards Clinical Residency Scholarship</v>
      </c>
      <c r="C348" t="s">
        <v>10</v>
      </c>
      <c r="D348" t="s">
        <v>73</v>
      </c>
      <c r="E348" t="s">
        <v>10</v>
      </c>
      <c r="F348" t="s">
        <v>10</v>
      </c>
      <c r="G348" t="s">
        <v>10</v>
      </c>
      <c r="H348" t="s">
        <v>12</v>
      </c>
      <c r="I348" t="s">
        <v>12</v>
      </c>
    </row>
    <row r="349" spans="1:9" hidden="1" x14ac:dyDescent="0.25">
      <c r="A349" t="s">
        <v>9</v>
      </c>
      <c r="B349" t="str">
        <f>HYPERLINK("https://www.sydney.edu.au/scholarships/d/brian-davey-memorial-scholarship.html", "Brian Davey Memorial Soil Science Scholarship")</f>
        <v>Brian Davey Memorial Soil Science Scholarship</v>
      </c>
      <c r="C349" t="s">
        <v>10</v>
      </c>
      <c r="D349" t="s">
        <v>28</v>
      </c>
      <c r="E349" t="s">
        <v>10</v>
      </c>
      <c r="F349" t="s">
        <v>10</v>
      </c>
      <c r="G349" t="s">
        <v>10</v>
      </c>
      <c r="H349" t="s">
        <v>12</v>
      </c>
      <c r="I349" t="s">
        <v>12</v>
      </c>
    </row>
    <row r="350" spans="1:9" hidden="1" x14ac:dyDescent="0.25">
      <c r="A350" t="s">
        <v>9</v>
      </c>
      <c r="B350" t="str">
        <f>HYPERLINK("https://www.sydney.edu.au/scholarships/d/csiro-next-generation-graduates-program-in-emerging-technology.html", "CSIRO Next Generation Graduates Program in Emerging Technology")</f>
        <v>CSIRO Next Generation Graduates Program in Emerging Technology</v>
      </c>
      <c r="C350" t="s">
        <v>10</v>
      </c>
      <c r="D350" t="s">
        <v>13</v>
      </c>
      <c r="E350" t="s">
        <v>10</v>
      </c>
      <c r="F350" t="s">
        <v>10</v>
      </c>
      <c r="G350" t="s">
        <v>10</v>
      </c>
      <c r="H350" t="s">
        <v>12</v>
      </c>
      <c r="I350" t="s">
        <v>12</v>
      </c>
    </row>
    <row r="351" spans="1:9" hidden="1" x14ac:dyDescent="0.25">
      <c r="A351" t="s">
        <v>9</v>
      </c>
      <c r="B351" t="str">
        <f>HYPERLINK("https://www.sydney.edu.au/scholarships/d/csiro-next-generation-graduates-program-in-emerging-technology0.html", "CSIRO Next Generation Graduates Program in Emerging Technology")</f>
        <v>CSIRO Next Generation Graduates Program in Emerging Technology</v>
      </c>
      <c r="C351" t="s">
        <v>10</v>
      </c>
      <c r="D351" t="s">
        <v>13</v>
      </c>
      <c r="E351" t="s">
        <v>10</v>
      </c>
      <c r="F351" t="s">
        <v>10</v>
      </c>
      <c r="G351" t="s">
        <v>10</v>
      </c>
      <c r="H351" t="s">
        <v>12</v>
      </c>
      <c r="I351" t="s">
        <v>12</v>
      </c>
    </row>
    <row r="352" spans="1:9" hidden="1" x14ac:dyDescent="0.25">
      <c r="A352" t="s">
        <v>9</v>
      </c>
      <c r="B352" t="str">
        <f>HYPERLINK("https://www.sydney.edu.au/scholarships/d/deas-thomson-scholarships--geology-and-mineralogy-.html", "Deas Thomson Scholarships (Geology and Mineralogy)")</f>
        <v>Deas Thomson Scholarships (Geology and Mineralogy)</v>
      </c>
      <c r="C352" t="s">
        <v>10</v>
      </c>
      <c r="D352" t="s">
        <v>14</v>
      </c>
      <c r="E352" t="s">
        <v>10</v>
      </c>
      <c r="F352" t="s">
        <v>10</v>
      </c>
      <c r="G352" t="s">
        <v>10</v>
      </c>
      <c r="H352" t="s">
        <v>12</v>
      </c>
      <c r="I352" t="s">
        <v>12</v>
      </c>
    </row>
    <row r="353" spans="1:9" hidden="1" x14ac:dyDescent="0.25">
      <c r="A353" t="s">
        <v>9</v>
      </c>
      <c r="B353" t="str">
        <f>HYPERLINK("https://www.sydney.edu.au/scholarships/d/doctor-of-veterinary-medicine-diversity-scholarship.html", "Doctor of Veterinary Medicine Diversity Scholarship")</f>
        <v>Doctor of Veterinary Medicine Diversity Scholarship</v>
      </c>
      <c r="C353" t="s">
        <v>10</v>
      </c>
      <c r="D353" t="s">
        <v>13</v>
      </c>
      <c r="E353" t="s">
        <v>10</v>
      </c>
      <c r="F353" t="s">
        <v>10</v>
      </c>
      <c r="G353" t="s">
        <v>10</v>
      </c>
      <c r="H353" t="s">
        <v>12</v>
      </c>
      <c r="I353" t="s">
        <v>12</v>
      </c>
    </row>
    <row r="354" spans="1:9" hidden="1" x14ac:dyDescent="0.25">
      <c r="A354" t="s">
        <v>9</v>
      </c>
      <c r="B354" t="str">
        <f>HYPERLINK("https://www.sydney.edu.au/scholarships/d/dr-john-and-mrs-adriana-nell-scholarship-in-agriculture.html", "Dr John and Mrs Adriana Nell Scholarship in Agriculture")</f>
        <v>Dr John and Mrs Adriana Nell Scholarship in Agriculture</v>
      </c>
      <c r="C354" t="s">
        <v>10</v>
      </c>
      <c r="D354" t="s">
        <v>23</v>
      </c>
      <c r="E354" t="s">
        <v>10</v>
      </c>
      <c r="F354" t="s">
        <v>10</v>
      </c>
      <c r="G354" t="s">
        <v>10</v>
      </c>
      <c r="H354" t="s">
        <v>12</v>
      </c>
      <c r="I354" t="s">
        <v>12</v>
      </c>
    </row>
    <row r="355" spans="1:9" hidden="1" x14ac:dyDescent="0.25">
      <c r="A355" t="s">
        <v>9</v>
      </c>
      <c r="B355" t="str">
        <f>HYPERLINK("https://www.sydney.edu.au/scholarships/d/dr-perry-manusu-scholarship.html", "Dr Perry Manusu Scholarship")</f>
        <v>Dr Perry Manusu Scholarship</v>
      </c>
      <c r="C355" t="s">
        <v>10</v>
      </c>
      <c r="D355" t="s">
        <v>13</v>
      </c>
      <c r="E355" t="s">
        <v>10</v>
      </c>
      <c r="F355" t="s">
        <v>10</v>
      </c>
      <c r="G355" t="s">
        <v>10</v>
      </c>
      <c r="H355" t="s">
        <v>12</v>
      </c>
      <c r="I355" t="s">
        <v>12</v>
      </c>
    </row>
    <row r="356" spans="1:9" hidden="1" x14ac:dyDescent="0.25">
      <c r="A356" t="s">
        <v>9</v>
      </c>
      <c r="B356" t="str">
        <f>HYPERLINK("https://www.sydney.edu.au/scholarships/d/edna-briggs-scholarship-in-physics.html", "Edna Briggs Scholarship in Physics")</f>
        <v>Edna Briggs Scholarship in Physics</v>
      </c>
      <c r="C356" t="s">
        <v>10</v>
      </c>
      <c r="D356" t="s">
        <v>74</v>
      </c>
      <c r="E356" t="s">
        <v>10</v>
      </c>
      <c r="F356" t="s">
        <v>10</v>
      </c>
      <c r="G356" t="s">
        <v>10</v>
      </c>
      <c r="H356" t="s">
        <v>12</v>
      </c>
      <c r="I356" t="s">
        <v>12</v>
      </c>
    </row>
    <row r="357" spans="1:9" hidden="1" x14ac:dyDescent="0.25">
      <c r="A357" t="s">
        <v>9</v>
      </c>
      <c r="B357" t="str">
        <f>HYPERLINK("https://www.sydney.edu.au/scholarships/d/farrand-scholarship---mysydney.html", "Farrand Scholarship - MySydney")</f>
        <v>Farrand Scholarship - MySydney</v>
      </c>
      <c r="C357" t="s">
        <v>10</v>
      </c>
      <c r="D357" t="s">
        <v>37</v>
      </c>
      <c r="E357" t="s">
        <v>10</v>
      </c>
      <c r="F357" t="s">
        <v>10</v>
      </c>
      <c r="G357" t="s">
        <v>10</v>
      </c>
      <c r="H357" t="s">
        <v>12</v>
      </c>
      <c r="I357" t="s">
        <v>12</v>
      </c>
    </row>
    <row r="358" spans="1:9" hidden="1" x14ac:dyDescent="0.25">
      <c r="A358" t="s">
        <v>9</v>
      </c>
      <c r="B358" t="str">
        <f>HYPERLINK("https://www.sydney.edu.au/scholarships/d/francis-henry-loxton-equity-scholarship.html", "Francis Henry Loxton Equity Scholarship")</f>
        <v>Francis Henry Loxton Equity Scholarship</v>
      </c>
      <c r="C358" t="s">
        <v>10</v>
      </c>
      <c r="D358" t="s">
        <v>20</v>
      </c>
      <c r="E358" t="s">
        <v>10</v>
      </c>
      <c r="F358" t="s">
        <v>10</v>
      </c>
      <c r="G358" t="s">
        <v>10</v>
      </c>
      <c r="H358" t="s">
        <v>12</v>
      </c>
      <c r="I358" t="s">
        <v>12</v>
      </c>
    </row>
    <row r="359" spans="1:9" hidden="1" x14ac:dyDescent="0.25">
      <c r="A359" t="s">
        <v>9</v>
      </c>
      <c r="B359" t="str">
        <f>HYPERLINK("https://www.sydney.edu.au/scholarships/d/frazer-allan-scholarship.html", "Frazer Allan Scholarship")</f>
        <v>Frazer Allan Scholarship</v>
      </c>
      <c r="C359" t="s">
        <v>10</v>
      </c>
      <c r="D359" t="s">
        <v>36</v>
      </c>
      <c r="E359" t="s">
        <v>10</v>
      </c>
      <c r="F359" t="s">
        <v>10</v>
      </c>
      <c r="G359" t="s">
        <v>10</v>
      </c>
      <c r="H359" t="s">
        <v>12</v>
      </c>
      <c r="I359" t="s">
        <v>12</v>
      </c>
    </row>
    <row r="360" spans="1:9" hidden="1" x14ac:dyDescent="0.25">
      <c r="A360" t="s">
        <v>9</v>
      </c>
      <c r="B360" t="str">
        <f>HYPERLINK("https://www.sydney.edu.au/scholarships/d/g-s-caird-scholarship-in-chemistry.html", "G S Caird Scholarship in Chemistry")</f>
        <v>G S Caird Scholarship in Chemistry</v>
      </c>
      <c r="C360" t="s">
        <v>10</v>
      </c>
      <c r="D360" t="s">
        <v>17</v>
      </c>
      <c r="E360" t="s">
        <v>10</v>
      </c>
      <c r="F360" t="s">
        <v>10</v>
      </c>
      <c r="G360" t="s">
        <v>10</v>
      </c>
      <c r="H360" t="s">
        <v>12</v>
      </c>
      <c r="I360" t="s">
        <v>12</v>
      </c>
    </row>
    <row r="361" spans="1:9" hidden="1" x14ac:dyDescent="0.25">
      <c r="A361" t="s">
        <v>9</v>
      </c>
      <c r="B361" t="str">
        <f>HYPERLINK("https://www.sydney.edu.au/scholarships/d/george-allen-scholarships.html", "George Allen Scholarships")</f>
        <v>George Allen Scholarships</v>
      </c>
      <c r="C361" t="s">
        <v>10</v>
      </c>
      <c r="D361" t="s">
        <v>60</v>
      </c>
      <c r="E361" t="s">
        <v>10</v>
      </c>
      <c r="F361" t="s">
        <v>10</v>
      </c>
      <c r="G361" t="s">
        <v>10</v>
      </c>
      <c r="H361" t="s">
        <v>12</v>
      </c>
      <c r="I361" t="s">
        <v>12</v>
      </c>
    </row>
    <row r="362" spans="1:9" hidden="1" x14ac:dyDescent="0.25">
      <c r="A362" t="s">
        <v>9</v>
      </c>
      <c r="B362" t="str">
        <f>HYPERLINK("https://www.sydney.edu.au/scholarships/d/george-harris-scholarship-in-chemistry-honours.html", "George Harris Scholarship in Chemistry Honours")</f>
        <v>George Harris Scholarship in Chemistry Honours</v>
      </c>
      <c r="C362" t="s">
        <v>10</v>
      </c>
      <c r="D362" t="s">
        <v>37</v>
      </c>
      <c r="E362" t="s">
        <v>10</v>
      </c>
      <c r="F362" t="s">
        <v>10</v>
      </c>
      <c r="G362" t="s">
        <v>10</v>
      </c>
      <c r="H362" t="s">
        <v>12</v>
      </c>
      <c r="I362" t="s">
        <v>12</v>
      </c>
    </row>
    <row r="363" spans="1:9" hidden="1" x14ac:dyDescent="0.25">
      <c r="A363" t="s">
        <v>9</v>
      </c>
      <c r="B363" t="str">
        <f>HYPERLINK("https://www.sydney.edu.au/scholarships/d/grains-research-development-corporation-grdc-scholarship.html", "Grains Research Development Corporation (GRDC) Undergraduate Scholarship")</f>
        <v>Grains Research Development Corporation (GRDC) Undergraduate Scholarship</v>
      </c>
      <c r="C363" t="s">
        <v>10</v>
      </c>
      <c r="D363" t="s">
        <v>13</v>
      </c>
      <c r="E363" t="s">
        <v>10</v>
      </c>
      <c r="F363" t="s">
        <v>10</v>
      </c>
      <c r="G363" t="s">
        <v>10</v>
      </c>
      <c r="H363" t="s">
        <v>12</v>
      </c>
      <c r="I363" t="s">
        <v>12</v>
      </c>
    </row>
    <row r="364" spans="1:9" hidden="1" x14ac:dyDescent="0.25">
      <c r="A364" t="s">
        <v>9</v>
      </c>
      <c r="B364" t="str">
        <f>HYPERLINK("https://www.sydney.edu.au/scholarships/d/honours-relocation-scholarships.html", "Faculty of Science Honours Relocation Scholarships")</f>
        <v>Faculty of Science Honours Relocation Scholarships</v>
      </c>
      <c r="C364" t="s">
        <v>10</v>
      </c>
      <c r="D364" t="s">
        <v>28</v>
      </c>
      <c r="E364" t="s">
        <v>10</v>
      </c>
      <c r="F364" t="s">
        <v>10</v>
      </c>
      <c r="G364" t="s">
        <v>10</v>
      </c>
      <c r="H364" t="s">
        <v>12</v>
      </c>
      <c r="I364" t="s">
        <v>12</v>
      </c>
    </row>
    <row r="365" spans="1:9" hidden="1" x14ac:dyDescent="0.25">
      <c r="A365" t="s">
        <v>9</v>
      </c>
      <c r="B365" t="str">
        <f>HYPERLINK("https://www.sydney.edu.au/scholarships/d/hugh-hughes-scholarship-for-combined-masters-degree-in-veterinar.html", "Hugh Hughes Scholarship for Combined Masters Degree in Veterinary Studies and Veterinary Clinical Studies")</f>
        <v>Hugh Hughes Scholarship for Combined Masters Degree in Veterinary Studies and Veterinary Clinical Studies</v>
      </c>
      <c r="C365" t="s">
        <v>10</v>
      </c>
      <c r="D365" t="s">
        <v>75</v>
      </c>
      <c r="E365" t="s">
        <v>10</v>
      </c>
      <c r="F365" t="s">
        <v>10</v>
      </c>
      <c r="G365" t="s">
        <v>10</v>
      </c>
      <c r="H365" t="s">
        <v>12</v>
      </c>
      <c r="I365" t="s">
        <v>12</v>
      </c>
    </row>
    <row r="366" spans="1:9" hidden="1" x14ac:dyDescent="0.25">
      <c r="A366" t="s">
        <v>9</v>
      </c>
      <c r="B366" t="str">
        <f>HYPERLINK("https://www.sydney.edu.au/scholarships/d/james-murphy-scholarship--supplementary-.html", "James Murphy Scholarship (Supplementary)")</f>
        <v>James Murphy Scholarship (Supplementary)</v>
      </c>
      <c r="C366" t="s">
        <v>10</v>
      </c>
      <c r="D366" t="s">
        <v>36</v>
      </c>
      <c r="E366" t="s">
        <v>10</v>
      </c>
      <c r="F366" t="s">
        <v>10</v>
      </c>
      <c r="G366" t="s">
        <v>10</v>
      </c>
      <c r="H366" t="s">
        <v>12</v>
      </c>
      <c r="I366" t="s">
        <v>12</v>
      </c>
    </row>
    <row r="367" spans="1:9" hidden="1" x14ac:dyDescent="0.25">
      <c r="A367" t="s">
        <v>9</v>
      </c>
      <c r="B367" t="str">
        <f>HYPERLINK("https://www.sydney.edu.au/scholarships/d/james-s-ashton-memorial-scholarship.html", "James S Ashton Memorial Scholarship")</f>
        <v>James S Ashton Memorial Scholarship</v>
      </c>
      <c r="C367" t="s">
        <v>10</v>
      </c>
      <c r="D367" t="s">
        <v>23</v>
      </c>
      <c r="E367" t="s">
        <v>10</v>
      </c>
      <c r="F367" t="s">
        <v>10</v>
      </c>
      <c r="G367" t="s">
        <v>10</v>
      </c>
      <c r="H367" t="s">
        <v>12</v>
      </c>
      <c r="I367" t="s">
        <v>12</v>
      </c>
    </row>
    <row r="368" spans="1:9" hidden="1" x14ac:dyDescent="0.25">
      <c r="A368" t="s">
        <v>9</v>
      </c>
      <c r="B368" t="str">
        <f>HYPERLINK("https://www.sydney.edu.au/scholarships/d/james-strong-rip-curl-scholarship.html", "James Strong – Rip Curl Undergraduate Scholarship")</f>
        <v>James Strong – Rip Curl Undergraduate Scholarship</v>
      </c>
      <c r="C368" t="s">
        <v>10</v>
      </c>
      <c r="D368" t="s">
        <v>15</v>
      </c>
      <c r="E368" t="s">
        <v>10</v>
      </c>
      <c r="F368" t="s">
        <v>10</v>
      </c>
      <c r="G368" t="s">
        <v>10</v>
      </c>
      <c r="H368" t="s">
        <v>12</v>
      </c>
      <c r="I368" t="s">
        <v>12</v>
      </c>
    </row>
    <row r="369" spans="1:9" hidden="1" x14ac:dyDescent="0.25">
      <c r="A369" t="s">
        <v>9</v>
      </c>
      <c r="B369" t="str">
        <f>HYPERLINK("https://www.sydney.edu.au/scholarships/d/jean-ray-blencowe-scholarship.html", "The Jean and Ray Blencowe Scholarship")</f>
        <v>The Jean and Ray Blencowe Scholarship</v>
      </c>
      <c r="C369" t="s">
        <v>10</v>
      </c>
      <c r="D369" t="s">
        <v>76</v>
      </c>
      <c r="E369" t="s">
        <v>10</v>
      </c>
      <c r="F369" t="s">
        <v>10</v>
      </c>
      <c r="G369" t="s">
        <v>10</v>
      </c>
      <c r="H369" t="s">
        <v>12</v>
      </c>
      <c r="I369" t="s">
        <v>12</v>
      </c>
    </row>
    <row r="370" spans="1:9" hidden="1" x14ac:dyDescent="0.25">
      <c r="A370" t="s">
        <v>9</v>
      </c>
      <c r="B370" t="str">
        <f>HYPERLINK("https://www.sydney.edu.au/scholarships/d/john-coutts-scholarship.html", "John Coutts Scholarship")</f>
        <v>John Coutts Scholarship</v>
      </c>
      <c r="C370" t="s">
        <v>10</v>
      </c>
      <c r="D370" t="s">
        <v>15</v>
      </c>
      <c r="E370" t="s">
        <v>10</v>
      </c>
      <c r="F370" t="s">
        <v>10</v>
      </c>
      <c r="G370" t="s">
        <v>10</v>
      </c>
      <c r="H370" t="s">
        <v>12</v>
      </c>
      <c r="I370" t="s">
        <v>12</v>
      </c>
    </row>
    <row r="371" spans="1:9" hidden="1" x14ac:dyDescent="0.25">
      <c r="A371" t="s">
        <v>9</v>
      </c>
      <c r="B371" t="str">
        <f>HYPERLINK("https://www.sydney.edu.au/scholarships/d/josiah-and-myra-roberts-scholarship.html", "Josiah and Myra Roberts Scholarship")</f>
        <v>Josiah and Myra Roberts Scholarship</v>
      </c>
      <c r="C371" t="s">
        <v>10</v>
      </c>
      <c r="D371" t="s">
        <v>13</v>
      </c>
      <c r="E371" t="s">
        <v>10</v>
      </c>
      <c r="F371" t="s">
        <v>10</v>
      </c>
      <c r="G371" t="s">
        <v>10</v>
      </c>
      <c r="H371" t="s">
        <v>12</v>
      </c>
      <c r="I371" t="s">
        <v>12</v>
      </c>
    </row>
    <row r="372" spans="1:9" hidden="1" x14ac:dyDescent="0.25">
      <c r="A372" t="s">
        <v>9</v>
      </c>
      <c r="B372" t="str">
        <f>HYPERLINK("https://www.sydney.edu.au/scholarships/d/k-e-bullen-scholarships.html", "K E Bullen Scholarships")</f>
        <v>K E Bullen Scholarships</v>
      </c>
      <c r="C372" t="s">
        <v>10</v>
      </c>
      <c r="D372" t="s">
        <v>35</v>
      </c>
      <c r="E372" t="s">
        <v>10</v>
      </c>
      <c r="F372" t="s">
        <v>10</v>
      </c>
      <c r="G372" t="s">
        <v>10</v>
      </c>
      <c r="H372" t="s">
        <v>12</v>
      </c>
      <c r="I372" t="s">
        <v>12</v>
      </c>
    </row>
    <row r="373" spans="1:9" hidden="1" x14ac:dyDescent="0.25">
      <c r="A373" t="s">
        <v>9</v>
      </c>
      <c r="B373" t="str">
        <f>HYPERLINK("https://www.sydney.edu.au/scholarships/d/lithgow-scholarship-for-graduate-diploma-in-psychology.html", "Lithgow Scholarship for Graduate Diploma in Psychology")</f>
        <v>Lithgow Scholarship for Graduate Diploma in Psychology</v>
      </c>
      <c r="C373" t="s">
        <v>10</v>
      </c>
      <c r="D373" t="s">
        <v>38</v>
      </c>
      <c r="E373" t="s">
        <v>10</v>
      </c>
      <c r="F373" t="s">
        <v>10</v>
      </c>
      <c r="G373" t="s">
        <v>10</v>
      </c>
      <c r="H373" t="s">
        <v>12</v>
      </c>
      <c r="I373" t="s">
        <v>12</v>
      </c>
    </row>
    <row r="374" spans="1:9" hidden="1" x14ac:dyDescent="0.25">
      <c r="A374" t="s">
        <v>9</v>
      </c>
      <c r="B374" t="str">
        <f>HYPERLINK("https://www.sydney.edu.au/scholarships/d/malcolm-turki-memorial-scholarship.html", "The Malcolm Turki Memorial Scholarship")</f>
        <v>The Malcolm Turki Memorial Scholarship</v>
      </c>
      <c r="C374" t="s">
        <v>10</v>
      </c>
      <c r="D374" t="s">
        <v>28</v>
      </c>
      <c r="E374" t="s">
        <v>10</v>
      </c>
      <c r="F374" t="s">
        <v>10</v>
      </c>
      <c r="G374" t="s">
        <v>10</v>
      </c>
      <c r="H374" t="s">
        <v>12</v>
      </c>
      <c r="I374" t="s">
        <v>12</v>
      </c>
    </row>
    <row r="375" spans="1:9" hidden="1" x14ac:dyDescent="0.25">
      <c r="A375" t="s">
        <v>9</v>
      </c>
      <c r="B375" t="str">
        <f>HYPERLINK("https://www.sydney.edu.au/scholarships/d/mccaughey-memorial-institute-scholarship-in-agriculture.html", "McCaughey Memorial Institute Scholarship in Agriculture")</f>
        <v>McCaughey Memorial Institute Scholarship in Agriculture</v>
      </c>
      <c r="C375" t="s">
        <v>10</v>
      </c>
      <c r="D375" t="s">
        <v>46</v>
      </c>
      <c r="E375" t="s">
        <v>10</v>
      </c>
      <c r="F375" t="s">
        <v>10</v>
      </c>
      <c r="G375" t="s">
        <v>10</v>
      </c>
      <c r="H375" t="s">
        <v>12</v>
      </c>
      <c r="I375" t="s">
        <v>12</v>
      </c>
    </row>
    <row r="376" spans="1:9" hidden="1" x14ac:dyDescent="0.25">
      <c r="A376" t="s">
        <v>9</v>
      </c>
      <c r="B376" t="str">
        <f>HYPERLINK("https://www.sydney.edu.au/scholarships/d/mrs-elva-rae-talented-mathematics-scholarship.html", "Mrs Elva Rae Talented Mathematics Scholarship")</f>
        <v>Mrs Elva Rae Talented Mathematics Scholarship</v>
      </c>
      <c r="C376" t="s">
        <v>10</v>
      </c>
      <c r="D376" t="s">
        <v>17</v>
      </c>
      <c r="E376" t="s">
        <v>10</v>
      </c>
      <c r="F376" t="s">
        <v>10</v>
      </c>
      <c r="G376" t="s">
        <v>10</v>
      </c>
      <c r="H376" t="s">
        <v>12</v>
      </c>
      <c r="I376" t="s">
        <v>12</v>
      </c>
    </row>
    <row r="377" spans="1:9" hidden="1" x14ac:dyDescent="0.25">
      <c r="A377" t="s">
        <v>9</v>
      </c>
      <c r="B377" t="str">
        <f>HYPERLINK("https://www.sydney.edu.au/scholarships/d/mrs-elva-rae-talented-mathematics-undergraduate-scholarship.html", "Mrs Elva Rae Talented Mathematics Undergraduate Scholarship")</f>
        <v>Mrs Elva Rae Talented Mathematics Undergraduate Scholarship</v>
      </c>
      <c r="C377" t="s">
        <v>10</v>
      </c>
      <c r="D377" t="s">
        <v>26</v>
      </c>
      <c r="E377" t="s">
        <v>10</v>
      </c>
      <c r="F377" t="s">
        <v>10</v>
      </c>
      <c r="G377" t="s">
        <v>10</v>
      </c>
      <c r="H377" t="s">
        <v>12</v>
      </c>
      <c r="I377" t="s">
        <v>12</v>
      </c>
    </row>
    <row r="378" spans="1:9" hidden="1" x14ac:dyDescent="0.25">
      <c r="A378" t="s">
        <v>9</v>
      </c>
      <c r="B378" t="str">
        <f>HYPERLINK("https://www.sydney.edu.au/scholarships/d/nancy-paton-women-in-science-scholarship.html", "Nancy Paton Women in Science Scholarship")</f>
        <v>Nancy Paton Women in Science Scholarship</v>
      </c>
      <c r="C378" t="s">
        <v>10</v>
      </c>
      <c r="D378" t="s">
        <v>37</v>
      </c>
      <c r="E378" t="s">
        <v>10</v>
      </c>
      <c r="F378" t="s">
        <v>10</v>
      </c>
      <c r="G378" t="s">
        <v>10</v>
      </c>
      <c r="H378" t="s">
        <v>12</v>
      </c>
      <c r="I378" t="s">
        <v>12</v>
      </c>
    </row>
    <row r="379" spans="1:9" hidden="1" x14ac:dyDescent="0.25">
      <c r="A379" t="s">
        <v>9</v>
      </c>
      <c r="B379" t="str">
        <f>HYPERLINK("https://www.sydney.edu.au/scholarships/d/norman-scott-noble-scholarship.html", "Norman Scott Noble Honours Scholarship")</f>
        <v>Norman Scott Noble Honours Scholarship</v>
      </c>
      <c r="C379" t="s">
        <v>10</v>
      </c>
      <c r="D379" t="s">
        <v>23</v>
      </c>
      <c r="E379" t="s">
        <v>10</v>
      </c>
      <c r="F379" t="s">
        <v>10</v>
      </c>
      <c r="G379" t="s">
        <v>10</v>
      </c>
      <c r="H379" t="s">
        <v>12</v>
      </c>
      <c r="I379" t="s">
        <v>12</v>
      </c>
    </row>
    <row r="380" spans="1:9" hidden="1" x14ac:dyDescent="0.25">
      <c r="A380" t="s">
        <v>9</v>
      </c>
      <c r="B380" t="str">
        <f>HYPERLINK("https://www.sydney.edu.au/scholarships/d/philip-thomas-collins-scholarship.html", "Philip Thomas Collins Scholarship")</f>
        <v>Philip Thomas Collins Scholarship</v>
      </c>
      <c r="C380" t="s">
        <v>10</v>
      </c>
      <c r="D380" t="s">
        <v>34</v>
      </c>
      <c r="E380" t="s">
        <v>10</v>
      </c>
      <c r="F380" t="s">
        <v>10</v>
      </c>
      <c r="G380" t="s">
        <v>10</v>
      </c>
      <c r="H380" t="s">
        <v>12</v>
      </c>
      <c r="I380" t="s">
        <v>12</v>
      </c>
    </row>
    <row r="381" spans="1:9" hidden="1" x14ac:dyDescent="0.25">
      <c r="A381" t="s">
        <v>9</v>
      </c>
      <c r="B381" t="str">
        <f>HYPERLINK("https://www.sydney.edu.au/scholarships/d/placement-scholarships-for-the-doctor-of-veterinary-medicine.html", "Placement Scholarships for the Doctor of Veterinary Medicine")</f>
        <v>Placement Scholarships for the Doctor of Veterinary Medicine</v>
      </c>
      <c r="C381" t="s">
        <v>10</v>
      </c>
      <c r="D381" t="s">
        <v>60</v>
      </c>
      <c r="E381" t="s">
        <v>10</v>
      </c>
      <c r="F381" t="s">
        <v>10</v>
      </c>
      <c r="G381" t="s">
        <v>10</v>
      </c>
      <c r="H381" t="s">
        <v>12</v>
      </c>
      <c r="I381" t="s">
        <v>33</v>
      </c>
    </row>
    <row r="382" spans="1:9" hidden="1" x14ac:dyDescent="0.25">
      <c r="A382" t="s">
        <v>9</v>
      </c>
      <c r="B382" t="str">
        <f>HYPERLINK("https://www.sydney.edu.au/scholarships/d/professor-marsh-edwards-ao.html", "Professor Marsh Edwards AO Scholarship")</f>
        <v>Professor Marsh Edwards AO Scholarship</v>
      </c>
      <c r="C382" t="s">
        <v>10</v>
      </c>
      <c r="D382" t="s">
        <v>77</v>
      </c>
      <c r="E382" t="s">
        <v>10</v>
      </c>
      <c r="F382" t="s">
        <v>10</v>
      </c>
      <c r="G382" t="s">
        <v>10</v>
      </c>
      <c r="H382" t="s">
        <v>12</v>
      </c>
      <c r="I382" t="s">
        <v>12</v>
      </c>
    </row>
    <row r="383" spans="1:9" hidden="1" x14ac:dyDescent="0.25">
      <c r="A383" t="s">
        <v>9</v>
      </c>
      <c r="B383" t="str">
        <f>HYPERLINK("https://www.sydney.edu.au/scholarships/d/roy-frederick-turner-scholarship-agriculture.html", "Roy Frederick Turner Scholarship (Agriculture)")</f>
        <v>Roy Frederick Turner Scholarship (Agriculture)</v>
      </c>
      <c r="C383" t="s">
        <v>10</v>
      </c>
      <c r="D383" t="s">
        <v>15</v>
      </c>
      <c r="E383" t="s">
        <v>10</v>
      </c>
      <c r="F383" t="s">
        <v>10</v>
      </c>
      <c r="G383" t="s">
        <v>10</v>
      </c>
      <c r="H383" t="s">
        <v>12</v>
      </c>
      <c r="I383" t="s">
        <v>12</v>
      </c>
    </row>
    <row r="384" spans="1:9" hidden="1" x14ac:dyDescent="0.25">
      <c r="A384" t="s">
        <v>9</v>
      </c>
      <c r="B384" t="str">
        <f>HYPERLINK("https://www.sydney.edu.au/scholarships/d/ruggles-scholarship.html", "Ruggles Scholarship")</f>
        <v>Ruggles Scholarship</v>
      </c>
      <c r="C384" t="s">
        <v>10</v>
      </c>
      <c r="D384" t="s">
        <v>77</v>
      </c>
      <c r="E384" t="s">
        <v>10</v>
      </c>
      <c r="F384" t="s">
        <v>10</v>
      </c>
      <c r="G384" t="s">
        <v>10</v>
      </c>
      <c r="H384" t="s">
        <v>12</v>
      </c>
      <c r="I384" t="s">
        <v>12</v>
      </c>
    </row>
    <row r="385" spans="1:9" hidden="1" x14ac:dyDescent="0.25">
      <c r="A385" t="s">
        <v>9</v>
      </c>
      <c r="B385" t="str">
        <f>HYPERLINK("https://www.sydney.edu.au/scholarships/d/rural-sustainability-scholarship-supplementary.html", "Rural Sustainability Scholarship (Supplementary)")</f>
        <v>Rural Sustainability Scholarship (Supplementary)</v>
      </c>
      <c r="C385" t="s">
        <v>10</v>
      </c>
      <c r="D385" t="s">
        <v>13</v>
      </c>
      <c r="E385" t="s">
        <v>10</v>
      </c>
      <c r="F385" t="s">
        <v>10</v>
      </c>
      <c r="G385" t="s">
        <v>10</v>
      </c>
      <c r="H385" t="s">
        <v>12</v>
      </c>
      <c r="I385" t="s">
        <v>12</v>
      </c>
    </row>
    <row r="386" spans="1:9" hidden="1" x14ac:dyDescent="0.25">
      <c r="A386" t="s">
        <v>9</v>
      </c>
      <c r="B386" t="str">
        <f>HYPERLINK("https://www.sydney.edu.au/scholarships/d/rural-sustainability-scholarship.html", "Rural Sustainability Scholarship")</f>
        <v>Rural Sustainability Scholarship</v>
      </c>
      <c r="C386" t="s">
        <v>10</v>
      </c>
      <c r="D386" t="s">
        <v>13</v>
      </c>
      <c r="E386" t="s">
        <v>10</v>
      </c>
      <c r="F386" t="s">
        <v>10</v>
      </c>
      <c r="G386" t="s">
        <v>10</v>
      </c>
      <c r="H386" t="s">
        <v>12</v>
      </c>
      <c r="I386" t="s">
        <v>12</v>
      </c>
    </row>
    <row r="387" spans="1:9" hidden="1" x14ac:dyDescent="0.25">
      <c r="A387" t="s">
        <v>9</v>
      </c>
      <c r="B387" t="str">
        <f>HYPERLINK("https://www.sydney.edu.au/scholarships/d/sally-andrews-honours-scholarship-in-psychology.html", "Sally Andrews Honours Scholarship in Psychology")</f>
        <v>Sally Andrews Honours Scholarship in Psychology</v>
      </c>
      <c r="C387" t="s">
        <v>10</v>
      </c>
      <c r="D387" t="s">
        <v>38</v>
      </c>
      <c r="E387" t="s">
        <v>10</v>
      </c>
      <c r="F387" t="s">
        <v>10</v>
      </c>
      <c r="G387" t="s">
        <v>10</v>
      </c>
      <c r="H387" t="s">
        <v>12</v>
      </c>
      <c r="I387" t="s">
        <v>12</v>
      </c>
    </row>
    <row r="388" spans="1:9" hidden="1" x14ac:dyDescent="0.25">
      <c r="A388" t="s">
        <v>9</v>
      </c>
      <c r="B388" t="str">
        <f>HYPERLINK("https://www.sydney.edu.au/scholarships/d/scholarship-agriculture.html", "Undergraduate Scholarship in Agriculture")</f>
        <v>Undergraduate Scholarship in Agriculture</v>
      </c>
      <c r="C388" t="s">
        <v>10</v>
      </c>
      <c r="D388" t="s">
        <v>78</v>
      </c>
      <c r="E388" t="s">
        <v>10</v>
      </c>
      <c r="F388" t="s">
        <v>10</v>
      </c>
      <c r="G388" t="s">
        <v>10</v>
      </c>
      <c r="H388" t="s">
        <v>12</v>
      </c>
      <c r="I388" t="s">
        <v>12</v>
      </c>
    </row>
    <row r="389" spans="1:9" hidden="1" x14ac:dyDescent="0.25">
      <c r="A389" t="s">
        <v>9</v>
      </c>
      <c r="B389" t="str">
        <f>HYPERLINK("https://www.sydney.edu.au/scholarships/d/sir-lionel-hooke-scholarship.html", "Sir Lionel Hooke Scholarship")</f>
        <v>Sir Lionel Hooke Scholarship</v>
      </c>
      <c r="C389" t="s">
        <v>10</v>
      </c>
      <c r="D389" t="s">
        <v>23</v>
      </c>
      <c r="E389" t="s">
        <v>10</v>
      </c>
      <c r="F389" t="s">
        <v>10</v>
      </c>
      <c r="G389" t="s">
        <v>10</v>
      </c>
      <c r="H389" t="s">
        <v>12</v>
      </c>
      <c r="I389" t="s">
        <v>12</v>
      </c>
    </row>
    <row r="390" spans="1:9" hidden="1" x14ac:dyDescent="0.25">
      <c r="A390" t="s">
        <v>9</v>
      </c>
      <c r="B390" t="str">
        <f>HYPERLINK("https://www.sydney.edu.au/scholarships/d/summer-vacation-scholarship-in-computational-materials.html", "Summer Vacation Scholarship in Computational Materials")</f>
        <v>Summer Vacation Scholarship in Computational Materials</v>
      </c>
      <c r="C390" t="s">
        <v>10</v>
      </c>
      <c r="D390" t="s">
        <v>79</v>
      </c>
      <c r="E390" t="s">
        <v>10</v>
      </c>
      <c r="F390" t="s">
        <v>10</v>
      </c>
      <c r="G390" t="s">
        <v>10</v>
      </c>
      <c r="H390" t="s">
        <v>12</v>
      </c>
      <c r="I390" t="s">
        <v>12</v>
      </c>
    </row>
    <row r="391" spans="1:9" hidden="1" x14ac:dyDescent="0.25">
      <c r="A391" t="s">
        <v>9</v>
      </c>
      <c r="B391" t="str">
        <f>HYPERLINK("https://www.sydney.edu.au/scholarships/d/swan-family-scholarship.html", "The Swan Family Scholarship")</f>
        <v>The Swan Family Scholarship</v>
      </c>
      <c r="C391" t="s">
        <v>10</v>
      </c>
      <c r="D391" t="s">
        <v>28</v>
      </c>
      <c r="E391" t="s">
        <v>10</v>
      </c>
      <c r="F391" t="s">
        <v>10</v>
      </c>
      <c r="G391" t="s">
        <v>10</v>
      </c>
      <c r="H391" t="s">
        <v>12</v>
      </c>
      <c r="I391" t="s">
        <v>12</v>
      </c>
    </row>
    <row r="392" spans="1:9" hidden="1" x14ac:dyDescent="0.25">
      <c r="A392" t="s">
        <v>9</v>
      </c>
      <c r="B392" t="str">
        <f>HYPERLINK("https://www.sydney.edu.au/scholarships/d/sydney-quantum-academy-undergraduate-research-scholarship.html", "Sydney Quantum Academy Undergraduate Research Scholarship")</f>
        <v>Sydney Quantum Academy Undergraduate Research Scholarship</v>
      </c>
      <c r="C392" t="s">
        <v>10</v>
      </c>
      <c r="D392" t="s">
        <v>80</v>
      </c>
      <c r="E392" t="s">
        <v>10</v>
      </c>
      <c r="F392" t="s">
        <v>10</v>
      </c>
      <c r="G392" t="s">
        <v>10</v>
      </c>
      <c r="H392" t="s">
        <v>12</v>
      </c>
      <c r="I392" t="s">
        <v>12</v>
      </c>
    </row>
    <row r="393" spans="1:9" x14ac:dyDescent="0.25">
      <c r="A393" t="s">
        <v>9</v>
      </c>
      <c r="B393" t="str">
        <f>HYPERLINK("https://www.sydney.edu.au/scholarships/d/sydney-school-of-veterinary-sciences-postgraduate-diversity-scho.html", "Sydney School of Veterinary Sciences Postgraduate Diversity Scholarship")</f>
        <v>Sydney School of Veterinary Sciences Postgraduate Diversity Scholarship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12</v>
      </c>
      <c r="I393" t="s">
        <v>12</v>
      </c>
    </row>
    <row r="394" spans="1:9" x14ac:dyDescent="0.25">
      <c r="A394" t="s">
        <v>9</v>
      </c>
      <c r="B394" t="str">
        <f>HYPERLINK("https://www.sydney.edu.au/scholarships/d/sydney-school-of-veterinary-sciences-undergraduate-equity-scholarship.html", "Sydney School of Veterinary Sciences Undergraduate Equity Scholarship")</f>
        <v>Sydney School of Veterinary Sciences Undergraduate Equity Scholarship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12</v>
      </c>
      <c r="I394" t="s">
        <v>12</v>
      </c>
    </row>
    <row r="395" spans="1:9" hidden="1" x14ac:dyDescent="0.25">
      <c r="A395" t="s">
        <v>9</v>
      </c>
      <c r="B395" t="str">
        <f>HYPERLINK("https://www.sydney.edu.au/scholarships/d/tanya-sackville-memorial-scholarship.html", "The Tanya Sackville Memorial Scholarship in Clinical Psychology")</f>
        <v>The Tanya Sackville Memorial Scholarship in Clinical Psychology</v>
      </c>
      <c r="C395" t="s">
        <v>10</v>
      </c>
      <c r="D395" t="s">
        <v>37</v>
      </c>
      <c r="E395" t="s">
        <v>10</v>
      </c>
      <c r="F395" t="s">
        <v>10</v>
      </c>
      <c r="G395" t="s">
        <v>10</v>
      </c>
      <c r="H395" t="s">
        <v>12</v>
      </c>
      <c r="I395" t="s">
        <v>12</v>
      </c>
    </row>
    <row r="396" spans="1:9" hidden="1" x14ac:dyDescent="0.25">
      <c r="A396" t="s">
        <v>9</v>
      </c>
      <c r="B396" t="str">
        <f>HYPERLINK("https://www.sydney.edu.au/scholarships/d/the-gabrielle-gouch-scholarship.html", "The Gabrielle Gouch Scholarship")</f>
        <v>The Gabrielle Gouch Scholarship</v>
      </c>
      <c r="C396" t="s">
        <v>10</v>
      </c>
      <c r="D396" t="s">
        <v>81</v>
      </c>
      <c r="E396" t="s">
        <v>10</v>
      </c>
      <c r="F396" t="s">
        <v>10</v>
      </c>
      <c r="G396" t="s">
        <v>10</v>
      </c>
      <c r="H396" t="s">
        <v>12</v>
      </c>
      <c r="I396" t="s">
        <v>12</v>
      </c>
    </row>
    <row r="397" spans="1:9" hidden="1" x14ac:dyDescent="0.25">
      <c r="A397" t="s">
        <v>9</v>
      </c>
      <c r="B397" t="str">
        <f>HYPERLINK("https://www.sydney.edu.au/scholarships/d/the-isaacs-family-scholarship-in-science0.html", "The Isaacs Family Scholarship in Science")</f>
        <v>The Isaacs Family Scholarship in Science</v>
      </c>
      <c r="C397" t="s">
        <v>10</v>
      </c>
      <c r="D397" t="s">
        <v>13</v>
      </c>
      <c r="E397" t="s">
        <v>10</v>
      </c>
      <c r="F397" t="s">
        <v>10</v>
      </c>
      <c r="G397" t="s">
        <v>10</v>
      </c>
      <c r="H397" t="s">
        <v>12</v>
      </c>
      <c r="I397" t="s">
        <v>12</v>
      </c>
    </row>
    <row r="398" spans="1:9" hidden="1" x14ac:dyDescent="0.25">
      <c r="A398" t="s">
        <v>9</v>
      </c>
      <c r="B398" t="str">
        <f>HYPERLINK("https://www.sydney.edu.au/scholarships/d/the-kristina-hacket-memorial-scholarship.html", "The Kristina Hacket Memorial Scholarship")</f>
        <v>The Kristina Hacket Memorial Scholarship</v>
      </c>
      <c r="C398" t="s">
        <v>10</v>
      </c>
      <c r="D398" t="s">
        <v>14</v>
      </c>
      <c r="E398" t="s">
        <v>10</v>
      </c>
      <c r="F398" t="s">
        <v>10</v>
      </c>
      <c r="G398" t="s">
        <v>10</v>
      </c>
      <c r="H398" t="s">
        <v>12</v>
      </c>
      <c r="I398" t="s">
        <v>12</v>
      </c>
    </row>
    <row r="399" spans="1:9" hidden="1" x14ac:dyDescent="0.25">
      <c r="A399" t="s">
        <v>9</v>
      </c>
      <c r="B399" t="str">
        <f>HYPERLINK("https://www.sydney.edu.au/scholarships/d/the-ross-scholarship.html", "The Ross Scholarship")</f>
        <v>The Ross Scholarship</v>
      </c>
      <c r="C399" t="s">
        <v>10</v>
      </c>
      <c r="D399" t="s">
        <v>82</v>
      </c>
      <c r="E399" t="s">
        <v>10</v>
      </c>
      <c r="F399" t="s">
        <v>10</v>
      </c>
      <c r="G399" t="s">
        <v>10</v>
      </c>
      <c r="H399" t="s">
        <v>12</v>
      </c>
      <c r="I399" t="s">
        <v>12</v>
      </c>
    </row>
    <row r="400" spans="1:9" hidden="1" x14ac:dyDescent="0.25">
      <c r="A400" t="s">
        <v>9</v>
      </c>
      <c r="B400" t="str">
        <f>HYPERLINK("https://www.sydney.edu.au/scholarships/d/the-veterinary-society-scholarship.html", "The Veterinary Society Scholarship")</f>
        <v>The Veterinary Society Scholarship</v>
      </c>
      <c r="C400" t="s">
        <v>10</v>
      </c>
      <c r="D400" t="s">
        <v>32</v>
      </c>
      <c r="E400" t="s">
        <v>10</v>
      </c>
      <c r="F400" t="s">
        <v>10</v>
      </c>
      <c r="G400" t="s">
        <v>10</v>
      </c>
      <c r="H400" t="s">
        <v>12</v>
      </c>
      <c r="I400" t="s">
        <v>12</v>
      </c>
    </row>
    <row r="401" spans="1:9" hidden="1" x14ac:dyDescent="0.25">
      <c r="A401" t="s">
        <v>9</v>
      </c>
      <c r="B401" t="str">
        <f>HYPERLINK("https://www.sydney.edu.au/scholarships/d/the-william-cooper-and-nephews--scholarship.html", "The William Cooper and Nephews' Scholarship")</f>
        <v>The William Cooper and Nephews' Scholarship</v>
      </c>
      <c r="C401" t="s">
        <v>10</v>
      </c>
      <c r="D401" t="s">
        <v>23</v>
      </c>
      <c r="E401" t="s">
        <v>10</v>
      </c>
      <c r="F401" t="s">
        <v>10</v>
      </c>
      <c r="G401" t="s">
        <v>10</v>
      </c>
      <c r="H401" t="s">
        <v>12</v>
      </c>
      <c r="I401" t="s">
        <v>12</v>
      </c>
    </row>
    <row r="402" spans="1:9" hidden="1" x14ac:dyDescent="0.25">
      <c r="A402" t="s">
        <v>9</v>
      </c>
      <c r="B402" t="str">
        <f>HYPERLINK("https://www.sydney.edu.au/scholarships/d/tomoko-maruno-equity-scholarship.html", "Tomoko Maruno Equity Scholarship")</f>
        <v>Tomoko Maruno Equity Scholarship</v>
      </c>
      <c r="C402" t="s">
        <v>10</v>
      </c>
      <c r="D402" t="s">
        <v>20</v>
      </c>
      <c r="E402" t="s">
        <v>10</v>
      </c>
      <c r="F402" t="s">
        <v>10</v>
      </c>
      <c r="G402" t="s">
        <v>10</v>
      </c>
      <c r="H402" t="s">
        <v>12</v>
      </c>
      <c r="I402" t="s">
        <v>12</v>
      </c>
    </row>
    <row r="403" spans="1:9" hidden="1" x14ac:dyDescent="0.25">
      <c r="A403" t="s">
        <v>9</v>
      </c>
      <c r="B403" t="str">
        <f>HYPERLINK("https://www.sydney.edu.au/scholarships/d/walter-moore-scholarship.html", "Walter Moore Honours Scholarships")</f>
        <v>Walter Moore Honours Scholarships</v>
      </c>
      <c r="C403" t="s">
        <v>10</v>
      </c>
      <c r="D403" t="s">
        <v>23</v>
      </c>
      <c r="E403" t="s">
        <v>10</v>
      </c>
      <c r="F403" t="s">
        <v>10</v>
      </c>
      <c r="G403" t="s">
        <v>10</v>
      </c>
      <c r="H403" t="s">
        <v>12</v>
      </c>
      <c r="I403" t="s">
        <v>12</v>
      </c>
    </row>
    <row r="404" spans="1:9" hidden="1" x14ac:dyDescent="0.25">
      <c r="A404" t="s">
        <v>9</v>
      </c>
      <c r="B404" t="str">
        <f>HYPERLINK("https://www.sydney.edu.au/scholarships/d/yim-family-foundation-scholarship.html", "Yim Family Foundation Scholarship")</f>
        <v>Yim Family Foundation Scholarship</v>
      </c>
      <c r="C404" t="s">
        <v>10</v>
      </c>
      <c r="D404" t="s">
        <v>83</v>
      </c>
      <c r="E404" t="s">
        <v>10</v>
      </c>
      <c r="F404" t="s">
        <v>10</v>
      </c>
      <c r="G404" t="s">
        <v>10</v>
      </c>
      <c r="H404" t="s">
        <v>12</v>
      </c>
      <c r="I404" t="s">
        <v>12</v>
      </c>
    </row>
    <row r="405" spans="1:9" x14ac:dyDescent="0.25">
      <c r="A405" t="s">
        <v>9</v>
      </c>
      <c r="B405" t="str">
        <f>HYPERLINK("https://www.sydney.edu.au/scholarships/e/-eleanor-sophia-wood-mysydney-scholarship", "Page not found")</f>
        <v>Page not found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12</v>
      </c>
      <c r="I405" t="s">
        <v>12</v>
      </c>
    </row>
    <row r="406" spans="1:9" hidden="1" x14ac:dyDescent="0.25">
      <c r="A406" t="s">
        <v>9</v>
      </c>
      <c r="B406" t="str">
        <f>HYPERLINK("https://www.sydney.edu.au/scholarships/e/adam-scott-foundation-scholarship.html", "Adam Scott Foundation Scholarship")</f>
        <v>Adam Scott Foundation Scholarship</v>
      </c>
      <c r="C406" t="s">
        <v>10</v>
      </c>
      <c r="D406" t="s">
        <v>24</v>
      </c>
      <c r="E406" t="s">
        <v>10</v>
      </c>
      <c r="F406" t="s">
        <v>10</v>
      </c>
      <c r="G406" t="s">
        <v>10</v>
      </c>
      <c r="H406" t="s">
        <v>12</v>
      </c>
      <c r="I406" t="s">
        <v>12</v>
      </c>
    </row>
    <row r="407" spans="1:9" hidden="1" x14ac:dyDescent="0.25">
      <c r="A407" t="s">
        <v>9</v>
      </c>
      <c r="B407" t="str">
        <f>HYPERLINK("https://www.sydney.edu.au/scholarships/e/adamo-and-francesca-boncardo-mysydney-scholarship.html", "Adamo and Francesca Boncardo MySydney Scholarship")</f>
        <v>Adamo and Francesca Boncardo MySydney Scholarship</v>
      </c>
      <c r="C407" t="s">
        <v>10</v>
      </c>
      <c r="D407" t="s">
        <v>13</v>
      </c>
      <c r="E407" t="s">
        <v>10</v>
      </c>
      <c r="F407" t="s">
        <v>10</v>
      </c>
      <c r="G407" t="s">
        <v>10</v>
      </c>
      <c r="H407" t="s">
        <v>12</v>
      </c>
      <c r="I407" t="s">
        <v>12</v>
      </c>
    </row>
    <row r="408" spans="1:9" hidden="1" x14ac:dyDescent="0.25">
      <c r="A408" t="s">
        <v>9</v>
      </c>
      <c r="B408" t="str">
        <f>HYPERLINK("https://www.sydney.edu.au/scholarships/e/bruton-educational-trust-scholarship.html", "The Bruton Educational Trust Scholarship")</f>
        <v>The Bruton Educational Trust Scholarship</v>
      </c>
      <c r="C408" t="s">
        <v>10</v>
      </c>
      <c r="D408" t="s">
        <v>20</v>
      </c>
      <c r="E408" t="s">
        <v>10</v>
      </c>
      <c r="F408" t="s">
        <v>10</v>
      </c>
      <c r="G408" t="s">
        <v>10</v>
      </c>
      <c r="H408" t="s">
        <v>12</v>
      </c>
      <c r="I408" t="s">
        <v>12</v>
      </c>
    </row>
    <row r="409" spans="1:9" hidden="1" x14ac:dyDescent="0.25">
      <c r="A409" t="s">
        <v>9</v>
      </c>
      <c r="B409" t="str">
        <f>HYPERLINK("https://www.sydney.edu.au/scholarships/e/chancellors-award.html", "Chancellor's Award")</f>
        <v>Chancellor's Award</v>
      </c>
      <c r="C409" t="s">
        <v>10</v>
      </c>
      <c r="D409" t="s">
        <v>20</v>
      </c>
      <c r="E409" t="s">
        <v>10</v>
      </c>
      <c r="F409" t="s">
        <v>10</v>
      </c>
      <c r="G409" t="s">
        <v>10</v>
      </c>
      <c r="H409" t="s">
        <v>12</v>
      </c>
      <c r="I409" t="s">
        <v>12</v>
      </c>
    </row>
    <row r="410" spans="1:9" hidden="1" x14ac:dyDescent="0.25">
      <c r="A410" t="s">
        <v>9</v>
      </c>
      <c r="B410" t="str">
        <f>HYPERLINK("https://www.sydney.edu.au/scholarships/e/david-clarke-memorial-scholarship.html", "David Clarke Memorial Scholarship")</f>
        <v>David Clarke Memorial Scholarship</v>
      </c>
      <c r="C410" t="s">
        <v>10</v>
      </c>
      <c r="D410" t="s">
        <v>22</v>
      </c>
      <c r="E410" t="s">
        <v>10</v>
      </c>
      <c r="F410" t="s">
        <v>10</v>
      </c>
      <c r="G410" t="s">
        <v>10</v>
      </c>
      <c r="H410" t="s">
        <v>12</v>
      </c>
      <c r="I410" t="s">
        <v>12</v>
      </c>
    </row>
    <row r="411" spans="1:9" hidden="1" x14ac:dyDescent="0.25">
      <c r="A411" t="s">
        <v>9</v>
      </c>
      <c r="B411" t="str">
        <f>HYPERLINK("https://www.sydney.edu.au/scholarships/e/digital-health-internship.html", "Digital Health Internship")</f>
        <v>Digital Health Internship</v>
      </c>
      <c r="C411" t="s">
        <v>10</v>
      </c>
      <c r="D411" t="s">
        <v>30</v>
      </c>
      <c r="E411" t="s">
        <v>10</v>
      </c>
      <c r="F411" t="s">
        <v>10</v>
      </c>
      <c r="G411" t="s">
        <v>10</v>
      </c>
      <c r="H411" t="s">
        <v>12</v>
      </c>
      <c r="I411" t="s">
        <v>12</v>
      </c>
    </row>
    <row r="412" spans="1:9" hidden="1" x14ac:dyDescent="0.25">
      <c r="A412" t="s">
        <v>9</v>
      </c>
      <c r="B412" t="str">
        <f>HYPERLINK("https://www.sydney.edu.au/scholarships/e/diversity-of-leaders-in-major-projects-scholarship.html", "Diversity of Leaders in Major Projects Scholarship")</f>
        <v>Diversity of Leaders in Major Projects Scholarship</v>
      </c>
      <c r="C412" t="s">
        <v>10</v>
      </c>
      <c r="D412" t="s">
        <v>13</v>
      </c>
      <c r="E412" t="s">
        <v>10</v>
      </c>
      <c r="F412" t="s">
        <v>10</v>
      </c>
      <c r="G412" t="s">
        <v>10</v>
      </c>
      <c r="H412" t="s">
        <v>12</v>
      </c>
      <c r="I412" t="s">
        <v>12</v>
      </c>
    </row>
    <row r="413" spans="1:9" hidden="1" x14ac:dyDescent="0.25">
      <c r="A413" t="s">
        <v>9</v>
      </c>
      <c r="B413" t="str">
        <f>HYPERLINK("https://www.sydney.edu.au/scholarships/e/eureka-benevolent-foundation-scholarship.html", "Eureka Benevolent Foundation Scholarship")</f>
        <v>Eureka Benevolent Foundation Scholarship</v>
      </c>
      <c r="C413" t="s">
        <v>10</v>
      </c>
      <c r="D413" t="s">
        <v>46</v>
      </c>
      <c r="E413" t="s">
        <v>10</v>
      </c>
      <c r="F413" t="s">
        <v>10</v>
      </c>
      <c r="G413" t="s">
        <v>10</v>
      </c>
      <c r="H413" t="s">
        <v>12</v>
      </c>
      <c r="I413" t="s">
        <v>12</v>
      </c>
    </row>
    <row r="414" spans="1:9" hidden="1" x14ac:dyDescent="0.25">
      <c r="A414" t="s">
        <v>9</v>
      </c>
      <c r="B414" t="str">
        <f>HYPERLINK("https://www.sydney.edu.au/scholarships/e/jim-wolfensohn-scholarship.html", "Jim Wolfensohn Scholarship")</f>
        <v>Jim Wolfensohn Scholarship</v>
      </c>
      <c r="C414" t="s">
        <v>10</v>
      </c>
      <c r="D414" t="s">
        <v>46</v>
      </c>
      <c r="E414" t="s">
        <v>10</v>
      </c>
      <c r="F414" t="s">
        <v>10</v>
      </c>
      <c r="G414" t="s">
        <v>10</v>
      </c>
      <c r="H414" t="s">
        <v>12</v>
      </c>
      <c r="I414" t="s">
        <v>12</v>
      </c>
    </row>
    <row r="415" spans="1:9" hidden="1" x14ac:dyDescent="0.25">
      <c r="A415" t="s">
        <v>9</v>
      </c>
      <c r="B415" t="str">
        <f>HYPERLINK("https://www.sydney.edu.au/scholarships/e/lendlease-bradfield-urbanisation-scholarship.html", "Lendlease Bradfield Urbanisation Scholarship")</f>
        <v>Lendlease Bradfield Urbanisation Scholarship</v>
      </c>
      <c r="C415" t="s">
        <v>10</v>
      </c>
      <c r="D415" t="s">
        <v>20</v>
      </c>
      <c r="E415" t="s">
        <v>10</v>
      </c>
      <c r="F415" t="s">
        <v>10</v>
      </c>
      <c r="G415" t="s">
        <v>10</v>
      </c>
      <c r="H415" t="s">
        <v>12</v>
      </c>
      <c r="I415" t="s">
        <v>12</v>
      </c>
    </row>
    <row r="416" spans="1:9" x14ac:dyDescent="0.25">
      <c r="A416" t="s">
        <v>9</v>
      </c>
      <c r="B416" t="str">
        <f>HYPERLINK("https://www.sydney.edu.au/scholarships/e/mysydney-equity-accommodation-scholarship.html", "MySydney Equity Accommodation Scholarship")</f>
        <v>MySydney Equity Accommodation Scholarship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12</v>
      </c>
      <c r="I416" t="s">
        <v>12</v>
      </c>
    </row>
    <row r="417" spans="1:9" hidden="1" x14ac:dyDescent="0.25">
      <c r="A417" t="s">
        <v>9</v>
      </c>
      <c r="B417" t="str">
        <f>HYPERLINK("https://www.sydney.edu.au/scholarships/e/mysydney-scholarship.html", "MySydney Scholarship")</f>
        <v>MySydney Scholarship</v>
      </c>
      <c r="C417" t="s">
        <v>10</v>
      </c>
      <c r="D417" t="s">
        <v>37</v>
      </c>
      <c r="E417" t="s">
        <v>10</v>
      </c>
      <c r="F417" t="s">
        <v>10</v>
      </c>
      <c r="G417" t="s">
        <v>10</v>
      </c>
      <c r="H417" t="s">
        <v>12</v>
      </c>
      <c r="I417" t="s">
        <v>12</v>
      </c>
    </row>
    <row r="418" spans="1:9" hidden="1" x14ac:dyDescent="0.25">
      <c r="A418" t="s">
        <v>9</v>
      </c>
      <c r="B418" t="str">
        <f>HYPERLINK("https://www.sydney.edu.au/scholarships/e/pamela-joy-equity-scholarship.html", "Pamela Joy Equity Scholarship")</f>
        <v>Pamela Joy Equity Scholarship</v>
      </c>
      <c r="C418" t="s">
        <v>10</v>
      </c>
      <c r="D418" t="s">
        <v>20</v>
      </c>
      <c r="E418" t="s">
        <v>10</v>
      </c>
      <c r="F418" t="s">
        <v>10</v>
      </c>
      <c r="G418" t="s">
        <v>10</v>
      </c>
      <c r="H418" t="s">
        <v>12</v>
      </c>
      <c r="I418" t="s">
        <v>12</v>
      </c>
    </row>
    <row r="419" spans="1:9" hidden="1" x14ac:dyDescent="0.25">
      <c r="A419" t="s">
        <v>9</v>
      </c>
      <c r="B419" t="str">
        <f>HYPERLINK("https://www.sydney.edu.au/scholarships/e/postgraduate-online-scholarship.html", "Postgraduate Online Scholarship")</f>
        <v>Postgraduate Online Scholarship</v>
      </c>
      <c r="C419" t="s">
        <v>10</v>
      </c>
      <c r="D419" t="s">
        <v>35</v>
      </c>
      <c r="E419" t="s">
        <v>10</v>
      </c>
      <c r="F419" t="s">
        <v>10</v>
      </c>
      <c r="G419" t="s">
        <v>10</v>
      </c>
      <c r="H419" t="s">
        <v>12</v>
      </c>
      <c r="I419" t="s">
        <v>12</v>
      </c>
    </row>
    <row r="420" spans="1:9" hidden="1" x14ac:dyDescent="0.25">
      <c r="A420" t="s">
        <v>9</v>
      </c>
      <c r="B420" t="str">
        <f>HYPERLINK("https://www.sydney.edu.au/scholarships/e/rosebrook-foundation-scholarship.html", "The Rosebrook Scholarship")</f>
        <v>The Rosebrook Scholarship</v>
      </c>
      <c r="C420" t="s">
        <v>10</v>
      </c>
      <c r="D420" t="s">
        <v>22</v>
      </c>
      <c r="E420" t="s">
        <v>10</v>
      </c>
      <c r="F420" t="s">
        <v>10</v>
      </c>
      <c r="G420" t="s">
        <v>10</v>
      </c>
      <c r="H420" t="s">
        <v>12</v>
      </c>
      <c r="I420" t="s">
        <v>12</v>
      </c>
    </row>
    <row r="421" spans="1:9" hidden="1" x14ac:dyDescent="0.25">
      <c r="A421" t="s">
        <v>9</v>
      </c>
      <c r="B421" t="str">
        <f>HYPERLINK("https://www.sydney.edu.au/scholarships/e/state-super-academic-scholarship.html", "State Super ESG for Impact Scholarship")</f>
        <v>State Super ESG for Impact Scholarship</v>
      </c>
      <c r="C421" t="s">
        <v>10</v>
      </c>
      <c r="D421" t="s">
        <v>61</v>
      </c>
      <c r="E421" t="s">
        <v>10</v>
      </c>
      <c r="F421" t="s">
        <v>10</v>
      </c>
      <c r="G421" t="s">
        <v>10</v>
      </c>
      <c r="H421" t="s">
        <v>12</v>
      </c>
      <c r="I421" t="s">
        <v>12</v>
      </c>
    </row>
    <row r="422" spans="1:9" hidden="1" x14ac:dyDescent="0.25">
      <c r="A422" t="s">
        <v>9</v>
      </c>
      <c r="B422" t="str">
        <f>HYPERLINK("https://www.sydney.edu.au/scholarships/e/sydney-access-scholarship.html", "Sydney Access Scholarship")</f>
        <v>Sydney Access Scholarship</v>
      </c>
      <c r="C422" t="s">
        <v>10</v>
      </c>
      <c r="D422" t="s">
        <v>37</v>
      </c>
      <c r="E422" t="s">
        <v>10</v>
      </c>
      <c r="F422" t="s">
        <v>10</v>
      </c>
      <c r="G422" t="s">
        <v>10</v>
      </c>
      <c r="H422" t="s">
        <v>12</v>
      </c>
      <c r="I422" t="s">
        <v>12</v>
      </c>
    </row>
    <row r="423" spans="1:9" hidden="1" x14ac:dyDescent="0.25">
      <c r="A423" t="s">
        <v>9</v>
      </c>
      <c r="B423" t="str">
        <f>HYPERLINK("https://www.sydney.edu.au/scholarships/e/sydney-scholars-awards-equity-hardship-grounds.html", "Sydney Scholars Awards on Equity and Hardship Grounds")</f>
        <v>Sydney Scholars Awards on Equity and Hardship Grounds</v>
      </c>
      <c r="C423" t="s">
        <v>10</v>
      </c>
      <c r="D423" t="s">
        <v>28</v>
      </c>
      <c r="E423" t="s">
        <v>10</v>
      </c>
      <c r="F423" t="s">
        <v>10</v>
      </c>
      <c r="G423" t="s">
        <v>10</v>
      </c>
      <c r="H423" t="s">
        <v>12</v>
      </c>
      <c r="I423" t="s">
        <v>12</v>
      </c>
    </row>
    <row r="424" spans="1:9" hidden="1" x14ac:dyDescent="0.25">
      <c r="A424" t="s">
        <v>9</v>
      </c>
      <c r="B424" t="str">
        <f>HYPERLINK("https://www.sydney.edu.au/scholarships/e/the-boulton-mysydney-scholarship.html", "The Boulton MySydney Scholarship")</f>
        <v>The Boulton MySydney Scholarship</v>
      </c>
      <c r="C424" t="s">
        <v>10</v>
      </c>
      <c r="D424" t="s">
        <v>37</v>
      </c>
      <c r="E424" t="s">
        <v>10</v>
      </c>
      <c r="F424" t="s">
        <v>10</v>
      </c>
      <c r="G424" t="s">
        <v>10</v>
      </c>
      <c r="H424" t="s">
        <v>12</v>
      </c>
      <c r="I424" t="s">
        <v>12</v>
      </c>
    </row>
    <row r="425" spans="1:9" hidden="1" x14ac:dyDescent="0.25">
      <c r="A425" t="s">
        <v>9</v>
      </c>
      <c r="B425" t="str">
        <f>HYPERLINK("https://www.sydney.edu.au/scholarships/e/the-harold-and-gwenneth-harris-endowment-for-medical-humanities-.html", "The Harold and Gwenneth Harris Endowment for Medical Humanities Scholarship")</f>
        <v>The Harold and Gwenneth Harris Endowment for Medical Humanities Scholarship</v>
      </c>
      <c r="C425" t="s">
        <v>10</v>
      </c>
      <c r="D425" t="s">
        <v>57</v>
      </c>
      <c r="E425" t="s">
        <v>10</v>
      </c>
      <c r="F425" t="s">
        <v>10</v>
      </c>
      <c r="G425" t="s">
        <v>10</v>
      </c>
      <c r="H425" t="s">
        <v>12</v>
      </c>
      <c r="I425" t="s">
        <v>12</v>
      </c>
    </row>
    <row r="426" spans="1:9" hidden="1" x14ac:dyDescent="0.25">
      <c r="A426" t="s">
        <v>9</v>
      </c>
      <c r="B426" t="str">
        <f>HYPERLINK("https://www.sydney.edu.au/scholarships/e/the-lyn-mallesch-scholarship.html", "The Lyn Mallesch Scholarship")</f>
        <v>The Lyn Mallesch Scholarship</v>
      </c>
      <c r="C426" t="s">
        <v>10</v>
      </c>
      <c r="D426" t="s">
        <v>17</v>
      </c>
      <c r="E426" t="s">
        <v>10</v>
      </c>
      <c r="F426" t="s">
        <v>10</v>
      </c>
      <c r="G426" t="s">
        <v>10</v>
      </c>
      <c r="H426" t="s">
        <v>12</v>
      </c>
      <c r="I426" t="s">
        <v>12</v>
      </c>
    </row>
    <row r="427" spans="1:9" hidden="1" x14ac:dyDescent="0.25">
      <c r="A427" t="s">
        <v>9</v>
      </c>
      <c r="B427" t="str">
        <f>HYPERLINK("https://www.sydney.edu.au/scholarships/e/the-nick-van-gelder-dreamers-scholarship.html", "The Nick van Gelder Dreamers Scholarship")</f>
        <v>The Nick van Gelder Dreamers Scholarship</v>
      </c>
      <c r="C427" t="s">
        <v>10</v>
      </c>
      <c r="D427" t="s">
        <v>13</v>
      </c>
      <c r="E427" t="s">
        <v>10</v>
      </c>
      <c r="F427" t="s">
        <v>10</v>
      </c>
      <c r="G427" t="s">
        <v>10</v>
      </c>
      <c r="H427" t="s">
        <v>12</v>
      </c>
      <c r="I427" t="s">
        <v>12</v>
      </c>
    </row>
    <row r="428" spans="1:9" hidden="1" x14ac:dyDescent="0.25">
      <c r="A428" t="s">
        <v>9</v>
      </c>
      <c r="B428" t="str">
        <f>HYPERLINK("https://www.sydney.edu.au/scholarships/e/the-robert-floyd-marshall-and-esen-marshall-memorial-scholarship.html", "The Robert Floyd Marshall and Esen Marshall Memorial Scholarship")</f>
        <v>The Robert Floyd Marshall and Esen Marshall Memorial Scholarship</v>
      </c>
      <c r="C428" t="s">
        <v>10</v>
      </c>
      <c r="D428" t="s">
        <v>37</v>
      </c>
      <c r="E428" t="s">
        <v>10</v>
      </c>
      <c r="F428" t="s">
        <v>10</v>
      </c>
      <c r="G428" t="s">
        <v>10</v>
      </c>
      <c r="H428" t="s">
        <v>12</v>
      </c>
      <c r="I428" t="s">
        <v>12</v>
      </c>
    </row>
    <row r="429" spans="1:9" hidden="1" x14ac:dyDescent="0.25">
      <c r="A429" t="s">
        <v>9</v>
      </c>
      <c r="B429" t="str">
        <f>HYPERLINK("https://www.sydney.edu.au/scholarships/e/walter-eliza-hall-trust-opportunity-scholarship-student-physical.html", "Walter and Eliza Hall Trust Opportunity Scholarship")</f>
        <v>Walter and Eliza Hall Trust Opportunity Scholarship</v>
      </c>
      <c r="C429" t="s">
        <v>10</v>
      </c>
      <c r="D429" t="s">
        <v>13</v>
      </c>
      <c r="E429" t="s">
        <v>10</v>
      </c>
      <c r="F429" t="s">
        <v>10</v>
      </c>
      <c r="G429" t="s">
        <v>10</v>
      </c>
      <c r="H429" t="s">
        <v>12</v>
      </c>
      <c r="I429" t="s">
        <v>12</v>
      </c>
    </row>
    <row r="430" spans="1:9" hidden="1" x14ac:dyDescent="0.25">
      <c r="A430" t="s">
        <v>9</v>
      </c>
      <c r="B430" t="str">
        <f>HYPERLINK("https://www.sydney.edu.au/scholarships/e/westpac-future-leaders-scholarship.html", "Westpac Future Leaders Scholarship")</f>
        <v>Westpac Future Leaders Scholarship</v>
      </c>
      <c r="C430" t="s">
        <v>10</v>
      </c>
      <c r="D430" t="s">
        <v>13</v>
      </c>
      <c r="E430" t="s">
        <v>10</v>
      </c>
      <c r="F430" t="s">
        <v>10</v>
      </c>
      <c r="G430" t="s">
        <v>10</v>
      </c>
      <c r="H430" t="s">
        <v>12</v>
      </c>
      <c r="I430" t="s">
        <v>12</v>
      </c>
    </row>
  </sheetData>
  <autoFilter ref="D1:D430" xr:uid="{00000000-0001-0000-0000-000000000000}">
    <filterColumn colId="0">
      <filters>
        <filter val="NA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B59F058DD61F4CBF5D961017DC0A45" ma:contentTypeVersion="17" ma:contentTypeDescription="Create a new document." ma:contentTypeScope="" ma:versionID="3843482ad259dd7cf47d53181de3a479">
  <xsd:schema xmlns:xsd="http://www.w3.org/2001/XMLSchema" xmlns:xs="http://www.w3.org/2001/XMLSchema" xmlns:p="http://schemas.microsoft.com/office/2006/metadata/properties" xmlns:ns2="514dc54e-a510-4ebc-96a4-7a373c84d576" xmlns:ns3="91d47d42-378c-4240-adf1-50612b639f36" targetNamespace="http://schemas.microsoft.com/office/2006/metadata/properties" ma:root="true" ma:fieldsID="c2a99e4d2b0f67119e90f9a433f5d6db" ns2:_="" ns3:_="">
    <xsd:import namespace="514dc54e-a510-4ebc-96a4-7a373c84d576"/>
    <xsd:import namespace="91d47d42-378c-4240-adf1-50612b639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c54e-a510-4ebc-96a4-7a373c84d5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aae0d8a-8891-48d9-ad2b-bad3da6b5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d47d42-378c-4240-adf1-50612b639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9bbaf84-1f02-4ee0-be3f-e164b36b151e}" ma:internalName="TaxCatchAll" ma:showField="CatchAllData" ma:web="91d47d42-378c-4240-adf1-50612b639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14dc54e-a510-4ebc-96a4-7a373c84d576">
      <Terms xmlns="http://schemas.microsoft.com/office/infopath/2007/PartnerControls"/>
    </lcf76f155ced4ddcb4097134ff3c332f>
    <TaxCatchAll xmlns="91d47d42-378c-4240-adf1-50612b639f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649F5-5C76-48F8-A137-4E52B8F2C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c54e-a510-4ebc-96a4-7a373c84d576"/>
    <ds:schemaRef ds:uri="91d47d42-378c-4240-adf1-50612b639f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4524DC-9FE2-45B8-856B-4169BB6535CA}">
  <ds:schemaRefs>
    <ds:schemaRef ds:uri="http://schemas.microsoft.com/office/2006/metadata/properties"/>
    <ds:schemaRef ds:uri="http://schemas.microsoft.com/office/infopath/2007/PartnerControls"/>
    <ds:schemaRef ds:uri="514dc54e-a510-4ebc-96a4-7a373c84d576"/>
    <ds:schemaRef ds:uri="91d47d42-378c-4240-adf1-50612b639f36"/>
  </ds:schemaRefs>
</ds:datastoreItem>
</file>

<file path=customXml/itemProps3.xml><?xml version="1.0" encoding="utf-8"?>
<ds:datastoreItem xmlns:ds="http://schemas.openxmlformats.org/officeDocument/2006/customXml" ds:itemID="{1658579A-F35D-4BBF-BB19-1BB53BC171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Pierce</cp:lastModifiedBy>
  <dcterms:created xsi:type="dcterms:W3CDTF">2024-11-05T04:07:56Z</dcterms:created>
  <dcterms:modified xsi:type="dcterms:W3CDTF">2024-11-05T04:09:21Z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0x010100A1B59F058DD61F4CBF5D961017DC0A45</vt:lpwstr>
  </property>
</Properties>
</file>