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Owner\Documents\Scholarships\Scholarships\"/>
    </mc:Choice>
  </mc:AlternateContent>
  <xr:revisionPtr revIDLastSave="0" documentId="13_ncr:1_{25BE2671-8DFE-4F8F-8B79-08C86CF3F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0" i="1"/>
  <c r="B9" i="1"/>
  <c r="B8" i="1"/>
  <c r="B13" i="1"/>
  <c r="B12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4" i="1"/>
  <c r="B11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<sst xmlns="http://schemas.openxmlformats.org/spreadsheetml/2006/main" count="501" uniqueCount="92">
  <si>
    <t>University</t>
  </si>
  <si>
    <t>Name</t>
  </si>
  <si>
    <t>Type</t>
  </si>
  <si>
    <t>Value</t>
  </si>
  <si>
    <t>Duration</t>
  </si>
  <si>
    <t>Level</t>
  </si>
  <si>
    <t>Criteria</t>
  </si>
  <si>
    <t>Indigenous</t>
  </si>
  <si>
    <t>Placement</t>
  </si>
  <si>
    <t>UNSW</t>
  </si>
  <si>
    <t>NULL</t>
  </si>
  <si>
    <t>$5,000</t>
  </si>
  <si>
    <t>Duration of degree</t>
  </si>
  <si>
    <t>UG</t>
  </si>
  <si>
    <t>• Be an Australian Citizen, Permanent Resident (including Humanitarian Visa Holders) or New Zealand CitizenHave applied for admission to a UNSW undergraduate degree program commencing Term 1, 2025 (via UAC or by any other UNSW admissions scheme)Be commencing full-time undergraduate study in an eligible degree program
• Have applied for admission to a UNSW undergraduate degree program commencing Term 1, 2025 (via UAC or by any other UNSW admissions scheme)Be commencing full-time undergraduate study in an eligible degree program
• Be commencing full-time undergraduate study in an eligible degree program</t>
  </si>
  <si>
    <t>No</t>
  </si>
  <si>
    <t>High Potential</t>
  </si>
  <si>
    <t>$15,000</t>
  </si>
  <si>
    <t>Undefined</t>
  </si>
  <si>
    <t>• N
• U
• L
• L</t>
  </si>
  <si>
    <t>• Be an Australian Citizen, Permanent Resident (including Humanitarian Visa Holders) or New Zealand Citizen; and
• Be commencing full-time undergraduate study (single or double degree) in one of the following Faculty of Engineering degree programs:
• Bachelor of Mining Engineering (Honours)</t>
  </si>
  <si>
    <t>$12,000</t>
  </si>
  <si>
    <t>$10,000</t>
  </si>
  <si>
    <t>4 years</t>
  </si>
  <si>
    <t>$7,000</t>
  </si>
  <si>
    <t>1 years</t>
  </si>
  <si>
    <t>$12,500</t>
  </si>
  <si>
    <t>PG</t>
  </si>
  <si>
    <t>UG/PG</t>
  </si>
  <si>
    <t>• Be commencing in the Master of Law Degree Program in Term 1, 2025
• Have completed a Bachelor of Laws or a Juris Doctor degree.</t>
  </si>
  <si>
    <t>$6,000</t>
  </si>
  <si>
    <t>Equity</t>
  </si>
  <si>
    <t>$2,000</t>
  </si>
  <si>
    <t>$8,000</t>
  </si>
  <si>
    <t>$5,500</t>
  </si>
  <si>
    <t>$30,000</t>
  </si>
  <si>
    <t>3 years</t>
  </si>
  <si>
    <t>2 years</t>
  </si>
  <si>
    <t>$21,600</t>
  </si>
  <si>
    <t>• Academic Merit
• Selected Engineering Programs
• Leadership skills (school, workplace or community) &amp;Extra-curricular activities</t>
  </si>
  <si>
    <t xml:space="preserve">$15,000
Multiple Scholarships </t>
  </si>
  <si>
    <t>• Be a woman, non-binary or gender-diverse student
• Academic Merit
• Selected Engineering Programs
• Leadership skills (school, workplace or community) &amp;Extra-curricular activities</t>
  </si>
  <si>
    <t>• Be Female
• Bachelor of Construction Management</t>
  </si>
  <si>
    <t>• Selected Education Programs
• Academic Merit</t>
  </si>
  <si>
    <t>• Academic Merit
• Rural 
• Business Programs</t>
  </si>
  <si>
    <t>• Academic Merit
• Business Programs</t>
  </si>
  <si>
    <t xml:space="preserve">$12,000
Multiple Scholarships </t>
  </si>
  <si>
    <t>• Academic Merit
• Leadership skills (school, workplace or community) &amp;Extra-curricular activities
• Business School, and Faculties of Engineering and Science.</t>
  </si>
  <si>
    <t>• UNSW Touch Football Club - Current or Future</t>
  </si>
  <si>
    <t>• Be Female
• Born before 1988
• Full-time
• Financial Hardship</t>
  </si>
  <si>
    <t>Honours</t>
  </si>
  <si>
    <t>$3,000-$5,000</t>
  </si>
  <si>
    <t>• Current Schol Leaver
• Rural/Remote (determines award value)
• Parents income &lt; $250,000</t>
  </si>
  <si>
    <t>• Juris Doctor
• Academic Merit</t>
  </si>
  <si>
    <t>• Third year of the Bachelor of Commerce (Marketing) 
• Academic Merit</t>
  </si>
  <si>
    <t>• Must be female
• Academic Merit
• Video and written application</t>
  </si>
  <si>
    <t>• Bachelor of Science/Bachelor of Science (Computer Science)
• Academic Merit</t>
  </si>
  <si>
    <t>• Be an immediate family member of a current UNSW staff member (include UNSW Staff ID)</t>
  </si>
  <si>
    <t>NA</t>
  </si>
  <si>
    <t>• Bachelor of Criminology and Criminal Justice
• Academic Merit</t>
  </si>
  <si>
    <t>• Distinction/75 or higher
• Selected Engineering and Computer Science programs
• Thesis in the area of Operating Systems</t>
  </si>
  <si>
    <t>• Have successfully completed two years (160 credits) of a Bachelor of Engineering (Mining Transfer Program) at the University of Newcastle
• Be commencing the third year at UNSW.
• Academic Merit</t>
  </si>
  <si>
    <t xml:space="preserve">• Must be working in the Not-for-Profit sector
• Master of Business Administration
</t>
  </si>
  <si>
    <t>• Graduate of the UNSW undergraduate Architecture program
• Master of Architecture</t>
  </si>
  <si>
    <t>Humanitarian</t>
  </si>
  <si>
    <t xml:space="preserve">• Be an asylum seeker or refugee 
• Selected VISA types
• Personal statement
</t>
  </si>
  <si>
    <t>• Be a refugee currently 
• Selected VISA types
• Personal statement</t>
  </si>
  <si>
    <t>$10,000 [6 available]
$5,000 6 [available]</t>
  </si>
  <si>
    <t>• 12 sporting scholarships for different sports.
• One is indigenous only.</t>
  </si>
  <si>
    <t>• Be a former or transitioning Australian Defence Force Personnel, or their dependent</t>
  </si>
  <si>
    <t>• Be female
• UAC Equity Critera
• Selected Engineering &amp; Science {rograms</t>
  </si>
  <si>
    <t>• Academic Merit (ATAR)
• All UG programs except Medicine</t>
  </si>
  <si>
    <t>• Academic Merit (ATAR)</t>
  </si>
  <si>
    <t>• Selected Medicine Programs
• Rural or Remote 
• Be residing at Forster House</t>
  </si>
  <si>
    <t>• Rural or Remote 
• Have applied and received an offer to reside at one of the Kensington Colleges at UNSW</t>
  </si>
  <si>
    <t>• Dual Law Programs
• Academic Merit</t>
  </si>
  <si>
    <t>• Selected UG/PG Health Science Programs
• Academit Merit</t>
  </si>
  <si>
    <t>• Female
• Bachelor of Construction Management
• Academic Merit</t>
  </si>
  <si>
    <t>• Master of Architecture 
• Academic Merit</t>
  </si>
  <si>
    <t>• Sydney AFLW or Sydney Swans Academy Athlete</t>
  </si>
  <si>
    <t>• Any program with a major in either Mathematics, Chemistry or Physics.
• Academic Merit</t>
  </si>
  <si>
    <t>• Honours program in the School of Mathematics &amp; Statistics
• Academic Merit</t>
  </si>
  <si>
    <t>• Female? (Not stated explicitly but in the title)
• Selected Business Programs
• Academic Merit</t>
  </si>
  <si>
    <t>• Honours program in the UNSW Business School or the School of Psychology
• Academic Merit</t>
  </si>
  <si>
    <t>• Honours Year in Science/Law double degrees
• Academic Merit</t>
  </si>
  <si>
    <t>• Female
• Bachelor of Construction Management or Master of Contruction Management
• Academic Merit</t>
  </si>
  <si>
    <t>• Selected Business and Engineering Masters programs
• Academic Merit</t>
  </si>
  <si>
    <t>• Nuclear Engineering specialisation in the Master of Engineering Science
• Academic Merit</t>
  </si>
  <si>
    <t>• Honours  in Built Environment
• Academic Merit</t>
  </si>
  <si>
    <t>• 2nd or 3rd year students
• Selected CDMS and Engineering Programs
• Academic Merit</t>
  </si>
  <si>
    <t>• Current School Leaver
• Academic Merit (ATAR)
• Rural or Remote</t>
  </si>
  <si>
    <t xml:space="preserve">• Current School Leaver
• Selected Engineering Programs
• Academic Merit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</si>
</sst>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B2" sqref="B2"/>
    </sheetView>
  </sheetViews>
  <sheetFormatPr defaultRowHeight="15" x14ac:dyDescent="0.25"/>
  <cols>
    <col min="1" max="1" width="13.28515625" customWidth="1"/>
    <col min="2" max="2" width="73.7109375" customWidth="1"/>
    <col min="3" max="3" width="15.28515625" customWidth="1"/>
    <col min="4" max="4" width="19.28515625" style="7" customWidth="1"/>
    <col min="5" max="5" width="21" customWidth="1"/>
    <col min="6" max="6" width="28.140625" customWidth="1"/>
    <col min="7" max="7" width="84.140625" style="2" customWidth="1"/>
    <col min="8" max="8" width="36" customWidth="1"/>
    <col min="9" max="9" width="37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ht="120" x14ac:dyDescent="0.25">
      <c r="A2" t="s">
        <v>9</v>
      </c>
      <c r="B2" t="str">
        <f>HYPERLINK("https://www.scholarships.unsw.edu.au/scholarships/id/1813/6401", "2025 General Merit Undergraduate Scholarships for Commencing Students")</f>
        <v>2025 General Merit Undergraduate Scholarships for Commencing Students</v>
      </c>
      <c r="C2" t="s">
        <v>10</v>
      </c>
      <c r="D2" t="s">
        <v>11</v>
      </c>
      <c r="E2" t="s">
        <v>12</v>
      </c>
      <c r="F2" t="s">
        <v>13</v>
      </c>
      <c r="G2" s="2" t="s">
        <v>14</v>
      </c>
      <c r="H2" t="s">
        <v>15</v>
      </c>
      <c r="I2" t="s">
        <v>15</v>
      </c>
    </row>
    <row r="3" spans="1:9" ht="45" x14ac:dyDescent="0.25">
      <c r="A3" t="s">
        <v>9</v>
      </c>
      <c r="B3" t="str">
        <f>HYPERLINK("https://www.scholarships.unsw.edu.au/scholarships/id/1816/6412", "UNSW Engineering Rural Scholarships Program for Students Commencing Term 1, 2025")</f>
        <v>UNSW Engineering Rural Scholarships Program for Students Commencing Term 1, 2025</v>
      </c>
      <c r="C3" t="s">
        <v>16</v>
      </c>
      <c r="D3" s="6" t="s">
        <v>40</v>
      </c>
      <c r="E3" t="s">
        <v>12</v>
      </c>
      <c r="F3" t="s">
        <v>13</v>
      </c>
      <c r="G3" s="2" t="s">
        <v>39</v>
      </c>
      <c r="H3" t="s">
        <v>15</v>
      </c>
      <c r="I3" t="s">
        <v>15</v>
      </c>
    </row>
    <row r="4" spans="1:9" ht="75" x14ac:dyDescent="0.25">
      <c r="A4" t="s">
        <v>9</v>
      </c>
      <c r="B4" t="str">
        <f>HYPERLINK("https://www.scholarships.unsw.edu.au/scholarships/id/1818/6411", "UNSW Minerals and Energy Resources Engineering Scholarships for Students Commencing Term 1, 2025")</f>
        <v>UNSW Minerals and Energy Resources Engineering Scholarships for Students Commencing Term 1, 2025</v>
      </c>
      <c r="C4" t="s">
        <v>10</v>
      </c>
      <c r="D4" t="s">
        <v>17</v>
      </c>
      <c r="E4" t="s">
        <v>12</v>
      </c>
      <c r="F4" t="s">
        <v>13</v>
      </c>
      <c r="G4" s="2" t="s">
        <v>20</v>
      </c>
      <c r="H4" t="s">
        <v>15</v>
      </c>
      <c r="I4" t="s">
        <v>15</v>
      </c>
    </row>
    <row r="5" spans="1:9" ht="60" x14ac:dyDescent="0.25">
      <c r="A5" t="s">
        <v>9</v>
      </c>
      <c r="B5" t="str">
        <f>HYPERLINK("https://www.scholarships.unsw.edu.au/scholarships/id/1814/6410", "UNSW Women in Engineering Scholarship Program for Students Commencing Term 1, 2025")</f>
        <v>UNSW Women in Engineering Scholarship Program for Students Commencing Term 1, 2025</v>
      </c>
      <c r="C5" t="s">
        <v>16</v>
      </c>
      <c r="D5" s="6" t="s">
        <v>46</v>
      </c>
      <c r="E5" t="s">
        <v>12</v>
      </c>
      <c r="F5" t="s">
        <v>13</v>
      </c>
      <c r="G5" s="2" t="s">
        <v>41</v>
      </c>
      <c r="H5" t="s">
        <v>15</v>
      </c>
      <c r="I5" t="s">
        <v>15</v>
      </c>
    </row>
    <row r="6" spans="1:9" ht="45" x14ac:dyDescent="0.25">
      <c r="A6" t="s">
        <v>9</v>
      </c>
      <c r="B6" t="str">
        <f>HYPERLINK("https://www.scholarships.unsw.edu.au/scholarships/id/1735/6385", "Gail Kelly Young Women Leaders Scholarship")</f>
        <v>Gail Kelly Young Women Leaders Scholarship</v>
      </c>
      <c r="C6" t="s">
        <v>16</v>
      </c>
      <c r="D6" t="s">
        <v>22</v>
      </c>
      <c r="E6" t="s">
        <v>23</v>
      </c>
      <c r="F6" t="s">
        <v>13</v>
      </c>
      <c r="G6" s="2" t="s">
        <v>55</v>
      </c>
      <c r="H6" t="s">
        <v>15</v>
      </c>
      <c r="I6" t="s">
        <v>15</v>
      </c>
    </row>
    <row r="7" spans="1:9" ht="30" x14ac:dyDescent="0.25">
      <c r="A7" t="s">
        <v>9</v>
      </c>
      <c r="B7" t="str">
        <f>HYPERLINK("https://www.scholarships.unsw.edu.au/scholarships/id/1490/6384", "Mike Cannon-Brookes Endowed Scholarship")</f>
        <v>Mike Cannon-Brookes Endowed Scholarship</v>
      </c>
      <c r="C7" t="s">
        <v>16</v>
      </c>
      <c r="D7" t="s">
        <v>22</v>
      </c>
      <c r="E7" t="s">
        <v>12</v>
      </c>
      <c r="F7" t="s">
        <v>13</v>
      </c>
      <c r="G7" s="2" t="s">
        <v>56</v>
      </c>
      <c r="H7" t="s">
        <v>15</v>
      </c>
      <c r="I7" t="s">
        <v>15</v>
      </c>
    </row>
    <row r="8" spans="1:9" ht="45" x14ac:dyDescent="0.25">
      <c r="B8" s="4" t="str">
        <f>HYPERLINK("https://www.scholarships.unsw.edu.au/scholarships/id/1806/6389", "[1]UNSW Business School Merit Scholarships Program for Students Commencing Term 1, 2025")</f>
        <v>[1]UNSW Business School Merit Scholarships Program for Students Commencing Term 1, 2025</v>
      </c>
      <c r="C8" t="s">
        <v>16</v>
      </c>
      <c r="D8" s="7" t="s">
        <v>11</v>
      </c>
      <c r="E8" t="s">
        <v>12</v>
      </c>
      <c r="F8" t="s">
        <v>13</v>
      </c>
      <c r="G8" s="2" t="s">
        <v>44</v>
      </c>
    </row>
    <row r="9" spans="1:9" ht="30" x14ac:dyDescent="0.25">
      <c r="B9" s="4" t="str">
        <f>HYPERLINK("https://www.scholarships.unsw.edu.au/scholarships/id/1806/6389", "[2]UNSW Business School Merit Scholarships Program for Students Commencing Term 1, 2025")</f>
        <v>[2]UNSW Business School Merit Scholarships Program for Students Commencing Term 1, 2025</v>
      </c>
      <c r="C9" t="s">
        <v>16</v>
      </c>
      <c r="D9" s="8">
        <v>8000</v>
      </c>
      <c r="E9" t="s">
        <v>12</v>
      </c>
      <c r="F9" t="s">
        <v>13</v>
      </c>
      <c r="G9" s="2" t="s">
        <v>45</v>
      </c>
    </row>
    <row r="10" spans="1:9" ht="45" x14ac:dyDescent="0.25">
      <c r="A10" t="s">
        <v>9</v>
      </c>
      <c r="B10" s="4" t="str">
        <f>HYPERLINK("https://www.scholarships.unsw.edu.au/scholarships/id/1806/6389", "[3]UNSW Business School Merit Scholarships Program for Students Commencing Term 1, 2025")</f>
        <v>[3]UNSW Business School Merit Scholarships Program for Students Commencing Term 1, 2025</v>
      </c>
      <c r="C10" t="s">
        <v>16</v>
      </c>
      <c r="D10" s="7" t="s">
        <v>24</v>
      </c>
      <c r="E10" t="s">
        <v>25</v>
      </c>
      <c r="F10" t="s">
        <v>13</v>
      </c>
      <c r="G10" s="2" t="s">
        <v>44</v>
      </c>
      <c r="H10" t="s">
        <v>15</v>
      </c>
      <c r="I10" t="s">
        <v>15</v>
      </c>
    </row>
    <row r="11" spans="1:9" ht="30" x14ac:dyDescent="0.25">
      <c r="A11" t="s">
        <v>9</v>
      </c>
      <c r="B11" t="str">
        <f>HYPERLINK("https://www.scholarships.unsw.edu.au/scholarships/id/898/6387", "Ian Somervaille Scholarship")</f>
        <v>Ian Somervaille Scholarship</v>
      </c>
      <c r="C11" t="s">
        <v>58</v>
      </c>
      <c r="D11" t="s">
        <v>11</v>
      </c>
      <c r="E11" t="s">
        <v>12</v>
      </c>
      <c r="F11" t="s">
        <v>13</v>
      </c>
      <c r="G11" s="2" t="s">
        <v>57</v>
      </c>
      <c r="H11" t="s">
        <v>15</v>
      </c>
      <c r="I11" t="s">
        <v>15</v>
      </c>
    </row>
    <row r="12" spans="1:9" ht="30" x14ac:dyDescent="0.25">
      <c r="B12" s="4" t="str">
        <f>HYPERLINK("https://www.scholarships.unsw.edu.au/scholarships/id/1810/6395", "[2]UNSW Arts, Design &amp; Architecture Undergraduate Scholarships for Students Commencing Term 1, 2025")</f>
        <v>[2]UNSW Arts, Design &amp; Architecture Undergraduate Scholarships for Students Commencing Term 1, 2025</v>
      </c>
      <c r="C12" t="s">
        <v>16</v>
      </c>
      <c r="D12" s="8">
        <v>5000</v>
      </c>
      <c r="E12" t="s">
        <v>12</v>
      </c>
      <c r="F12" t="s">
        <v>13</v>
      </c>
      <c r="G12" s="2" t="s">
        <v>43</v>
      </c>
    </row>
    <row r="13" spans="1:9" ht="30" x14ac:dyDescent="0.25">
      <c r="A13" t="s">
        <v>9</v>
      </c>
      <c r="B13" s="4" t="str">
        <f>HYPERLINK("https://www.scholarships.unsw.edu.au/scholarships/id/1810/6395", "[1]UNSW Arts, Design &amp; Architecture Undergraduate Scholarships for Students Commencing Term 1, 2025")</f>
        <v>[1]UNSW Arts, Design &amp; Architecture Undergraduate Scholarships for Students Commencing Term 1, 2025</v>
      </c>
      <c r="C13" t="s">
        <v>16</v>
      </c>
      <c r="D13" s="7" t="s">
        <v>11</v>
      </c>
      <c r="E13" t="s">
        <v>25</v>
      </c>
      <c r="F13" t="s">
        <v>13</v>
      </c>
      <c r="G13" s="2" t="s">
        <v>42</v>
      </c>
      <c r="H13" t="s">
        <v>15</v>
      </c>
      <c r="I13" t="s">
        <v>15</v>
      </c>
    </row>
    <row r="14" spans="1:9" ht="30" x14ac:dyDescent="0.25">
      <c r="A14" t="s">
        <v>9</v>
      </c>
      <c r="B14" t="str">
        <f>HYPERLINK("https://www.scholarships.unsw.edu.au/scholarships/id/1664/6453", "UNSW Law &amp; Justice Undergraduate Criminology and Criminal Justice Excellence Award")</f>
        <v>UNSW Law &amp; Justice Undergraduate Criminology and Criminal Justice Excellence Award</v>
      </c>
      <c r="C14" t="s">
        <v>16</v>
      </c>
      <c r="D14" t="s">
        <v>11</v>
      </c>
      <c r="E14" t="s">
        <v>25</v>
      </c>
      <c r="F14" t="s">
        <v>13</v>
      </c>
      <c r="G14" s="2" t="s">
        <v>59</v>
      </c>
      <c r="H14" t="s">
        <v>15</v>
      </c>
      <c r="I14" t="s">
        <v>15</v>
      </c>
    </row>
    <row r="15" spans="1:9" ht="60" x14ac:dyDescent="0.25">
      <c r="A15" t="s">
        <v>9</v>
      </c>
      <c r="B15" s="4" t="str">
        <f>HYPERLINK("https://www.scholarships.unsw.edu.au/scholarships/id/1805/6382", "UNSW School Of Mathematics &amp; Statistics Undergraduate Scholarships for students commencing Term 1, 2025")</f>
        <v>UNSW School Of Mathematics &amp; Statistics Undergraduate Scholarships for students commencing Term 1, 2025</v>
      </c>
      <c r="C15" t="s">
        <v>16</v>
      </c>
      <c r="D15" s="7" t="s">
        <v>11</v>
      </c>
      <c r="E15" t="s">
        <v>12</v>
      </c>
      <c r="F15" t="s">
        <v>18</v>
      </c>
      <c r="G15" s="2" t="s">
        <v>19</v>
      </c>
      <c r="H15" t="s">
        <v>15</v>
      </c>
      <c r="I15" t="s">
        <v>15</v>
      </c>
    </row>
    <row r="16" spans="1:9" ht="60" x14ac:dyDescent="0.25">
      <c r="A16" t="s">
        <v>9</v>
      </c>
      <c r="B16" t="str">
        <f>HYPERLINK("https://www.scholarships.unsw.edu.au/scholarships/id/1812/6397", "UNSW Science Undergraduate Scholarships for Students Commencing Term 1, 2025")</f>
        <v>UNSW Science Undergraduate Scholarships for Students Commencing Term 1, 2025</v>
      </c>
      <c r="C16" t="s">
        <v>16</v>
      </c>
      <c r="D16" s="7" t="s">
        <v>11</v>
      </c>
      <c r="E16" t="s">
        <v>12</v>
      </c>
      <c r="F16" t="s">
        <v>18</v>
      </c>
      <c r="G16" s="2" t="s">
        <v>19</v>
      </c>
      <c r="H16" t="s">
        <v>15</v>
      </c>
      <c r="I16" t="s">
        <v>15</v>
      </c>
    </row>
    <row r="17" spans="1:9" ht="45" x14ac:dyDescent="0.25">
      <c r="A17" t="s">
        <v>9</v>
      </c>
      <c r="B17" t="str">
        <f>HYPERLINK("https://www.scholarships.unsw.edu.au/scholarships/id/1757/6557", "John Lions Computer Science Honours Award")</f>
        <v>John Lions Computer Science Honours Award</v>
      </c>
      <c r="C17" t="s">
        <v>16</v>
      </c>
      <c r="D17" t="s">
        <v>17</v>
      </c>
      <c r="E17" t="s">
        <v>25</v>
      </c>
      <c r="F17" t="s">
        <v>50</v>
      </c>
      <c r="G17" s="2" t="s">
        <v>60</v>
      </c>
      <c r="H17" t="s">
        <v>15</v>
      </c>
      <c r="I17" t="s">
        <v>15</v>
      </c>
    </row>
    <row r="18" spans="1:9" ht="60" x14ac:dyDescent="0.25">
      <c r="A18" t="s">
        <v>9</v>
      </c>
      <c r="B18" t="str">
        <f>HYPERLINK("https://www.scholarships.unsw.edu.au/scholarships/id/981/6540", "NSWMC Newcastle Mining Engineering Transfer Program")</f>
        <v>NSWMC Newcastle Mining Engineering Transfer Program</v>
      </c>
      <c r="C18" t="s">
        <v>16</v>
      </c>
      <c r="D18" t="s">
        <v>17</v>
      </c>
      <c r="E18" t="s">
        <v>12</v>
      </c>
      <c r="F18" t="s">
        <v>13</v>
      </c>
      <c r="G18" s="2" t="s">
        <v>61</v>
      </c>
      <c r="H18" t="s">
        <v>15</v>
      </c>
      <c r="I18" t="s">
        <v>15</v>
      </c>
    </row>
    <row r="19" spans="1:9" ht="45" x14ac:dyDescent="0.25">
      <c r="A19" t="s">
        <v>9</v>
      </c>
      <c r="B19" t="str">
        <f>HYPERLINK("https://www.scholarships.unsw.edu.au/scholarships/id/537/6535", "Andrew Thyne Reid Scholarship")</f>
        <v>Andrew Thyne Reid Scholarship</v>
      </c>
      <c r="C19" t="s">
        <v>16</v>
      </c>
      <c r="D19" t="s">
        <v>26</v>
      </c>
      <c r="E19" t="s">
        <v>12</v>
      </c>
      <c r="F19" t="s">
        <v>27</v>
      </c>
      <c r="G19" s="2" t="s">
        <v>62</v>
      </c>
      <c r="H19" t="s">
        <v>15</v>
      </c>
      <c r="I19" t="s">
        <v>15</v>
      </c>
    </row>
    <row r="20" spans="1:9" ht="30" x14ac:dyDescent="0.25">
      <c r="A20" t="s">
        <v>9</v>
      </c>
      <c r="B20" t="str">
        <f>HYPERLINK("https://www.scholarships.unsw.edu.au/scholarships/id/1005/6542", "UNSW Law Postgraduate Coursework Academic Excellence Scholarship")</f>
        <v>UNSW Law Postgraduate Coursework Academic Excellence Scholarship</v>
      </c>
      <c r="C20" t="s">
        <v>16</v>
      </c>
      <c r="D20" t="s">
        <v>22</v>
      </c>
      <c r="E20" t="s">
        <v>25</v>
      </c>
      <c r="F20" t="s">
        <v>28</v>
      </c>
      <c r="G20" s="2" t="s">
        <v>29</v>
      </c>
      <c r="H20" t="s">
        <v>15</v>
      </c>
      <c r="I20" t="s">
        <v>15</v>
      </c>
    </row>
    <row r="21" spans="1:9" ht="30" x14ac:dyDescent="0.25">
      <c r="A21" t="s">
        <v>9</v>
      </c>
      <c r="B21" t="str">
        <f>HYPERLINK("https://www.scholarships.unsw.edu.au/scholarships/id/701/6533", "The Faculty of Law Juris Doctor Scholarship for Academic Excellence")</f>
        <v>The Faculty of Law Juris Doctor Scholarship for Academic Excellence</v>
      </c>
      <c r="C21" t="s">
        <v>16</v>
      </c>
      <c r="D21" s="7" t="s">
        <v>30</v>
      </c>
      <c r="E21" t="s">
        <v>12</v>
      </c>
      <c r="F21" t="s">
        <v>27</v>
      </c>
      <c r="G21" s="2" t="s">
        <v>53</v>
      </c>
      <c r="H21" t="s">
        <v>15</v>
      </c>
      <c r="I21" t="s">
        <v>15</v>
      </c>
    </row>
    <row r="22" spans="1:9" ht="30" x14ac:dyDescent="0.25">
      <c r="A22" t="s">
        <v>9</v>
      </c>
      <c r="B22" t="str">
        <f>HYPERLINK("https://www.scholarships.unsw.edu.au/scholarships/id/906/6534", "John Haskell Scholarship")</f>
        <v>John Haskell Scholarship</v>
      </c>
      <c r="C22" t="s">
        <v>16</v>
      </c>
      <c r="D22" t="s">
        <v>11</v>
      </c>
      <c r="E22" t="s">
        <v>12</v>
      </c>
      <c r="F22" t="s">
        <v>28</v>
      </c>
      <c r="G22" s="2" t="s">
        <v>63</v>
      </c>
      <c r="H22" t="s">
        <v>15</v>
      </c>
      <c r="I22" t="s">
        <v>15</v>
      </c>
    </row>
    <row r="23" spans="1:9" ht="75" x14ac:dyDescent="0.25">
      <c r="A23" t="s">
        <v>9</v>
      </c>
      <c r="B23" t="str">
        <f>HYPERLINK("https://www.scholarships.unsw.edu.au/scholarships/id/1583/6523", "Sanctuary Scholarship for People Seeking Asylum and Refugees with Temporary Protection")</f>
        <v>Sanctuary Scholarship for People Seeking Asylum and Refugees with Temporary Protection</v>
      </c>
      <c r="C23" t="s">
        <v>64</v>
      </c>
      <c r="D23" t="s">
        <v>11</v>
      </c>
      <c r="E23" t="s">
        <v>12</v>
      </c>
      <c r="F23" t="s">
        <v>28</v>
      </c>
      <c r="G23" s="2" t="s">
        <v>65</v>
      </c>
      <c r="H23" t="s">
        <v>15</v>
      </c>
      <c r="I23" t="s">
        <v>15</v>
      </c>
    </row>
    <row r="24" spans="1:9" ht="45" x14ac:dyDescent="0.25">
      <c r="A24" t="s">
        <v>9</v>
      </c>
      <c r="B24" t="str">
        <f>HYPERLINK("https://www.scholarships.unsw.edu.au/scholarships/id/1582/6524", "Welcome Scholarship for Students from Refugee Backgrounds")</f>
        <v>Welcome Scholarship for Students from Refugee Backgrounds</v>
      </c>
      <c r="C24" t="s">
        <v>64</v>
      </c>
      <c r="D24" t="s">
        <v>22</v>
      </c>
      <c r="E24" t="s">
        <v>12</v>
      </c>
      <c r="F24" t="s">
        <v>13</v>
      </c>
      <c r="G24" s="2" t="s">
        <v>66</v>
      </c>
      <c r="H24" t="s">
        <v>15</v>
      </c>
      <c r="I24" t="s">
        <v>15</v>
      </c>
    </row>
    <row r="25" spans="1:9" ht="60" x14ac:dyDescent="0.25">
      <c r="A25" t="s">
        <v>9</v>
      </c>
      <c r="B25" t="str">
        <f>HYPERLINK("https://www.scholarships.unsw.edu.au/scholarships/id/1821/6433", "UNSW Scholarships for International Students Commencing Term 1, 2025")</f>
        <v>UNSW Scholarships for International Students Commencing Term 1, 2025</v>
      </c>
      <c r="C25" t="s">
        <v>16</v>
      </c>
      <c r="D25" s="7" t="s">
        <v>11</v>
      </c>
      <c r="E25" t="s">
        <v>25</v>
      </c>
      <c r="F25" t="s">
        <v>18</v>
      </c>
      <c r="G25" s="2" t="s">
        <v>19</v>
      </c>
      <c r="H25" t="s">
        <v>15</v>
      </c>
      <c r="I25" t="s">
        <v>15</v>
      </c>
    </row>
    <row r="26" spans="1:9" ht="30" x14ac:dyDescent="0.25">
      <c r="A26" t="s">
        <v>9</v>
      </c>
      <c r="B26" t="str">
        <f>HYPERLINK("https://www.scholarships.unsw.edu.au/scholarships/id/1817/6403", "UNSW Sport Scholarships Term 1, 2025")</f>
        <v>UNSW Sport Scholarships Term 1, 2025</v>
      </c>
      <c r="C26" t="s">
        <v>16</v>
      </c>
      <c r="D26" s="2" t="s">
        <v>67</v>
      </c>
      <c r="E26" t="s">
        <v>25</v>
      </c>
      <c r="F26" t="s">
        <v>28</v>
      </c>
      <c r="G26" s="2" t="s">
        <v>68</v>
      </c>
      <c r="H26" t="s">
        <v>15</v>
      </c>
      <c r="I26" t="s">
        <v>15</v>
      </c>
    </row>
    <row r="27" spans="1:9" x14ac:dyDescent="0.25">
      <c r="A27" t="s">
        <v>9</v>
      </c>
      <c r="B27" t="str">
        <f>HYPERLINK("https://www.scholarships.unsw.edu.au/scholarships/id/1328/6409", "UNSW Veterans Scholarship")</f>
        <v>UNSW Veterans Scholarship</v>
      </c>
      <c r="C27" t="s">
        <v>31</v>
      </c>
      <c r="D27" t="s">
        <v>11</v>
      </c>
      <c r="E27" t="s">
        <v>12</v>
      </c>
      <c r="F27" t="s">
        <v>28</v>
      </c>
      <c r="G27" s="2" t="s">
        <v>69</v>
      </c>
      <c r="H27" t="s">
        <v>15</v>
      </c>
      <c r="I27" t="s">
        <v>15</v>
      </c>
    </row>
    <row r="28" spans="1:9" ht="45" x14ac:dyDescent="0.25">
      <c r="A28" t="s">
        <v>9</v>
      </c>
      <c r="B28" t="str">
        <f>HYPERLINK("https://www.scholarships.unsw.edu.au/scholarships/id/1820/6428", "Mike Brungs Scholarship for Women in Chemical Engineering")</f>
        <v>Mike Brungs Scholarship for Women in Chemical Engineering</v>
      </c>
      <c r="C28" t="s">
        <v>31</v>
      </c>
      <c r="D28" t="s">
        <v>22</v>
      </c>
      <c r="E28" t="s">
        <v>12</v>
      </c>
      <c r="F28" t="s">
        <v>13</v>
      </c>
      <c r="G28" s="2" t="s">
        <v>70</v>
      </c>
      <c r="H28" t="s">
        <v>15</v>
      </c>
      <c r="I28" t="s">
        <v>15</v>
      </c>
    </row>
    <row r="29" spans="1:9" ht="60" x14ac:dyDescent="0.25">
      <c r="A29" t="s">
        <v>9</v>
      </c>
      <c r="B29" t="str">
        <f>HYPERLINK("https://www.scholarships.unsw.edu.au/scholarships/id/1815/6408", "2025 Equity Scholarships for Commencing Undergraduate Students")</f>
        <v>2025 Equity Scholarships for Commencing Undergraduate Students</v>
      </c>
      <c r="C29" t="s">
        <v>16</v>
      </c>
      <c r="D29" s="7" t="s">
        <v>11</v>
      </c>
      <c r="E29" t="s">
        <v>12</v>
      </c>
      <c r="F29" t="s">
        <v>18</v>
      </c>
      <c r="G29" s="2" t="s">
        <v>19</v>
      </c>
      <c r="H29" t="s">
        <v>15</v>
      </c>
      <c r="I29" t="s">
        <v>15</v>
      </c>
    </row>
    <row r="30" spans="1:9" ht="30" x14ac:dyDescent="0.25">
      <c r="A30" t="s">
        <v>9</v>
      </c>
      <c r="B30" t="str">
        <f>HYPERLINK("https://www.scholarships.unsw.edu.au/scholarships/id/102/6399", "Scientia Scholarship")</f>
        <v>Scientia Scholarship</v>
      </c>
      <c r="C30" t="s">
        <v>16</v>
      </c>
      <c r="D30" t="s">
        <v>22</v>
      </c>
      <c r="E30" t="s">
        <v>12</v>
      </c>
      <c r="F30" t="s">
        <v>13</v>
      </c>
      <c r="G30" s="2" t="s">
        <v>71</v>
      </c>
      <c r="H30" t="s">
        <v>15</v>
      </c>
      <c r="I30" t="s">
        <v>15</v>
      </c>
    </row>
    <row r="31" spans="1:9" x14ac:dyDescent="0.25">
      <c r="A31" t="s">
        <v>9</v>
      </c>
      <c r="B31" t="str">
        <f>HYPERLINK("https://www.scholarships.unsw.edu.au/scholarships/id/1/6398", "Academic Achievement Award (AAA)")</f>
        <v>Academic Achievement Award (AAA)</v>
      </c>
      <c r="C31" t="s">
        <v>16</v>
      </c>
      <c r="D31" t="s">
        <v>11</v>
      </c>
      <c r="E31" t="s">
        <v>25</v>
      </c>
      <c r="F31" t="s">
        <v>13</v>
      </c>
      <c r="G31" s="2" t="s">
        <v>72</v>
      </c>
      <c r="H31" t="s">
        <v>15</v>
      </c>
      <c r="I31" t="s">
        <v>15</v>
      </c>
    </row>
    <row r="32" spans="1:9" ht="60" x14ac:dyDescent="0.25">
      <c r="A32" t="s">
        <v>9</v>
      </c>
      <c r="B32" t="str">
        <f>HYPERLINK("https://www.scholarships.unsw.edu.au/scholarships/id/1822/6554", "2025 Equity Scholarships for Current Students")</f>
        <v>2025 Equity Scholarships for Current Students</v>
      </c>
      <c r="C32" t="s">
        <v>16</v>
      </c>
      <c r="D32" s="7" t="s">
        <v>11</v>
      </c>
      <c r="E32" t="s">
        <v>25</v>
      </c>
      <c r="F32" t="s">
        <v>18</v>
      </c>
      <c r="G32" s="2" t="s">
        <v>19</v>
      </c>
      <c r="H32" t="s">
        <v>15</v>
      </c>
      <c r="I32" t="s">
        <v>15</v>
      </c>
    </row>
    <row r="33" spans="1:9" ht="60" x14ac:dyDescent="0.25">
      <c r="A33" t="s">
        <v>9</v>
      </c>
      <c r="B33" t="str">
        <f>HYPERLINK("https://www.scholarships.unsw.edu.au/scholarships/id/1835/6553", "2025 Equity Scholarships for Postgraduate Coursework Students")</f>
        <v>2025 Equity Scholarships for Postgraduate Coursework Students</v>
      </c>
      <c r="C33" t="s">
        <v>16</v>
      </c>
      <c r="D33" s="7" t="s">
        <v>11</v>
      </c>
      <c r="E33" t="s">
        <v>25</v>
      </c>
      <c r="F33" t="s">
        <v>18</v>
      </c>
      <c r="G33" s="2" t="s">
        <v>19</v>
      </c>
      <c r="H33" t="s">
        <v>15</v>
      </c>
      <c r="I33" t="s">
        <v>15</v>
      </c>
    </row>
    <row r="34" spans="1:9" ht="45" x14ac:dyDescent="0.25">
      <c r="A34" t="s">
        <v>9</v>
      </c>
      <c r="B34" t="str">
        <f>HYPERLINK("https://www.scholarships.unsw.edu.au/scholarships/id/1462/6402", "Daniel and Helen Gauchat Port Macquarie Award for Rural Medical Students")</f>
        <v>Daniel and Helen Gauchat Port Macquarie Award for Rural Medical Students</v>
      </c>
      <c r="C34" t="s">
        <v>31</v>
      </c>
      <c r="D34" t="s">
        <v>11</v>
      </c>
      <c r="E34" t="s">
        <v>25</v>
      </c>
      <c r="F34" t="s">
        <v>13</v>
      </c>
      <c r="G34" s="2" t="s">
        <v>73</v>
      </c>
      <c r="H34" t="s">
        <v>15</v>
      </c>
      <c r="I34" t="s">
        <v>15</v>
      </c>
    </row>
    <row r="35" spans="1:9" ht="60" x14ac:dyDescent="0.25">
      <c r="A35" t="s">
        <v>9</v>
      </c>
      <c r="B35" t="str">
        <f>HYPERLINK("https://www.scholarships.unsw.edu.au/scholarships/id/1706/6556", "UNSW Exchange Scholarships &amp; Awards for 2025")</f>
        <v>UNSW Exchange Scholarships &amp; Awards for 2025</v>
      </c>
      <c r="C35" t="s">
        <v>16</v>
      </c>
      <c r="D35" s="7" t="s">
        <v>32</v>
      </c>
      <c r="E35" t="s">
        <v>25</v>
      </c>
      <c r="F35" t="s">
        <v>18</v>
      </c>
      <c r="G35" s="2" t="s">
        <v>19</v>
      </c>
      <c r="H35" t="s">
        <v>15</v>
      </c>
      <c r="I35" t="s">
        <v>15</v>
      </c>
    </row>
    <row r="36" spans="1:9" ht="30" x14ac:dyDescent="0.25">
      <c r="A36" t="s">
        <v>9</v>
      </c>
      <c r="B36" t="str">
        <f>HYPERLINK("https://www.scholarships.unsw.edu.au/scholarships/id/1656", "David Nunan Rural Residential Scholarship")</f>
        <v>David Nunan Rural Residential Scholarship</v>
      </c>
      <c r="C36" t="s">
        <v>31</v>
      </c>
      <c r="D36" t="s">
        <v>33</v>
      </c>
      <c r="E36" t="s">
        <v>23</v>
      </c>
      <c r="F36" t="s">
        <v>13</v>
      </c>
      <c r="G36" s="2" t="s">
        <v>74</v>
      </c>
      <c r="H36" t="s">
        <v>15</v>
      </c>
      <c r="I36" t="s">
        <v>15</v>
      </c>
    </row>
    <row r="37" spans="1:9" ht="30" x14ac:dyDescent="0.25">
      <c r="A37" t="s">
        <v>9</v>
      </c>
      <c r="B37" t="str">
        <f>HYPERLINK("https://www.scholarships.unsw.edu.au/scholarships/id/1223", "Vanessa Hardman Memorial Endowed Scholarship")</f>
        <v>Vanessa Hardman Memorial Endowed Scholarship</v>
      </c>
      <c r="C37" t="s">
        <v>16</v>
      </c>
      <c r="D37" t="s">
        <v>34</v>
      </c>
      <c r="E37" t="s">
        <v>12</v>
      </c>
      <c r="F37" t="s">
        <v>13</v>
      </c>
      <c r="G37" s="2" t="s">
        <v>75</v>
      </c>
      <c r="H37" t="s">
        <v>15</v>
      </c>
      <c r="I37" t="s">
        <v>15</v>
      </c>
    </row>
    <row r="38" spans="1:9" ht="30" x14ac:dyDescent="0.25">
      <c r="A38" t="s">
        <v>9</v>
      </c>
      <c r="B38" t="str">
        <f>HYPERLINK("https://www.scholarships.unsw.edu.au/scholarships/id/158", "David Garlick Memorial Scholarship")</f>
        <v>David Garlick Memorial Scholarship</v>
      </c>
      <c r="C38" t="s">
        <v>16</v>
      </c>
      <c r="D38" t="s">
        <v>11</v>
      </c>
      <c r="E38" t="s">
        <v>12</v>
      </c>
      <c r="F38" t="s">
        <v>28</v>
      </c>
      <c r="G38" s="2" t="s">
        <v>76</v>
      </c>
      <c r="H38" t="s">
        <v>15</v>
      </c>
      <c r="I38" t="s">
        <v>15</v>
      </c>
    </row>
    <row r="39" spans="1:9" ht="45" x14ac:dyDescent="0.25">
      <c r="A39" t="s">
        <v>9</v>
      </c>
      <c r="B39" t="str">
        <f>HYPERLINK("https://www.scholarships.unsw.edu.au/scholarships/id/1259", "Roberts Co Women in Built Environment Scholarship")</f>
        <v>Roberts Co Women in Built Environment Scholarship</v>
      </c>
      <c r="C39" t="s">
        <v>16</v>
      </c>
      <c r="D39" t="s">
        <v>11</v>
      </c>
      <c r="E39" t="s">
        <v>12</v>
      </c>
      <c r="F39" t="s">
        <v>13</v>
      </c>
      <c r="G39" s="2" t="s">
        <v>77</v>
      </c>
      <c r="H39" t="s">
        <v>15</v>
      </c>
      <c r="I39" t="s">
        <v>15</v>
      </c>
    </row>
    <row r="40" spans="1:9" ht="30" x14ac:dyDescent="0.25">
      <c r="A40" t="s">
        <v>9</v>
      </c>
      <c r="B40" t="str">
        <f>HYPERLINK("https://www.scholarships.unsw.edu.au/scholarships/id/1408", "Berk Family Scholarship")</f>
        <v>Berk Family Scholarship</v>
      </c>
      <c r="C40" t="s">
        <v>16</v>
      </c>
      <c r="D40" t="s">
        <v>11</v>
      </c>
      <c r="E40" t="s">
        <v>12</v>
      </c>
      <c r="F40" t="s">
        <v>27</v>
      </c>
      <c r="G40" s="2" t="s">
        <v>78</v>
      </c>
      <c r="H40" t="s">
        <v>15</v>
      </c>
      <c r="I40" t="s">
        <v>15</v>
      </c>
    </row>
    <row r="41" spans="1:9" ht="45" x14ac:dyDescent="0.25">
      <c r="A41" t="s">
        <v>9</v>
      </c>
      <c r="B41" t="str">
        <f>HYPERLINK("https://www.scholarships.unsw.edu.au/scholarships/id/1530", "Tertiary Access Payment (TAP) Program")</f>
        <v>Tertiary Access Payment (TAP) Program</v>
      </c>
      <c r="C41" t="s">
        <v>16</v>
      </c>
      <c r="D41" s="7" t="s">
        <v>51</v>
      </c>
      <c r="E41" t="s">
        <v>25</v>
      </c>
      <c r="F41" t="s">
        <v>13</v>
      </c>
      <c r="G41" s="2" t="s">
        <v>52</v>
      </c>
      <c r="H41" t="s">
        <v>15</v>
      </c>
      <c r="I41" t="s">
        <v>15</v>
      </c>
    </row>
    <row r="42" spans="1:9" x14ac:dyDescent="0.25">
      <c r="A42" t="s">
        <v>9</v>
      </c>
      <c r="B42" t="str">
        <f>HYPERLINK("https://www.scholarships.unsw.edu.au/scholarships/id/1674", "UNSW Sydney Swans AFLW/ Academy Award (T1, 2024)")</f>
        <v>UNSW Sydney Swans AFLW/ Academy Award (T1, 2024)</v>
      </c>
      <c r="C42" t="s">
        <v>16</v>
      </c>
      <c r="D42" t="s">
        <v>22</v>
      </c>
      <c r="E42" t="s">
        <v>25</v>
      </c>
      <c r="F42" t="s">
        <v>28</v>
      </c>
      <c r="G42" s="2" t="s">
        <v>79</v>
      </c>
      <c r="H42" t="s">
        <v>15</v>
      </c>
      <c r="I42" t="s">
        <v>15</v>
      </c>
    </row>
    <row r="43" spans="1:9" ht="30" x14ac:dyDescent="0.25">
      <c r="A43" t="s">
        <v>9</v>
      </c>
      <c r="B43" t="str">
        <f>HYPERLINK("https://www.scholarships.unsw.edu.au/scholarships/id/850", "Late Stephen Robjohns Science Scholarship")</f>
        <v>Late Stephen Robjohns Science Scholarship</v>
      </c>
      <c r="C43" t="s">
        <v>16</v>
      </c>
      <c r="D43" t="s">
        <v>21</v>
      </c>
      <c r="E43" t="s">
        <v>23</v>
      </c>
      <c r="F43" t="s">
        <v>13</v>
      </c>
      <c r="G43" s="2" t="s">
        <v>80</v>
      </c>
      <c r="H43" t="s">
        <v>15</v>
      </c>
      <c r="I43" t="s">
        <v>15</v>
      </c>
    </row>
    <row r="44" spans="1:9" ht="30" x14ac:dyDescent="0.25">
      <c r="A44" t="s">
        <v>9</v>
      </c>
      <c r="B44" t="str">
        <f>HYPERLINK("https://www.scholarships.unsw.edu.au/scholarships/id/1792", "Moses Honours Year Scholarship")</f>
        <v>Moses Honours Year Scholarship</v>
      </c>
      <c r="C44" t="s">
        <v>16</v>
      </c>
      <c r="D44" s="7" t="s">
        <v>22</v>
      </c>
      <c r="E44" t="s">
        <v>25</v>
      </c>
      <c r="F44" t="s">
        <v>50</v>
      </c>
      <c r="G44" s="2" t="s">
        <v>81</v>
      </c>
      <c r="H44" t="s">
        <v>15</v>
      </c>
      <c r="I44" t="s">
        <v>15</v>
      </c>
    </row>
    <row r="45" spans="1:9" ht="45" x14ac:dyDescent="0.25">
      <c r="A45" t="s">
        <v>9</v>
      </c>
      <c r="B45" t="str">
        <f>HYPERLINK("https://www.scholarships.unsw.edu.au/scholarships/id/1788", "Pinnacle Investment Management Women in Finance Scholarship")</f>
        <v>Pinnacle Investment Management Women in Finance Scholarship</v>
      </c>
      <c r="C45" t="s">
        <v>16</v>
      </c>
      <c r="D45" t="s">
        <v>22</v>
      </c>
      <c r="E45" t="s">
        <v>25</v>
      </c>
      <c r="F45" t="s">
        <v>13</v>
      </c>
      <c r="G45" s="2" t="s">
        <v>82</v>
      </c>
      <c r="H45" t="s">
        <v>15</v>
      </c>
      <c r="I45" t="s">
        <v>15</v>
      </c>
    </row>
    <row r="46" spans="1:9" ht="30" x14ac:dyDescent="0.25">
      <c r="A46" t="s">
        <v>9</v>
      </c>
      <c r="B46" t="str">
        <f>HYPERLINK("https://www.scholarships.unsw.edu.au/scholarships/id/871", "CEPAR Honours Scholarship")</f>
        <v>CEPAR Honours Scholarship</v>
      </c>
      <c r="C46" t="s">
        <v>16</v>
      </c>
      <c r="D46" s="7" t="s">
        <v>11</v>
      </c>
      <c r="E46" t="s">
        <v>25</v>
      </c>
      <c r="F46" t="s">
        <v>50</v>
      </c>
      <c r="G46" s="2" t="s">
        <v>83</v>
      </c>
      <c r="H46" t="s">
        <v>15</v>
      </c>
      <c r="I46" t="s">
        <v>15</v>
      </c>
    </row>
    <row r="47" spans="1:9" ht="60" x14ac:dyDescent="0.25">
      <c r="A47" t="s">
        <v>9</v>
      </c>
      <c r="B47" t="str">
        <f>HYPERLINK("https://www.scholarships.unsw.edu.au/scholarships/id/1762", "Faculty of Engineering Honours Scholarships")</f>
        <v>Faculty of Engineering Honours Scholarships</v>
      </c>
      <c r="C47" t="s">
        <v>16</v>
      </c>
      <c r="D47" s="7" t="s">
        <v>11</v>
      </c>
      <c r="E47" t="s">
        <v>25</v>
      </c>
      <c r="F47" t="s">
        <v>18</v>
      </c>
      <c r="G47" s="2" t="s">
        <v>19</v>
      </c>
      <c r="H47" t="s">
        <v>15</v>
      </c>
      <c r="I47" t="s">
        <v>15</v>
      </c>
    </row>
    <row r="48" spans="1:9" ht="30" x14ac:dyDescent="0.25">
      <c r="A48" t="s">
        <v>9</v>
      </c>
      <c r="B48" t="str">
        <f>HYPERLINK("https://www.scholarships.unsw.edu.au/scholarships/id/1484", "Samar Memorial Honours Award")</f>
        <v>Samar Memorial Honours Award</v>
      </c>
      <c r="C48" t="s">
        <v>16</v>
      </c>
      <c r="D48" s="7" t="s">
        <v>11</v>
      </c>
      <c r="E48" t="s">
        <v>25</v>
      </c>
      <c r="F48" t="s">
        <v>50</v>
      </c>
      <c r="G48" s="2" t="s">
        <v>84</v>
      </c>
      <c r="H48" t="s">
        <v>15</v>
      </c>
      <c r="I48" t="s">
        <v>15</v>
      </c>
    </row>
    <row r="49" spans="1:9" ht="60" x14ac:dyDescent="0.25">
      <c r="A49" t="s">
        <v>9</v>
      </c>
      <c r="B49" t="str">
        <f>HYPERLINK("https://www.scholarships.unsw.edu.au/scholarships/id/1668", "UNSW Business School Honours Scholarships")</f>
        <v>UNSW Business School Honours Scholarships</v>
      </c>
      <c r="C49" t="s">
        <v>16</v>
      </c>
      <c r="D49" s="7" t="s">
        <v>11</v>
      </c>
      <c r="E49" t="s">
        <v>25</v>
      </c>
      <c r="F49" t="s">
        <v>18</v>
      </c>
      <c r="G49" s="2" t="s">
        <v>19</v>
      </c>
      <c r="H49" t="s">
        <v>15</v>
      </c>
      <c r="I49" t="s">
        <v>15</v>
      </c>
    </row>
    <row r="50" spans="1:9" ht="60" x14ac:dyDescent="0.25">
      <c r="A50" t="s">
        <v>9</v>
      </c>
      <c r="B50" t="str">
        <f>HYPERLINK("https://www.scholarships.unsw.edu.au/scholarships/id/1764", "UNSW Faculty of Medicine Honours Scholarships 2024")</f>
        <v>UNSW Faculty of Medicine Honours Scholarships 2024</v>
      </c>
      <c r="C50" t="s">
        <v>16</v>
      </c>
      <c r="D50" s="7" t="s">
        <v>11</v>
      </c>
      <c r="E50" t="s">
        <v>25</v>
      </c>
      <c r="F50" t="s">
        <v>18</v>
      </c>
      <c r="G50" s="2" t="s">
        <v>19</v>
      </c>
      <c r="H50" t="s">
        <v>15</v>
      </c>
      <c r="I50" t="s">
        <v>15</v>
      </c>
    </row>
    <row r="51" spans="1:9" ht="45" x14ac:dyDescent="0.25">
      <c r="A51" t="s">
        <v>9</v>
      </c>
      <c r="B51" t="str">
        <f>HYPERLINK("https://www.scholarships.unsw.edu.au/scholarships/id/1741", "Women in Construction Honours &amp; Postgraduate Award")</f>
        <v>Women in Construction Honours &amp; Postgraduate Award</v>
      </c>
      <c r="C51" t="s">
        <v>16</v>
      </c>
      <c r="D51" t="s">
        <v>11</v>
      </c>
      <c r="E51" t="s">
        <v>25</v>
      </c>
      <c r="F51" t="s">
        <v>28</v>
      </c>
      <c r="G51" s="2" t="s">
        <v>85</v>
      </c>
      <c r="H51" t="s">
        <v>15</v>
      </c>
      <c r="I51" t="s">
        <v>15</v>
      </c>
    </row>
    <row r="52" spans="1:9" ht="60" x14ac:dyDescent="0.25">
      <c r="A52" t="s">
        <v>9</v>
      </c>
      <c r="B52" t="str">
        <f>HYPERLINK("https://www.scholarships.unsw.edu.au/scholarships/id/1795", "UNSW Women Electrical Engineering Scholarships")</f>
        <v>UNSW Women Electrical Engineering Scholarships</v>
      </c>
      <c r="C52" t="s">
        <v>16</v>
      </c>
      <c r="D52" s="7" t="s">
        <v>22</v>
      </c>
      <c r="E52" t="s">
        <v>23</v>
      </c>
      <c r="F52" t="s">
        <v>18</v>
      </c>
      <c r="G52" s="2" t="s">
        <v>19</v>
      </c>
      <c r="H52" t="s">
        <v>15</v>
      </c>
      <c r="I52" t="s">
        <v>15</v>
      </c>
    </row>
    <row r="53" spans="1:9" ht="60" x14ac:dyDescent="0.25">
      <c r="A53" t="s">
        <v>9</v>
      </c>
      <c r="B53" t="str">
        <f>HYPERLINK("https://www.scholarships.unsw.edu.au/scholarships/id/1161", "AFGW NSW Joan Bielski AO Memorial Scholarship")</f>
        <v>AFGW NSW Joan Bielski AO Memorial Scholarship</v>
      </c>
      <c r="C53" t="s">
        <v>31</v>
      </c>
      <c r="D53" s="8">
        <v>6000</v>
      </c>
      <c r="E53" t="s">
        <v>36</v>
      </c>
      <c r="F53" t="s">
        <v>13</v>
      </c>
      <c r="G53" s="2" t="s">
        <v>49</v>
      </c>
      <c r="H53" t="s">
        <v>15</v>
      </c>
      <c r="I53" t="s">
        <v>15</v>
      </c>
    </row>
    <row r="54" spans="1:9" ht="30" x14ac:dyDescent="0.25">
      <c r="A54" t="s">
        <v>9</v>
      </c>
      <c r="B54" t="str">
        <f>HYPERLINK("https://www.scholarships.unsw.edu.au/scholarships/id/255", "Joseph Barling Fellowship")</f>
        <v>Joseph Barling Fellowship</v>
      </c>
      <c r="C54" t="s">
        <v>16</v>
      </c>
      <c r="D54" t="s">
        <v>35</v>
      </c>
      <c r="E54" t="s">
        <v>12</v>
      </c>
      <c r="F54" t="s">
        <v>27</v>
      </c>
      <c r="G54" s="2" t="s">
        <v>86</v>
      </c>
      <c r="H54" t="s">
        <v>15</v>
      </c>
      <c r="I54" t="s">
        <v>15</v>
      </c>
    </row>
    <row r="55" spans="1:9" ht="60" x14ac:dyDescent="0.25">
      <c r="A55" t="s">
        <v>9</v>
      </c>
      <c r="B55" t="str">
        <f>HYPERLINK("https://www.scholarships.unsw.edu.au/scholarships/id/1799", "Faculty of Science Honours Scholarships - Term 2, 2024")</f>
        <v>Faculty of Science Honours Scholarships - Term 2, 2024</v>
      </c>
      <c r="C55" t="s">
        <v>16</v>
      </c>
      <c r="D55" s="7" t="s">
        <v>11</v>
      </c>
      <c r="E55" t="s">
        <v>25</v>
      </c>
      <c r="F55" t="s">
        <v>18</v>
      </c>
      <c r="G55" s="2" t="s">
        <v>19</v>
      </c>
      <c r="H55" t="s">
        <v>15</v>
      </c>
      <c r="I55" t="s">
        <v>15</v>
      </c>
    </row>
    <row r="56" spans="1:9" ht="30" x14ac:dyDescent="0.25">
      <c r="A56" t="s">
        <v>9</v>
      </c>
      <c r="B56" t="str">
        <f>HYPERLINK("https://www.scholarships.unsw.edu.au/scholarships/id/142", "Lee Whitmont Award in Marketing")</f>
        <v>Lee Whitmont Award in Marketing</v>
      </c>
      <c r="C56" t="s">
        <v>16</v>
      </c>
      <c r="D56" t="s">
        <v>11</v>
      </c>
      <c r="E56" t="s">
        <v>25</v>
      </c>
      <c r="F56" t="s">
        <v>13</v>
      </c>
      <c r="G56" s="2" t="s">
        <v>54</v>
      </c>
      <c r="H56" t="s">
        <v>15</v>
      </c>
      <c r="I56" t="s">
        <v>15</v>
      </c>
    </row>
    <row r="57" spans="1:9" ht="60" x14ac:dyDescent="0.25">
      <c r="A57" t="s">
        <v>9</v>
      </c>
      <c r="B57" t="str">
        <f>HYPERLINK("https://www.scholarships.unsw.edu.au/scholarships/id/1800", "UNSW Arts, Design &amp; Architecture Honours Scholarships - Commencing Term 2, 2024")</f>
        <v>UNSW Arts, Design &amp; Architecture Honours Scholarships - Commencing Term 2, 2024</v>
      </c>
      <c r="C57" t="s">
        <v>16</v>
      </c>
      <c r="D57" s="7" t="s">
        <v>11</v>
      </c>
      <c r="E57" t="s">
        <v>25</v>
      </c>
      <c r="F57" t="s">
        <v>18</v>
      </c>
      <c r="G57" s="2" t="s">
        <v>19</v>
      </c>
      <c r="H57" t="s">
        <v>15</v>
      </c>
      <c r="I57" t="s">
        <v>15</v>
      </c>
    </row>
    <row r="58" spans="1:9" x14ac:dyDescent="0.25">
      <c r="A58" t="s">
        <v>9</v>
      </c>
      <c r="B58" t="str">
        <f>HYPERLINK("https://www.scholarships.unsw.edu.au/scholarships/id/1707", "UNSW Touch Football Leadership Award")</f>
        <v>UNSW Touch Football Leadership Award</v>
      </c>
      <c r="C58" t="s">
        <v>16</v>
      </c>
      <c r="D58" s="7" t="s">
        <v>11</v>
      </c>
      <c r="E58" t="s">
        <v>25</v>
      </c>
      <c r="F58" t="s">
        <v>28</v>
      </c>
      <c r="G58" s="2" t="s">
        <v>48</v>
      </c>
      <c r="H58" t="s">
        <v>15</v>
      </c>
      <c r="I58" t="s">
        <v>15</v>
      </c>
    </row>
    <row r="59" spans="1:9" ht="30" x14ac:dyDescent="0.25">
      <c r="A59" t="s">
        <v>9</v>
      </c>
      <c r="B59" t="str">
        <f>HYPERLINK("https://www.scholarships.unsw.edu.au/scholarships/id/1593", "Tyree Nuclear Masters by Coursework Scholarship")</f>
        <v>Tyree Nuclear Masters by Coursework Scholarship</v>
      </c>
      <c r="C59" t="s">
        <v>16</v>
      </c>
      <c r="D59" t="s">
        <v>33</v>
      </c>
      <c r="E59" t="s">
        <v>12</v>
      </c>
      <c r="F59" t="s">
        <v>27</v>
      </c>
      <c r="G59" s="2" t="s">
        <v>87</v>
      </c>
      <c r="H59" t="s">
        <v>15</v>
      </c>
      <c r="I59" t="s">
        <v>15</v>
      </c>
    </row>
    <row r="60" spans="1:9" ht="30" x14ac:dyDescent="0.25">
      <c r="A60" t="s">
        <v>9</v>
      </c>
      <c r="B60" t="str">
        <f>HYPERLINK("https://www.scholarships.unsw.edu.au/scholarships/id/1102", "Elias Duek-Cohen Urban Design Award")</f>
        <v>Elias Duek-Cohen Urban Design Award</v>
      </c>
      <c r="C60" t="s">
        <v>16</v>
      </c>
      <c r="D60" t="s">
        <v>11</v>
      </c>
      <c r="E60" t="s">
        <v>25</v>
      </c>
      <c r="F60" t="s">
        <v>50</v>
      </c>
      <c r="G60" s="2" t="s">
        <v>88</v>
      </c>
      <c r="H60" t="s">
        <v>15</v>
      </c>
      <c r="I60" t="s">
        <v>15</v>
      </c>
    </row>
    <row r="61" spans="1:9" ht="45" x14ac:dyDescent="0.25">
      <c r="A61" t="s">
        <v>9</v>
      </c>
      <c r="B61" t="str">
        <f>HYPERLINK("https://www.scholarships.unsw.edu.au/scholarships/id/1797", "RODE Microphones")</f>
        <v>RODE Microphones</v>
      </c>
      <c r="C61" t="s">
        <v>16</v>
      </c>
      <c r="D61" s="7" t="s">
        <v>22</v>
      </c>
      <c r="E61" t="s">
        <v>37</v>
      </c>
      <c r="F61" t="s">
        <v>13</v>
      </c>
      <c r="G61" s="2" t="s">
        <v>89</v>
      </c>
      <c r="H61" t="s">
        <v>15</v>
      </c>
      <c r="I61" t="s">
        <v>15</v>
      </c>
    </row>
    <row r="62" spans="1:9" ht="45" x14ac:dyDescent="0.25">
      <c r="A62" t="s">
        <v>9</v>
      </c>
      <c r="B62" t="str">
        <f>HYPERLINK("https://www.scholarships.unsw.edu.au/scholarships/id/126", "UNSW Co-op Program")</f>
        <v>UNSW Co-op Program</v>
      </c>
      <c r="C62" t="s">
        <v>16</v>
      </c>
      <c r="D62" s="7" t="s">
        <v>38</v>
      </c>
      <c r="E62" t="s">
        <v>23</v>
      </c>
      <c r="F62" t="s">
        <v>13</v>
      </c>
      <c r="G62" s="2" t="s">
        <v>47</v>
      </c>
      <c r="H62" t="s">
        <v>15</v>
      </c>
      <c r="I62" t="s">
        <v>15</v>
      </c>
    </row>
    <row r="63" spans="1:9" ht="45" x14ac:dyDescent="0.25">
      <c r="A63" t="s">
        <v>9</v>
      </c>
      <c r="B63" t="str">
        <f>HYPERLINK("https://www.scholarships.unsw.edu.au/scholarships/id/112", "John Niland Scholarship")</f>
        <v>John Niland Scholarship</v>
      </c>
      <c r="C63" t="s">
        <v>16</v>
      </c>
      <c r="D63" t="s">
        <v>21</v>
      </c>
      <c r="E63" t="s">
        <v>25</v>
      </c>
      <c r="F63" t="s">
        <v>13</v>
      </c>
      <c r="G63" s="2" t="s">
        <v>90</v>
      </c>
      <c r="H63" t="s">
        <v>15</v>
      </c>
      <c r="I63" t="s">
        <v>15</v>
      </c>
    </row>
    <row r="64" spans="1:9" ht="45" x14ac:dyDescent="0.25">
      <c r="A64" t="s">
        <v>9</v>
      </c>
      <c r="B64" t="str">
        <f>HYPERLINK("https://www.scholarships.unsw.edu.au/scholarships/id/1633", "School of Chemical Engineering High Achiever Award")</f>
        <v>School of Chemical Engineering High Achiever Award</v>
      </c>
      <c r="C64" t="s">
        <v>16</v>
      </c>
      <c r="D64" t="s">
        <v>11</v>
      </c>
      <c r="E64" t="s">
        <v>25</v>
      </c>
      <c r="F64" t="s">
        <v>13</v>
      </c>
      <c r="G64" s="2" t="s">
        <v>91</v>
      </c>
      <c r="H64" t="s">
        <v>15</v>
      </c>
      <c r="I64" t="s">
        <v>15</v>
      </c>
    </row>
  </sheetData>
  <autoFilter ref="A1:I64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Pierce</cp:lastModifiedBy>
  <dcterms:created xsi:type="dcterms:W3CDTF">2024-10-08T02:30:02Z</dcterms:created>
  <dcterms:modified xsi:type="dcterms:W3CDTF">2024-10-08T03:26:26Z</dcterms:modified>
</cp:coreProperties>
</file>