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meUser\Desktop\Теория вероятности\матем\"/>
    </mc:Choice>
  </mc:AlternateContent>
  <xr:revisionPtr revIDLastSave="0" documentId="13_ncr:1_{11FD690C-94A3-4E65-A1D5-F2125D633C7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7" i="1" s="1"/>
  <c r="H37" i="1" s="1"/>
  <c r="B13" i="1"/>
  <c r="A17" i="1" s="1"/>
  <c r="D13" i="1"/>
  <c r="F13" i="1" s="1"/>
  <c r="D14" i="1" s="1"/>
  <c r="H14" i="1" s="1"/>
  <c r="A18" i="1" l="1"/>
  <c r="B18" i="1" s="1"/>
  <c r="C18" i="1" s="1"/>
  <c r="B17" i="1"/>
  <c r="C17" i="1" s="1"/>
  <c r="A19" i="1"/>
  <c r="B28" i="1"/>
  <c r="A28" i="1"/>
  <c r="D17" i="1" l="1"/>
  <c r="C28" i="1" s="1"/>
  <c r="A20" i="1"/>
  <c r="B19" i="1"/>
  <c r="C19" i="1" s="1"/>
  <c r="D19" i="1"/>
  <c r="D18" i="1"/>
  <c r="B29" i="1"/>
  <c r="A29" i="1"/>
  <c r="E17" i="1" l="1"/>
  <c r="F17" i="1"/>
  <c r="E18" i="1"/>
  <c r="F18" i="1"/>
  <c r="E19" i="1"/>
  <c r="F19" i="1"/>
  <c r="B20" i="1"/>
  <c r="D20" i="1" s="1"/>
  <c r="C20" i="1"/>
  <c r="A21" i="1"/>
  <c r="C29" i="1"/>
  <c r="A30" i="1"/>
  <c r="B30" i="1"/>
  <c r="F20" i="1" l="1"/>
  <c r="E20" i="1"/>
  <c r="A22" i="1"/>
  <c r="B21" i="1"/>
  <c r="C21" i="1" s="1"/>
  <c r="A31" i="1"/>
  <c r="B31" i="1"/>
  <c r="D21" i="1" l="1"/>
  <c r="B22" i="1"/>
  <c r="C22" i="1"/>
  <c r="D22" i="1"/>
  <c r="C31" i="1"/>
  <c r="A32" i="1"/>
  <c r="B32" i="1"/>
  <c r="C30" i="1"/>
  <c r="E22" i="1" l="1"/>
  <c r="F22" i="1"/>
  <c r="E21" i="1"/>
  <c r="F21" i="1"/>
  <c r="A33" i="1"/>
  <c r="B33" i="1"/>
  <c r="A23" i="1"/>
  <c r="C32" i="1" l="1"/>
  <c r="A24" i="1"/>
  <c r="A34" i="1"/>
  <c r="B23" i="1"/>
  <c r="B34" i="1" s="1"/>
  <c r="D23" i="1" l="1"/>
  <c r="F23" i="1" s="1"/>
  <c r="C33" i="1"/>
  <c r="C23" i="1"/>
  <c r="A35" i="1"/>
  <c r="B24" i="1"/>
  <c r="B35" i="1" s="1"/>
  <c r="D24" i="1" l="1"/>
  <c r="D25" i="1" s="1"/>
  <c r="E23" i="1"/>
  <c r="C34" i="1"/>
  <c r="C24" i="1"/>
  <c r="F24" i="1" l="1"/>
  <c r="E24" i="1"/>
  <c r="C35" i="1"/>
  <c r="E36" i="1" s="1"/>
  <c r="H17" i="1"/>
  <c r="C36" i="1"/>
  <c r="H19" i="1"/>
  <c r="H20" i="1" s="1"/>
  <c r="H21" i="1" s="1"/>
  <c r="D28" i="1" s="1"/>
  <c r="E28" i="1" l="1"/>
  <c r="D34" i="1"/>
  <c r="E34" i="1" s="1"/>
  <c r="D32" i="1"/>
  <c r="E32" i="1" s="1"/>
  <c r="D31" i="1"/>
  <c r="E31" i="1" s="1"/>
  <c r="D29" i="1"/>
  <c r="E29" i="1" s="1"/>
  <c r="D30" i="1"/>
  <c r="E30" i="1" s="1"/>
  <c r="D35" i="1"/>
  <c r="E35" i="1" s="1"/>
  <c r="D33" i="1"/>
  <c r="E33" i="1" s="1"/>
  <c r="I35" i="1" l="1"/>
  <c r="F35" i="1"/>
  <c r="G35" i="1" s="1"/>
  <c r="H35" i="1" s="1"/>
  <c r="F30" i="1"/>
  <c r="G30" i="1" s="1"/>
  <c r="H30" i="1" s="1"/>
  <c r="I30" i="1"/>
  <c r="F29" i="1"/>
  <c r="G29" i="1" s="1"/>
  <c r="H29" i="1" s="1"/>
  <c r="I29" i="1"/>
  <c r="I33" i="1"/>
  <c r="F33" i="1"/>
  <c r="G33" i="1" s="1"/>
  <c r="H33" i="1" s="1"/>
  <c r="F31" i="1"/>
  <c r="G31" i="1" s="1"/>
  <c r="H31" i="1" s="1"/>
  <c r="I31" i="1"/>
  <c r="F32" i="1"/>
  <c r="G32" i="1" s="1"/>
  <c r="H32" i="1" s="1"/>
  <c r="I32" i="1"/>
  <c r="I34" i="1"/>
  <c r="F34" i="1"/>
  <c r="G34" i="1" s="1"/>
  <c r="H34" i="1" s="1"/>
  <c r="D36" i="1"/>
  <c r="I28" i="1"/>
  <c r="F28" i="1"/>
  <c r="G28" i="1" s="1"/>
  <c r="H28" i="1" s="1"/>
  <c r="I36" i="1" l="1"/>
  <c r="H36" i="1"/>
</calcChain>
</file>

<file path=xl/sharedStrings.xml><?xml version="1.0" encoding="utf-8"?>
<sst xmlns="http://schemas.openxmlformats.org/spreadsheetml/2006/main" count="36" uniqueCount="35">
  <si>
    <t>Исходные данные</t>
  </si>
  <si>
    <t>Кол-во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</si>
  <si>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</si>
  <si>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</si>
  <si>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</si>
  <si>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</si>
  <si>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</si>
  <si>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</si>
  <si>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</si>
  <si>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</si>
  <si>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</si>
  <si>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</si>
  <si>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</si>
  <si>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</si>
  <si>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</si>
  <si>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</si>
  <si>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</si>
  <si>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</si>
  <si>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</si>
  <si>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</si>
  <si>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</si>
  <si>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</si>
  <si>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 xml:space="preserve">Проверка гипотезы о законе распределения по критерию Пирсона </t>
  </si>
  <si>
    <t>pi</t>
  </si>
  <si>
    <t>n*pi</t>
  </si>
  <si>
    <t>ni-n*pi</t>
  </si>
  <si>
    <t>(ni-n*pi)^2</t>
  </si>
  <si>
    <t>(ni-n*pi)^2/npi</t>
  </si>
  <si>
    <t>ni^2/npi</t>
  </si>
  <si>
    <t>Суммы</t>
  </si>
  <si>
    <t>X2расч=</t>
  </si>
  <si>
    <t>X2крит=</t>
  </si>
  <si>
    <t>k-r-1=</t>
  </si>
  <si>
    <t>xi;</t>
  </si>
  <si>
    <t>xi+1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</si>
</sst>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0F3F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5" borderId="0" xfId="0" applyFill="1"/>
    <xf numFmtId="0" fontId="0" fillId="3" borderId="0" xfId="0" applyFill="1"/>
    <xf numFmtId="0" fontId="2" fillId="2" borderId="1" xfId="0" applyFont="1" applyFill="1" applyBorder="1"/>
    <xf numFmtId="0" fontId="3" fillId="2" borderId="1" xfId="0" applyFont="1" applyFill="1" applyBorder="1"/>
    <xf numFmtId="0" fontId="0" fillId="4" borderId="0" xfId="0" applyFill="1"/>
    <xf numFmtId="0" fontId="0" fillId="4" borderId="0" xfId="0" applyNumberFormat="1" applyFill="1"/>
    <xf numFmtId="0" fontId="1" fillId="0" borderId="0" xfId="0" applyFont="1" applyAlignment="1">
      <alignment horizontal="right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4" borderId="0" xfId="0" applyFill="1"/>
    <xf numFmtId="0" fontId="0" fillId="0" borderId="2" xfId="0" applyBorder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  <color rgb="FFFF66FF"/>
      <color rgb="FFA0F3FC"/>
      <color rgb="FFFF33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Середины интервалов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2.85</c:v>
                </c:pt>
                <c:pt idx="1">
                  <c:v>8.5500000000000007</c:v>
                </c:pt>
                <c:pt idx="2">
                  <c:v>14.25</c:v>
                </c:pt>
                <c:pt idx="3">
                  <c:v>19.950000000000003</c:v>
                </c:pt>
                <c:pt idx="4">
                  <c:v>25.65</c:v>
                </c:pt>
                <c:pt idx="5">
                  <c:v>31.35</c:v>
                </c:pt>
                <c:pt idx="6">
                  <c:v>37.050000000000004</c:v>
                </c:pt>
                <c:pt idx="7">
                  <c:v>42.750000000000007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9.0000000000000011E-3</c:v>
                </c:pt>
                <c:pt idx="1">
                  <c:v>1.3000000000000001E-2</c:v>
                </c:pt>
                <c:pt idx="2">
                  <c:v>1.4999999999999999E-2</c:v>
                </c:pt>
                <c:pt idx="3">
                  <c:v>4.1000000000000002E-2</c:v>
                </c:pt>
                <c:pt idx="4">
                  <c:v>4.5999999999999999E-2</c:v>
                </c:pt>
                <c:pt idx="5">
                  <c:v>2.5000000000000001E-2</c:v>
                </c:pt>
                <c:pt idx="6">
                  <c:v>1.8000000000000002E-2</c:v>
                </c:pt>
                <c:pt idx="7">
                  <c:v>1.3000000000000001E-2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3-47D8-8C97-7D23A110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364733448"/>
        <c:axId val="364738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</c:v>
                      </c:pt>
                      <c:pt idx="1">
                        <c:v>8.5500000000000007</c:v>
                      </c:pt>
                      <c:pt idx="2">
                        <c:v>14.25</c:v>
                      </c:pt>
                      <c:pt idx="3">
                        <c:v>19.950000000000003</c:v>
                      </c:pt>
                      <c:pt idx="4">
                        <c:v>25.65</c:v>
                      </c:pt>
                      <c:pt idx="5">
                        <c:v>31.35</c:v>
                      </c:pt>
                      <c:pt idx="6">
                        <c:v>37.050000000000004</c:v>
                      </c:pt>
                      <c:pt idx="7">
                        <c:v>42.750000000000007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73-47D8-8C97-7D23A110CEA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</c:v>
                      </c:pt>
                      <c:pt idx="1">
                        <c:v>8.5500000000000007</c:v>
                      </c:pt>
                      <c:pt idx="2">
                        <c:v>14.25</c:v>
                      </c:pt>
                      <c:pt idx="3">
                        <c:v>19.950000000000003</c:v>
                      </c:pt>
                      <c:pt idx="4">
                        <c:v>25.65</c:v>
                      </c:pt>
                      <c:pt idx="5">
                        <c:v>31.35</c:v>
                      </c:pt>
                      <c:pt idx="6">
                        <c:v>37.050000000000004</c:v>
                      </c:pt>
                      <c:pt idx="7">
                        <c:v>42.750000000000007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8.5500000000000007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73-47D8-8C97-7D23A110CEA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</c:v>
                      </c:pt>
                      <c:pt idx="1">
                        <c:v>8.5500000000000007</c:v>
                      </c:pt>
                      <c:pt idx="2">
                        <c:v>14.25</c:v>
                      </c:pt>
                      <c:pt idx="3">
                        <c:v>19.950000000000003</c:v>
                      </c:pt>
                      <c:pt idx="4">
                        <c:v>25.65</c:v>
                      </c:pt>
                      <c:pt idx="5">
                        <c:v>31.35</c:v>
                      </c:pt>
                      <c:pt idx="6">
                        <c:v>37.050000000000004</c:v>
                      </c:pt>
                      <c:pt idx="7">
                        <c:v>42.750000000000007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73-47D8-8C97-7D23A110CEA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</c:v>
                      </c:pt>
                      <c:pt idx="1">
                        <c:v>8.5500000000000007</c:v>
                      </c:pt>
                      <c:pt idx="2">
                        <c:v>14.25</c:v>
                      </c:pt>
                      <c:pt idx="3">
                        <c:v>19.950000000000003</c:v>
                      </c:pt>
                      <c:pt idx="4">
                        <c:v>25.65</c:v>
                      </c:pt>
                      <c:pt idx="5">
                        <c:v>31.35</c:v>
                      </c:pt>
                      <c:pt idx="6">
                        <c:v>37.050000000000004</c:v>
                      </c:pt>
                      <c:pt idx="7">
                        <c:v>42.750000000000007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19.950000000000003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73-47D8-8C97-7D23A110CEA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</c:v>
                      </c:pt>
                      <c:pt idx="1">
                        <c:v>8.5500000000000007</c:v>
                      </c:pt>
                      <c:pt idx="2">
                        <c:v>14.25</c:v>
                      </c:pt>
                      <c:pt idx="3">
                        <c:v>19.950000000000003</c:v>
                      </c:pt>
                      <c:pt idx="4">
                        <c:v>25.65</c:v>
                      </c:pt>
                      <c:pt idx="5">
                        <c:v>31.35</c:v>
                      </c:pt>
                      <c:pt idx="6">
                        <c:v>37.050000000000004</c:v>
                      </c:pt>
                      <c:pt idx="7">
                        <c:v>42.750000000000007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25.65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73-47D8-8C97-7D23A110CEA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</c:v>
                      </c:pt>
                      <c:pt idx="1">
                        <c:v>8.5500000000000007</c:v>
                      </c:pt>
                      <c:pt idx="2">
                        <c:v>14.25</c:v>
                      </c:pt>
                      <c:pt idx="3">
                        <c:v>19.950000000000003</c:v>
                      </c:pt>
                      <c:pt idx="4">
                        <c:v>25.65</c:v>
                      </c:pt>
                      <c:pt idx="5">
                        <c:v>31.35</c:v>
                      </c:pt>
                      <c:pt idx="6">
                        <c:v>37.050000000000004</c:v>
                      </c:pt>
                      <c:pt idx="7">
                        <c:v>42.750000000000007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31.35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73-47D8-8C97-7D23A110CEAC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</c:v>
                      </c:pt>
                      <c:pt idx="1">
                        <c:v>8.5500000000000007</c:v>
                      </c:pt>
                      <c:pt idx="2">
                        <c:v>14.25</c:v>
                      </c:pt>
                      <c:pt idx="3">
                        <c:v>19.950000000000003</c:v>
                      </c:pt>
                      <c:pt idx="4">
                        <c:v>25.65</c:v>
                      </c:pt>
                      <c:pt idx="5">
                        <c:v>31.35</c:v>
                      </c:pt>
                      <c:pt idx="6">
                        <c:v>37.050000000000004</c:v>
                      </c:pt>
                      <c:pt idx="7">
                        <c:v>42.750000000000007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37.050000000000004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73-47D8-8C97-7D23A110CEA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</c:v>
                      </c:pt>
                      <c:pt idx="1">
                        <c:v>8.5500000000000007</c:v>
                      </c:pt>
                      <c:pt idx="2">
                        <c:v>14.25</c:v>
                      </c:pt>
                      <c:pt idx="3">
                        <c:v>19.950000000000003</c:v>
                      </c:pt>
                      <c:pt idx="4">
                        <c:v>25.65</c:v>
                      </c:pt>
                      <c:pt idx="5">
                        <c:v>31.35</c:v>
                      </c:pt>
                      <c:pt idx="6">
                        <c:v>37.050000000000004</c:v>
                      </c:pt>
                      <c:pt idx="7">
                        <c:v>42.750000000000007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2.85</c:v>
                      </c:pt>
                      <c:pt idx="1">
                        <c:v>8.5500000000000007</c:v>
                      </c:pt>
                      <c:pt idx="2">
                        <c:v>14.25</c:v>
                      </c:pt>
                      <c:pt idx="3">
                        <c:v>19.950000000000003</c:v>
                      </c:pt>
                      <c:pt idx="4">
                        <c:v>25.65</c:v>
                      </c:pt>
                      <c:pt idx="5">
                        <c:v>31.35</c:v>
                      </c:pt>
                      <c:pt idx="6">
                        <c:v>37.050000000000004</c:v>
                      </c:pt>
                      <c:pt idx="7">
                        <c:v>42.750000000000007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73-47D8-8C97-7D23A110CEAC}"/>
                  </c:ext>
                </c:extLst>
              </c15:ser>
            </c15:filteredBarSeries>
          </c:ext>
        </c:extLst>
      </c:barChart>
      <c:catAx>
        <c:axId val="36473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38696"/>
        <c:crosses val="autoZero"/>
        <c:auto val="1"/>
        <c:lblAlgn val="ctr"/>
        <c:lblOffset val="100"/>
        <c:noMultiLvlLbl val="0"/>
      </c:catAx>
      <c:valAx>
        <c:axId val="36473869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73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32722</xdr:colOff>
      <xdr:row>1</xdr:row>
      <xdr:rowOff>63875</xdr:rowOff>
    </xdr:from>
    <xdr:to>
      <xdr:col>16</xdr:col>
      <xdr:colOff>428962</xdr:colOff>
      <xdr:row>15</xdr:row>
      <xdr:rowOff>153521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77" zoomScaleNormal="115" workbookViewId="0">
      <selection activeCell="K20" sqref="K20"/>
    </sheetView>
  </sheetViews>
  <sheetFormatPr defaultRowHeight="14.4" x14ac:dyDescent="0.3"/>
  <cols>
    <col min="5" max="5" width="10.33203125" bestFit="1" customWidth="1"/>
  </cols>
  <sheetData>
    <row r="1" spans="1:10" x14ac:dyDescent="0.3">
      <c r="A1" s="17" t="s">
        <v>0</v>
      </c>
      <c r="B1" s="17"/>
      <c r="C1" s="17"/>
      <c r="D1" s="7"/>
      <c r="E1" s="7"/>
      <c r="F1" s="7"/>
      <c r="G1" s="7"/>
      <c r="H1" s="7"/>
      <c r="I1" s="7"/>
      <c r="J1" s="7"/>
    </row>
    <row r="2" spans="1:10" ht="15" x14ac:dyDescent="0.3">
      <c r="A2" s="14">
        <v>27</v>
      </c>
      <c r="B2" s="14">
        <v>22</v>
      </c>
      <c r="C2" s="14">
        <v>28</v>
      </c>
      <c r="D2" s="14">
        <v>19</v>
      </c>
      <c r="E2" s="14">
        <v>22</v>
      </c>
      <c r="F2" s="14">
        <v>5</v>
      </c>
      <c r="G2" s="14">
        <v>9</v>
      </c>
      <c r="H2" s="14">
        <v>26</v>
      </c>
      <c r="I2" s="14">
        <v>29</v>
      </c>
      <c r="J2" s="14">
        <v>41</v>
      </c>
    </row>
    <row r="3" spans="1:10" ht="15" x14ac:dyDescent="0.3">
      <c r="A3" s="14">
        <v>18</v>
      </c>
      <c r="B3" s="14">
        <v>44</v>
      </c>
      <c r="C3" s="14">
        <v>19</v>
      </c>
      <c r="D3" s="14">
        <v>19</v>
      </c>
      <c r="E3" s="14">
        <v>18</v>
      </c>
      <c r="F3" s="14">
        <v>10</v>
      </c>
      <c r="G3" s="14">
        <v>21</v>
      </c>
      <c r="H3" s="14">
        <v>16</v>
      </c>
      <c r="I3" s="14">
        <v>13</v>
      </c>
      <c r="J3" s="14">
        <v>30</v>
      </c>
    </row>
    <row r="4" spans="1:10" ht="15" x14ac:dyDescent="0.3">
      <c r="A4" s="14">
        <v>28</v>
      </c>
      <c r="B4" s="14">
        <v>33</v>
      </c>
      <c r="C4" s="14">
        <v>45</v>
      </c>
      <c r="D4" s="14">
        <v>18</v>
      </c>
      <c r="E4" s="14">
        <v>32</v>
      </c>
      <c r="F4" s="14">
        <v>36</v>
      </c>
      <c r="G4" s="14">
        <v>22</v>
      </c>
      <c r="H4" s="14">
        <v>35</v>
      </c>
      <c r="I4" s="14">
        <v>25</v>
      </c>
      <c r="J4" s="14">
        <v>31</v>
      </c>
    </row>
    <row r="5" spans="1:10" ht="15" x14ac:dyDescent="0.3">
      <c r="A5" s="14">
        <v>37</v>
      </c>
      <c r="B5" s="14">
        <v>20</v>
      </c>
      <c r="C5" s="14">
        <v>19</v>
      </c>
      <c r="D5" s="14">
        <v>40</v>
      </c>
      <c r="E5" s="14">
        <v>26</v>
      </c>
      <c r="F5" s="14">
        <v>21</v>
      </c>
      <c r="G5" s="14">
        <v>41</v>
      </c>
      <c r="H5" s="14">
        <v>9</v>
      </c>
      <c r="I5" s="14">
        <v>24</v>
      </c>
      <c r="J5" s="14">
        <v>30</v>
      </c>
    </row>
    <row r="6" spans="1:10" ht="15" x14ac:dyDescent="0.3">
      <c r="A6" s="14">
        <v>38</v>
      </c>
      <c r="B6" s="14">
        <v>27</v>
      </c>
      <c r="C6" s="14">
        <v>10</v>
      </c>
      <c r="D6" s="14">
        <v>17</v>
      </c>
      <c r="E6" s="14">
        <v>26</v>
      </c>
      <c r="F6" s="14">
        <v>31</v>
      </c>
      <c r="G6" s="14">
        <v>5</v>
      </c>
      <c r="H6" s="14">
        <v>18</v>
      </c>
      <c r="I6" s="14">
        <v>39</v>
      </c>
      <c r="J6" s="14">
        <v>20</v>
      </c>
    </row>
    <row r="7" spans="1:10" ht="15" x14ac:dyDescent="0.3">
      <c r="A7" s="14">
        <v>26</v>
      </c>
      <c r="B7" s="14">
        <v>26</v>
      </c>
      <c r="C7" s="14">
        <v>27</v>
      </c>
      <c r="D7" s="14">
        <v>43</v>
      </c>
      <c r="E7" s="14">
        <v>17</v>
      </c>
      <c r="F7" s="14">
        <v>40</v>
      </c>
      <c r="G7" s="14">
        <v>0</v>
      </c>
      <c r="H7" s="14">
        <v>29</v>
      </c>
      <c r="I7" s="14">
        <v>23</v>
      </c>
      <c r="J7" s="14">
        <v>3</v>
      </c>
    </row>
    <row r="8" spans="1:10" ht="15" x14ac:dyDescent="0.3">
      <c r="A8" s="14">
        <v>7</v>
      </c>
      <c r="B8" s="14">
        <v>36</v>
      </c>
      <c r="C8" s="14">
        <v>36</v>
      </c>
      <c r="D8" s="14">
        <v>24</v>
      </c>
      <c r="E8" s="14">
        <v>17</v>
      </c>
      <c r="F8" s="14">
        <v>28</v>
      </c>
      <c r="G8" s="14">
        <v>22</v>
      </c>
      <c r="H8" s="14">
        <v>31</v>
      </c>
      <c r="I8" s="14">
        <v>29</v>
      </c>
      <c r="J8" s="14">
        <v>36</v>
      </c>
    </row>
    <row r="9" spans="1:10" ht="15" x14ac:dyDescent="0.3">
      <c r="A9" s="14">
        <v>25</v>
      </c>
      <c r="B9" s="14">
        <v>20</v>
      </c>
      <c r="C9" s="14">
        <v>31</v>
      </c>
      <c r="D9" s="14">
        <v>12</v>
      </c>
      <c r="E9" s="14">
        <v>8</v>
      </c>
      <c r="F9" s="14">
        <v>36</v>
      </c>
      <c r="G9" s="14">
        <v>20</v>
      </c>
      <c r="H9" s="14">
        <v>28</v>
      </c>
      <c r="I9" s="14">
        <v>26</v>
      </c>
      <c r="J9" s="14">
        <v>26</v>
      </c>
    </row>
    <row r="10" spans="1:10" ht="15" x14ac:dyDescent="0.3">
      <c r="A10" s="14">
        <v>18</v>
      </c>
      <c r="B10" s="14">
        <v>11</v>
      </c>
      <c r="C10" s="14">
        <v>27</v>
      </c>
      <c r="D10" s="14">
        <v>22</v>
      </c>
      <c r="E10" s="14">
        <v>19</v>
      </c>
      <c r="F10" s="14">
        <v>33</v>
      </c>
      <c r="G10" s="14">
        <v>26</v>
      </c>
      <c r="H10" s="14">
        <v>25</v>
      </c>
      <c r="I10" s="14">
        <v>24</v>
      </c>
      <c r="J10" s="14">
        <v>2</v>
      </c>
    </row>
    <row r="11" spans="1:10" ht="15" x14ac:dyDescent="0.3">
      <c r="A11" s="14">
        <v>30</v>
      </c>
      <c r="B11" s="14">
        <v>36</v>
      </c>
      <c r="C11" s="14">
        <v>17</v>
      </c>
      <c r="D11" s="14">
        <v>33</v>
      </c>
      <c r="E11" s="14">
        <v>12</v>
      </c>
      <c r="F11" s="14">
        <v>23</v>
      </c>
      <c r="G11" s="14">
        <v>22</v>
      </c>
      <c r="H11" s="14">
        <v>26</v>
      </c>
      <c r="I11" s="14">
        <v>22</v>
      </c>
      <c r="J11" s="14">
        <v>27</v>
      </c>
    </row>
    <row r="12" spans="1:10" x14ac:dyDescent="0.3">
      <c r="A12" s="19" t="s">
        <v>1</v>
      </c>
      <c r="B12" s="19"/>
      <c r="C12" s="19"/>
      <c r="D12" s="7" t="s">
        <v>2</v>
      </c>
      <c r="E12" s="7">
        <f>ROUND(1+LOG(100,2),0)</f>
        <v>8</v>
      </c>
      <c r="F12" s="7"/>
      <c r="G12" s="7"/>
      <c r="H12" s="7"/>
      <c r="I12" s="7"/>
      <c r="J12" s="7"/>
    </row>
    <row r="13" spans="1:10" x14ac:dyDescent="0.3">
      <c r="A13" s="7" t="s">
        <v>3</v>
      </c>
      <c r="B13" s="7">
        <f>MIN(A2:J11)</f>
        <v>0</v>
      </c>
      <c r="C13" s="7" t="s">
        <v>4</v>
      </c>
      <c r="D13" s="7">
        <f>MAX(A2:J11)</f>
        <v>45</v>
      </c>
      <c r="E13" s="7" t="s">
        <v>5</v>
      </c>
      <c r="F13" s="7">
        <f>D13-B13</f>
        <v>45</v>
      </c>
      <c r="G13" s="7"/>
      <c r="H13" s="7"/>
      <c r="I13" s="7"/>
      <c r="J13" s="7"/>
    </row>
    <row r="14" spans="1:10" x14ac:dyDescent="0.3">
      <c r="A14" s="20" t="s">
        <v>6</v>
      </c>
      <c r="B14" s="20"/>
      <c r="C14" s="20"/>
      <c r="D14" s="7">
        <f>F13/E12</f>
        <v>5.625</v>
      </c>
      <c r="E14" s="20" t="s">
        <v>7</v>
      </c>
      <c r="F14" s="20"/>
      <c r="G14" s="7" t="s">
        <v>8</v>
      </c>
      <c r="H14" s="7">
        <f>CEILING(D14,0.1)</f>
        <v>5.7</v>
      </c>
      <c r="I14" s="7"/>
      <c r="J14" s="7"/>
    </row>
    <row r="15" spans="1:10" x14ac:dyDescent="0.3">
      <c r="A15" s="17" t="s">
        <v>9</v>
      </c>
      <c r="B15" s="17"/>
      <c r="C15" s="17"/>
      <c r="D15" s="17"/>
      <c r="E15" s="17"/>
      <c r="F15" s="17"/>
      <c r="G15" s="7"/>
      <c r="H15" s="7"/>
      <c r="I15" s="7"/>
      <c r="J15" s="7"/>
    </row>
    <row r="16" spans="1:10" x14ac:dyDescent="0.3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5" t="s">
        <v>16</v>
      </c>
      <c r="H16" s="16"/>
      <c r="I16" s="16"/>
      <c r="J16" s="7"/>
    </row>
    <row r="17" spans="1:9" x14ac:dyDescent="0.3">
      <c r="A17" s="2">
        <f>B13</f>
        <v>0</v>
      </c>
      <c r="B17" s="2">
        <f>A17+$H$14</f>
        <v>5.7</v>
      </c>
      <c r="C17" s="3">
        <f>(A17+B17)/2</f>
        <v>2.85</v>
      </c>
      <c r="D17" s="4">
        <f>COUNTIFS($A$2:$J$11,"&gt;="&amp;A17,$A$2:$J$11,"&lt;"&amp;B17)</f>
        <v>5</v>
      </c>
      <c r="E17" s="3">
        <f>D17/100</f>
        <v>0.05</v>
      </c>
      <c r="F17" s="3">
        <f>ROUNDUP(D17/100/$H$14,3)</f>
        <v>9.0000000000000011E-3</v>
      </c>
      <c r="G17" s="7" t="s">
        <v>17</v>
      </c>
      <c r="H17" s="12">
        <f>SUMPRODUCT(C17:C24,D17:D24)/100</f>
        <v>24.225000000000001</v>
      </c>
      <c r="I17" s="7"/>
    </row>
    <row r="18" spans="1:9" x14ac:dyDescent="0.3">
      <c r="A18" s="2">
        <f>A17+$H$14</f>
        <v>5.7</v>
      </c>
      <c r="B18" s="2">
        <f>A18+$H$14</f>
        <v>11.4</v>
      </c>
      <c r="C18" s="3">
        <f t="shared" ref="C18:C24" si="0">(A18+B18)/2</f>
        <v>8.5500000000000007</v>
      </c>
      <c r="D18" s="4">
        <f t="shared" ref="D18:D23" si="1">COUNTIFS($A$2:$J$11,"&gt;="&amp;A18,$A$2:$J$11,"&lt;"&amp;B18)</f>
        <v>7</v>
      </c>
      <c r="E18" s="3">
        <f t="shared" ref="E18:E24" si="2">D18/100</f>
        <v>7.0000000000000007E-2</v>
      </c>
      <c r="F18" s="3">
        <f t="shared" ref="F18:F24" si="3">ROUNDUP(D18/100/$H$14,3)</f>
        <v>1.3000000000000001E-2</v>
      </c>
      <c r="G18" s="15" t="s">
        <v>18</v>
      </c>
      <c r="H18" s="16"/>
      <c r="I18" s="16"/>
    </row>
    <row r="19" spans="1:9" x14ac:dyDescent="0.3">
      <c r="A19" s="2">
        <f t="shared" ref="A19:A24" si="4">A18+$H$14</f>
        <v>11.4</v>
      </c>
      <c r="B19" s="2">
        <f t="shared" ref="B19:B24" si="5">A19+$H$14</f>
        <v>17.100000000000001</v>
      </c>
      <c r="C19" s="3">
        <f t="shared" si="0"/>
        <v>14.25</v>
      </c>
      <c r="D19" s="4">
        <f t="shared" si="1"/>
        <v>8</v>
      </c>
      <c r="E19" s="3">
        <f t="shared" si="2"/>
        <v>0.08</v>
      </c>
      <c r="F19" s="3">
        <f t="shared" si="3"/>
        <v>1.4999999999999999E-2</v>
      </c>
      <c r="G19" s="7" t="s">
        <v>19</v>
      </c>
      <c r="H19" s="7">
        <f>SUMPRODUCT(C17:C24,C17:C24,D17:D24)/100-H17*H17</f>
        <v>100.31287500000008</v>
      </c>
      <c r="I19" s="7"/>
    </row>
    <row r="20" spans="1:9" x14ac:dyDescent="0.3">
      <c r="A20" s="2">
        <f t="shared" si="4"/>
        <v>17.100000000000001</v>
      </c>
      <c r="B20" s="2">
        <f t="shared" si="5"/>
        <v>22.8</v>
      </c>
      <c r="C20" s="3">
        <f t="shared" si="0"/>
        <v>19.950000000000003</v>
      </c>
      <c r="D20" s="4">
        <f t="shared" si="1"/>
        <v>23</v>
      </c>
      <c r="E20" s="3">
        <f t="shared" si="2"/>
        <v>0.23</v>
      </c>
      <c r="F20" s="3">
        <f t="shared" si="3"/>
        <v>4.1000000000000002E-2</v>
      </c>
      <c r="G20" s="7" t="s">
        <v>20</v>
      </c>
      <c r="H20" s="7">
        <f>H19*100/99</f>
        <v>101.32613636363644</v>
      </c>
      <c r="I20" s="7"/>
    </row>
    <row r="21" spans="1:9" x14ac:dyDescent="0.3">
      <c r="A21" s="2">
        <f t="shared" si="4"/>
        <v>22.8</v>
      </c>
      <c r="B21" s="2">
        <f t="shared" si="5"/>
        <v>28.5</v>
      </c>
      <c r="C21" s="3">
        <f t="shared" si="0"/>
        <v>25.65</v>
      </c>
      <c r="D21" s="4">
        <f t="shared" si="1"/>
        <v>26</v>
      </c>
      <c r="E21" s="3">
        <f t="shared" si="2"/>
        <v>0.26</v>
      </c>
      <c r="F21" s="3">
        <f t="shared" si="3"/>
        <v>4.5999999999999999E-2</v>
      </c>
      <c r="G21" s="7" t="s">
        <v>21</v>
      </c>
      <c r="H21" s="12">
        <f>SQRT(H20)</f>
        <v>10.066088434125563</v>
      </c>
      <c r="I21" s="7"/>
    </row>
    <row r="22" spans="1:9" x14ac:dyDescent="0.3">
      <c r="A22" s="2">
        <f t="shared" si="4"/>
        <v>28.5</v>
      </c>
      <c r="B22" s="2">
        <f t="shared" si="5"/>
        <v>34.200000000000003</v>
      </c>
      <c r="C22" s="3">
        <f t="shared" si="0"/>
        <v>31.35</v>
      </c>
      <c r="D22" s="4">
        <f t="shared" si="1"/>
        <v>14</v>
      </c>
      <c r="E22" s="3">
        <f t="shared" si="2"/>
        <v>0.14000000000000001</v>
      </c>
      <c r="F22" s="3">
        <f t="shared" si="3"/>
        <v>2.5000000000000001E-2</v>
      </c>
      <c r="G22" s="7"/>
      <c r="H22" s="7"/>
      <c r="I22" s="7"/>
    </row>
    <row r="23" spans="1:9" x14ac:dyDescent="0.3">
      <c r="A23" s="2">
        <f t="shared" si="4"/>
        <v>34.200000000000003</v>
      </c>
      <c r="B23" s="2">
        <f t="shared" si="5"/>
        <v>39.900000000000006</v>
      </c>
      <c r="C23" s="3">
        <f t="shared" si="0"/>
        <v>37.050000000000004</v>
      </c>
      <c r="D23" s="4">
        <f t="shared" si="1"/>
        <v>10</v>
      </c>
      <c r="E23" s="3">
        <f t="shared" si="2"/>
        <v>0.1</v>
      </c>
      <c r="F23" s="3">
        <f t="shared" si="3"/>
        <v>1.8000000000000002E-2</v>
      </c>
      <c r="G23" s="7"/>
      <c r="H23" s="7"/>
      <c r="I23" s="7"/>
    </row>
    <row r="24" spans="1:9" x14ac:dyDescent="0.3">
      <c r="A24" s="2">
        <f t="shared" si="4"/>
        <v>39.900000000000006</v>
      </c>
      <c r="B24" s="2">
        <f t="shared" si="5"/>
        <v>45.600000000000009</v>
      </c>
      <c r="C24" s="3">
        <f t="shared" si="0"/>
        <v>42.750000000000007</v>
      </c>
      <c r="D24" s="4">
        <f>COUNTIFS($A$2:$J$11,"&gt;="&amp;A24,$A$2:$J$11,"&lt;="&amp;B24)</f>
        <v>7</v>
      </c>
      <c r="E24" s="3">
        <f t="shared" si="2"/>
        <v>7.0000000000000007E-2</v>
      </c>
      <c r="F24" s="3">
        <f t="shared" si="3"/>
        <v>1.3000000000000001E-2</v>
      </c>
      <c r="G24" s="7"/>
      <c r="H24" s="7"/>
      <c r="I24" s="7"/>
    </row>
    <row r="25" spans="1:9" x14ac:dyDescent="0.3">
      <c r="A25" s="7"/>
      <c r="B25" s="7"/>
      <c r="C25" s="7"/>
      <c r="D25" s="6">
        <f>SUM(D17:D24)</f>
        <v>100</v>
      </c>
      <c r="E25" s="5"/>
      <c r="F25" s="7"/>
      <c r="G25" s="7"/>
      <c r="H25" s="7"/>
      <c r="I25" s="7"/>
    </row>
    <row r="26" spans="1:9" x14ac:dyDescent="0.3">
      <c r="A26" s="17" t="s">
        <v>22</v>
      </c>
      <c r="B26" s="17"/>
      <c r="C26" s="17"/>
      <c r="D26" s="17"/>
      <c r="E26" s="17"/>
      <c r="F26" s="17"/>
      <c r="G26" s="17"/>
      <c r="H26" s="17"/>
      <c r="I26" s="17"/>
    </row>
    <row r="27" spans="1:9" x14ac:dyDescent="0.3">
      <c r="A27" s="1" t="s">
        <v>33</v>
      </c>
      <c r="B27" s="1" t="s">
        <v>34</v>
      </c>
      <c r="C27" s="1" t="s">
        <v>13</v>
      </c>
      <c r="D27" s="1" t="s">
        <v>23</v>
      </c>
      <c r="E27" s="1" t="s">
        <v>24</v>
      </c>
      <c r="F27" s="1" t="s">
        <v>25</v>
      </c>
      <c r="G27" s="10" t="s">
        <v>26</v>
      </c>
      <c r="H27" s="11" t="s">
        <v>27</v>
      </c>
      <c r="I27" s="1" t="s">
        <v>28</v>
      </c>
    </row>
    <row r="28" spans="1:9" x14ac:dyDescent="0.3">
      <c r="A28" s="9">
        <f>A17</f>
        <v>0</v>
      </c>
      <c r="B28" s="9">
        <f>B17</f>
        <v>5.7</v>
      </c>
      <c r="C28" s="9">
        <f>D17</f>
        <v>5</v>
      </c>
      <c r="D28" s="7">
        <f>_xlfn.NORM.DIST(B28,$H$17,$H$21,TRUE)</f>
        <v>3.2859351723640226E-2</v>
      </c>
      <c r="E28" s="7">
        <f>ROUND(100*D28,2)</f>
        <v>3.29</v>
      </c>
      <c r="F28" s="7">
        <f>C28-E28</f>
        <v>1.71</v>
      </c>
      <c r="G28" s="7">
        <f>ROUND(F28^2,2)</f>
        <v>2.92</v>
      </c>
      <c r="H28" s="7">
        <f>ROUND(G28/E28,2)</f>
        <v>0.89</v>
      </c>
      <c r="I28" s="7">
        <f>C28^2/E28</f>
        <v>7.598784194528875</v>
      </c>
    </row>
    <row r="29" spans="1:9" x14ac:dyDescent="0.3">
      <c r="A29" s="9">
        <f t="shared" ref="A29:B35" si="6">A18</f>
        <v>5.7</v>
      </c>
      <c r="B29" s="9">
        <f t="shared" si="6"/>
        <v>11.4</v>
      </c>
      <c r="C29" s="9">
        <f t="shared" ref="C29:C35" si="7">D18</f>
        <v>7</v>
      </c>
      <c r="D29" s="7">
        <f>_xlfn.NORM.DIST(B29,$H$17,$H$21,TRUE)- _xlfn.NORM.DIST(A29,$H$17,$H$21,TRUE)</f>
        <v>6.845821545021448E-2</v>
      </c>
      <c r="E29" s="7">
        <f t="shared" ref="E29:E35" si="8">ROUND(100*D29,2)</f>
        <v>6.85</v>
      </c>
      <c r="F29" s="7">
        <f t="shared" ref="F29:F35" si="9">C29-E29</f>
        <v>0.15000000000000036</v>
      </c>
      <c r="G29" s="7">
        <f t="shared" ref="G29:G35" si="10">ROUND(F29^2,2)</f>
        <v>0.02</v>
      </c>
      <c r="H29" s="7">
        <f t="shared" ref="H29:H35" si="11">ROUND(G29/E29,2)</f>
        <v>0</v>
      </c>
      <c r="I29" s="7">
        <f t="shared" ref="I29:I35" si="12">C29^2/E29</f>
        <v>7.1532846715328473</v>
      </c>
    </row>
    <row r="30" spans="1:9" x14ac:dyDescent="0.3">
      <c r="A30" s="9">
        <f t="shared" si="6"/>
        <v>11.4</v>
      </c>
      <c r="B30" s="9">
        <f t="shared" si="6"/>
        <v>17.100000000000001</v>
      </c>
      <c r="C30" s="9">
        <f t="shared" si="7"/>
        <v>8</v>
      </c>
      <c r="D30" s="7">
        <f t="shared" ref="D30:D34" si="13">_xlfn.NORM.DIST(B30,$H$17,$H$21,TRUE)- _xlfn.NORM.DIST(A30,$H$17,$H$21,TRUE)</f>
        <v>0.13821029854416461</v>
      </c>
      <c r="E30" s="7">
        <f t="shared" si="8"/>
        <v>13.82</v>
      </c>
      <c r="F30" s="7">
        <f t="shared" si="9"/>
        <v>-5.82</v>
      </c>
      <c r="G30" s="7">
        <f t="shared" si="10"/>
        <v>33.869999999999997</v>
      </c>
      <c r="H30" s="7">
        <f t="shared" si="11"/>
        <v>2.4500000000000002</v>
      </c>
      <c r="I30" s="7">
        <f t="shared" si="12"/>
        <v>4.630969609261939</v>
      </c>
    </row>
    <row r="31" spans="1:9" x14ac:dyDescent="0.3">
      <c r="A31" s="9">
        <f t="shared" si="6"/>
        <v>17.100000000000001</v>
      </c>
      <c r="B31" s="9">
        <f t="shared" si="6"/>
        <v>22.8</v>
      </c>
      <c r="C31" s="9">
        <f t="shared" si="7"/>
        <v>23</v>
      </c>
      <c r="D31" s="7">
        <f t="shared" si="13"/>
        <v>0.20418416941460632</v>
      </c>
      <c r="E31" s="7">
        <f t="shared" si="8"/>
        <v>20.420000000000002</v>
      </c>
      <c r="F31" s="7">
        <f t="shared" si="9"/>
        <v>2.5799999999999983</v>
      </c>
      <c r="G31" s="7">
        <f t="shared" si="10"/>
        <v>6.66</v>
      </c>
      <c r="H31" s="7">
        <f t="shared" si="11"/>
        <v>0.33</v>
      </c>
      <c r="I31" s="7">
        <f t="shared" si="12"/>
        <v>25.905974534769832</v>
      </c>
    </row>
    <row r="32" spans="1:9" x14ac:dyDescent="0.3">
      <c r="A32" s="9">
        <f t="shared" si="6"/>
        <v>22.8</v>
      </c>
      <c r="B32" s="9">
        <f t="shared" si="6"/>
        <v>28.5</v>
      </c>
      <c r="C32" s="9">
        <f t="shared" si="7"/>
        <v>26</v>
      </c>
      <c r="D32" s="7">
        <f t="shared" si="13"/>
        <v>0.2207578191423209</v>
      </c>
      <c r="E32" s="7">
        <f t="shared" si="8"/>
        <v>22.08</v>
      </c>
      <c r="F32" s="7">
        <f t="shared" si="9"/>
        <v>3.9200000000000017</v>
      </c>
      <c r="G32" s="7">
        <f t="shared" si="10"/>
        <v>15.37</v>
      </c>
      <c r="H32" s="7">
        <f t="shared" si="11"/>
        <v>0.7</v>
      </c>
      <c r="I32" s="7">
        <f t="shared" si="12"/>
        <v>30.615942028985511</v>
      </c>
    </row>
    <row r="33" spans="1:9" x14ac:dyDescent="0.3">
      <c r="A33" s="9">
        <f t="shared" si="6"/>
        <v>28.5</v>
      </c>
      <c r="B33" s="9">
        <f t="shared" si="6"/>
        <v>34.200000000000003</v>
      </c>
      <c r="C33" s="9">
        <f t="shared" si="7"/>
        <v>14</v>
      </c>
      <c r="D33" s="7">
        <f t="shared" si="13"/>
        <v>0.17467538232944613</v>
      </c>
      <c r="E33" s="7">
        <f t="shared" si="8"/>
        <v>17.47</v>
      </c>
      <c r="F33" s="7">
        <f t="shared" si="9"/>
        <v>-3.4699999999999989</v>
      </c>
      <c r="G33" s="7">
        <f t="shared" si="10"/>
        <v>12.04</v>
      </c>
      <c r="H33" s="7">
        <f t="shared" si="11"/>
        <v>0.69</v>
      </c>
      <c r="I33" s="7">
        <f t="shared" si="12"/>
        <v>11.219232970807099</v>
      </c>
    </row>
    <row r="34" spans="1:9" x14ac:dyDescent="0.3">
      <c r="A34" s="9">
        <f t="shared" si="6"/>
        <v>34.200000000000003</v>
      </c>
      <c r="B34" s="9">
        <f t="shared" si="6"/>
        <v>39.900000000000006</v>
      </c>
      <c r="C34" s="9">
        <f t="shared" si="7"/>
        <v>10</v>
      </c>
      <c r="D34" s="7">
        <f t="shared" si="13"/>
        <v>0.1011442859441064</v>
      </c>
      <c r="E34" s="7">
        <f t="shared" si="8"/>
        <v>10.11</v>
      </c>
      <c r="F34" s="7">
        <f t="shared" si="9"/>
        <v>-0.10999999999999943</v>
      </c>
      <c r="G34" s="7">
        <f t="shared" si="10"/>
        <v>0.01</v>
      </c>
      <c r="H34" s="7">
        <f t="shared" si="11"/>
        <v>0</v>
      </c>
      <c r="I34" s="7">
        <f t="shared" si="12"/>
        <v>9.8911968348170127</v>
      </c>
    </row>
    <row r="35" spans="1:9" x14ac:dyDescent="0.3">
      <c r="A35" s="9">
        <f t="shared" si="6"/>
        <v>39.900000000000006</v>
      </c>
      <c r="B35" s="9">
        <f t="shared" si="6"/>
        <v>45.600000000000009</v>
      </c>
      <c r="C35" s="9">
        <f t="shared" si="7"/>
        <v>7</v>
      </c>
      <c r="D35" s="7">
        <f>1-_xlfn.NORM.DIST(A34,$H$17,$H$21,TRUE)</f>
        <v>0.16085476339560734</v>
      </c>
      <c r="E35" s="7">
        <f t="shared" si="8"/>
        <v>16.09</v>
      </c>
      <c r="F35" s="7">
        <f t="shared" si="9"/>
        <v>-9.09</v>
      </c>
      <c r="G35" s="7">
        <f t="shared" si="10"/>
        <v>82.63</v>
      </c>
      <c r="H35" s="7">
        <f t="shared" si="11"/>
        <v>5.14</v>
      </c>
      <c r="I35" s="7">
        <f t="shared" si="12"/>
        <v>3.0453697949036669</v>
      </c>
    </row>
    <row r="36" spans="1:9" x14ac:dyDescent="0.3">
      <c r="A36" s="8"/>
      <c r="B36" s="8"/>
      <c r="C36" s="12">
        <f>SUM(C28:C35)</f>
        <v>100</v>
      </c>
      <c r="D36" s="12">
        <f>ROUND(SUM(D28:D35),0)</f>
        <v>1</v>
      </c>
      <c r="E36" s="12">
        <f>SUM(C28:C35)</f>
        <v>100</v>
      </c>
      <c r="F36" s="18" t="s">
        <v>30</v>
      </c>
      <c r="G36" s="18"/>
      <c r="H36" s="12">
        <f>SUM(H28:H35)</f>
        <v>10.199999999999999</v>
      </c>
      <c r="I36" s="12">
        <f>SUM(I28:I35)</f>
        <v>100.06075463960678</v>
      </c>
    </row>
    <row r="37" spans="1:9" x14ac:dyDescent="0.3">
      <c r="A37" s="18" t="s">
        <v>29</v>
      </c>
      <c r="B37" s="18"/>
      <c r="C37" s="12"/>
      <c r="D37" s="12" t="s">
        <v>32</v>
      </c>
      <c r="E37" s="13">
        <f>E12-2-1</f>
        <v>5</v>
      </c>
      <c r="F37" s="18" t="s">
        <v>31</v>
      </c>
      <c r="G37" s="18"/>
      <c r="H37" s="12">
        <f>_xlfn.CHISQ.INV.RT(0.05,E37)</f>
        <v>11.070497693516353</v>
      </c>
      <c r="I37" s="7"/>
    </row>
  </sheetData>
  <mergeCells count="11">
    <mergeCell ref="A1:C1"/>
    <mergeCell ref="A12:C12"/>
    <mergeCell ref="A14:C14"/>
    <mergeCell ref="E14:F14"/>
    <mergeCell ref="A15:F15"/>
    <mergeCell ref="G16:I16"/>
    <mergeCell ref="G18:I18"/>
    <mergeCell ref="A26:I26"/>
    <mergeCell ref="A37:B37"/>
    <mergeCell ref="F36:G36"/>
    <mergeCell ref="F37:G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Артём Жамойдо</cp:lastModifiedBy>
  <dcterms:created xsi:type="dcterms:W3CDTF">2022-11-21T23:13:12Z</dcterms:created>
  <dcterms:modified xsi:type="dcterms:W3CDTF">2024-12-11T07:48:40Z</dcterms:modified>
</cp:coreProperties>
</file>