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User\Desktop\Теория вероятности\матем\"/>
    </mc:Choice>
  </mc:AlternateContent>
  <xr:revisionPtr revIDLastSave="0" documentId="13_ncr:1_{8EC524A9-A112-401D-97F9-0BD9356E2E7D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Лист1!$A$6:$F$15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3" l="1"/>
  <c r="F16" i="3"/>
  <c r="D7" i="1"/>
  <c r="D6" i="2"/>
  <c r="B7" i="2"/>
  <c r="E20" i="1"/>
  <c r="E21" i="1"/>
  <c r="E22" i="1"/>
  <c r="G7" i="1" l="1"/>
  <c r="B6" i="3"/>
  <c r="C8" i="3" s="1"/>
  <c r="D10" i="3" s="1"/>
  <c r="M5" i="3"/>
  <c r="E5" i="3"/>
  <c r="F5" i="3"/>
  <c r="G5" i="3"/>
  <c r="H5" i="3"/>
  <c r="I5" i="3"/>
  <c r="J5" i="3"/>
  <c r="K5" i="3"/>
  <c r="L5" i="3"/>
  <c r="C5" i="3"/>
  <c r="D5" i="3"/>
  <c r="B5" i="3"/>
  <c r="B8" i="3" l="1"/>
  <c r="B10" i="3" s="1"/>
  <c r="A8" i="3"/>
  <c r="C10" i="1"/>
  <c r="C8" i="1"/>
  <c r="C7" i="1"/>
  <c r="E5" i="2"/>
  <c r="E4" i="2"/>
  <c r="E3" i="2"/>
  <c r="C4" i="2"/>
  <c r="C3" i="2"/>
  <c r="B6" i="2" s="1"/>
  <c r="C1" i="2"/>
  <c r="D7" i="2" l="1"/>
  <c r="C5" i="2"/>
  <c r="C9" i="1"/>
  <c r="D8" i="1"/>
  <c r="B15" i="1" s="1"/>
  <c r="D9" i="1"/>
  <c r="B12" i="1" s="1"/>
  <c r="B8" i="1"/>
  <c r="E8" i="1" s="1"/>
  <c r="B9" i="1"/>
  <c r="E9" i="1" s="1"/>
  <c r="B7" i="1"/>
  <c r="C1" i="1"/>
  <c r="D13" i="1" l="1"/>
  <c r="E7" i="1"/>
  <c r="D12" i="1" s="1"/>
  <c r="F7" i="1"/>
  <c r="F8" i="1"/>
  <c r="F9" i="1"/>
  <c r="B10" i="1"/>
  <c r="D11" i="1" s="1"/>
  <c r="E10" i="1" l="1"/>
  <c r="D10" i="1"/>
  <c r="H7" i="1"/>
  <c r="B13" i="1" s="1"/>
  <c r="E11" i="1"/>
  <c r="D14" i="1" s="1"/>
  <c r="B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Anna Zhuk</author>
  </authors>
  <commentList>
    <comment ref="A12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Fрасч &lt; Fтабл. Вывод: дисперсии можно считать однородными. Это позволяет
использовать дисперсионный анализ для проверки однородности средних.</t>
        </r>
      </text>
    </comment>
  </commentList>
</comments>
</file>

<file path=xl/sharedStrings.xml><?xml version="1.0" encoding="utf-8"?>
<sst xmlns="http://schemas.openxmlformats.org/spreadsheetml/2006/main" count="85" uniqueCount="61">
  <si>
    <t>Задача 1</t>
  </si>
  <si>
    <t>A</t>
  </si>
  <si>
    <t>B</t>
  </si>
  <si>
    <t>C</t>
  </si>
  <si>
    <t>alpha=</t>
  </si>
  <si>
    <t>ni</t>
  </si>
  <si>
    <r>
      <t>si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</si>
  <si>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fi</t>
  </si>
  <si>
    <t>xi</t>
  </si>
  <si>
    <t>Fрасч=</t>
  </si>
  <si>
    <t>Fтабл=</t>
  </si>
  <si>
    <t>(xi-xiоб)^2*n</t>
  </si>
  <si>
    <t>N=</t>
  </si>
  <si>
    <r>
      <t>s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>факт</t>
    </r>
    <r>
      <rPr>
        <sz val="11"/>
        <color theme="1"/>
        <rFont val="Calibri"/>
        <family val="2"/>
        <charset val="204"/>
        <scheme val="minor"/>
      </rPr>
      <t>=</t>
    </r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</si>
  <si>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</si>
  <si>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</si>
  <si>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</si>
  <si>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</si>
  <si>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</si>
  <si>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</si>
  <si>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</si>
  <si>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</si>
  <si>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</si>
  <si>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</si>
  <si>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</si>
  <si>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</si>
  <si>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</si>
  <si>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</si>
  <si>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</si>
  <si>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</si>
  <si>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</si>
  <si>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</si>
  <si>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Задача 2</t>
  </si>
  <si>
    <t>Проба</t>
  </si>
  <si>
    <t>x</t>
  </si>
  <si>
    <r>
      <t>s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</si>
  <si>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n</t>
  </si>
  <si>
    <t>f</t>
  </si>
  <si>
    <t>tрасч=</t>
  </si>
  <si>
    <t>tтабл=</t>
  </si>
  <si>
    <t>Наблюдения</t>
  </si>
  <si>
    <t>Задача 3</t>
  </si>
  <si>
    <t>№ измерений</t>
  </si>
  <si>
    <t>Микроскоп №61</t>
  </si>
  <si>
    <t>Микроскоп №263</t>
  </si>
  <si>
    <t>Гипотетическая разность средних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</si>
  <si>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</si>
  <si>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</si>
  <si>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</si>
  <si>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</si>
  <si>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</si>
  <si>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s2</t>
  </si>
  <si>
    <t>delta x</t>
  </si>
  <si>
    <t xml:space="preserve">x </t>
  </si>
  <si>
    <t>n=</t>
  </si>
  <si>
    <t>Парный двухвыборочный t-тест для средних</t>
  </si>
  <si>
    <t>Корреляция Пирсона</t>
  </si>
  <si>
    <t>s1. s2</t>
  </si>
  <si>
    <t>факт и остат дисп</t>
  </si>
  <si>
    <t>F расч</t>
  </si>
  <si>
    <t>F табл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</si>
</sst>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0" fontId="2" fillId="2" borderId="1" xfId="0" applyFont="1" applyFill="1" applyBorder="1"/>
    <xf numFmtId="0" fontId="0" fillId="3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11" fontId="0" fillId="0" borderId="1" xfId="0" applyNumberFormat="1" applyBorder="1"/>
    <xf numFmtId="0" fontId="0" fillId="3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 applyBorder="1" applyAlignment="1"/>
    <xf numFmtId="0" fontId="0" fillId="4" borderId="0" xfId="0" applyFill="1" applyBorder="1" applyAlignment="1"/>
    <xf numFmtId="0" fontId="0" fillId="6" borderId="1" xfId="0" applyFill="1" applyBorder="1"/>
    <xf numFmtId="0" fontId="0" fillId="7" borderId="1" xfId="0" applyFill="1" applyBorder="1"/>
    <xf numFmtId="0" fontId="0" fillId="8" borderId="0" xfId="0" applyFill="1" applyBorder="1" applyAlignment="1"/>
    <xf numFmtId="0" fontId="0" fillId="8" borderId="1" xfId="0" applyNumberFormat="1" applyFill="1" applyBorder="1"/>
    <xf numFmtId="0" fontId="0" fillId="9" borderId="0" xfId="0" applyFill="1" applyBorder="1" applyAlignment="1"/>
    <xf numFmtId="0" fontId="0" fillId="9" borderId="2" xfId="0" applyFill="1" applyBorder="1" applyAlignment="1"/>
    <xf numFmtId="0" fontId="0" fillId="9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D7" sqref="D7"/>
    </sheetView>
  </sheetViews>
  <sheetFormatPr defaultRowHeight="14.4" x14ac:dyDescent="0.3"/>
  <cols>
    <col min="1" max="1" width="21.109375" customWidth="1"/>
    <col min="4" max="4" width="12.88671875" customWidth="1"/>
    <col min="5" max="5" width="13" customWidth="1"/>
    <col min="6" max="6" width="14.21875" customWidth="1"/>
    <col min="7" max="7" width="20" customWidth="1"/>
  </cols>
  <sheetData>
    <row r="1" spans="1:11" x14ac:dyDescent="0.3">
      <c r="A1" t="s">
        <v>0</v>
      </c>
      <c r="B1" t="s">
        <v>4</v>
      </c>
      <c r="C1">
        <f>0.05</f>
        <v>0.05</v>
      </c>
    </row>
    <row r="2" spans="1:11" x14ac:dyDescent="0.3">
      <c r="A2" s="2" t="s">
        <v>1</v>
      </c>
      <c r="B2" s="1">
        <v>84</v>
      </c>
      <c r="C2" s="1">
        <v>60</v>
      </c>
      <c r="D2" s="1">
        <v>40</v>
      </c>
      <c r="E2" s="1">
        <v>47</v>
      </c>
      <c r="F2" s="1">
        <v>34</v>
      </c>
      <c r="G2" s="1">
        <v>46</v>
      </c>
      <c r="H2" s="1"/>
      <c r="I2" s="1"/>
      <c r="J2" s="1"/>
      <c r="K2" s="1"/>
    </row>
    <row r="3" spans="1:11" x14ac:dyDescent="0.3">
      <c r="A3" s="2" t="s">
        <v>2</v>
      </c>
      <c r="B3" s="1">
        <v>67</v>
      </c>
      <c r="C3" s="1">
        <v>92</v>
      </c>
      <c r="D3" s="1">
        <v>95</v>
      </c>
      <c r="E3" s="1">
        <v>40</v>
      </c>
      <c r="F3" s="1">
        <v>98</v>
      </c>
      <c r="G3" s="1">
        <v>60</v>
      </c>
      <c r="H3" s="1">
        <v>59</v>
      </c>
      <c r="I3" s="1">
        <v>108</v>
      </c>
      <c r="J3" s="1">
        <v>86</v>
      </c>
      <c r="K3" s="1">
        <v>117</v>
      </c>
    </row>
    <row r="4" spans="1:11" x14ac:dyDescent="0.3">
      <c r="A4" s="2" t="s">
        <v>3</v>
      </c>
      <c r="B4" s="1">
        <v>46</v>
      </c>
      <c r="C4" s="1">
        <v>93</v>
      </c>
      <c r="D4" s="1">
        <v>100</v>
      </c>
      <c r="E4" s="1">
        <v>92</v>
      </c>
      <c r="F4" s="1">
        <v>92</v>
      </c>
      <c r="G4" s="1"/>
      <c r="H4" s="1"/>
      <c r="I4" s="1"/>
      <c r="J4" s="1"/>
      <c r="K4" s="1"/>
    </row>
    <row r="6" spans="1:11" ht="16.2" x14ac:dyDescent="0.3">
      <c r="A6" s="2"/>
      <c r="B6" s="2" t="s">
        <v>5</v>
      </c>
      <c r="C6" s="5" t="s">
        <v>8</v>
      </c>
      <c r="D6" s="2" t="s">
        <v>6</v>
      </c>
      <c r="E6" s="2" t="s">
        <v>7</v>
      </c>
      <c r="F6" s="2" t="s">
        <v>11</v>
      </c>
      <c r="G6" s="2" t="s">
        <v>37</v>
      </c>
      <c r="H6" s="2" t="s">
        <v>51</v>
      </c>
    </row>
    <row r="7" spans="1:11" x14ac:dyDescent="0.3">
      <c r="A7" s="2" t="s">
        <v>1</v>
      </c>
      <c r="B7" s="1">
        <f>COUNT(B2:K2)</f>
        <v>6</v>
      </c>
      <c r="C7" s="1">
        <f>AVERAGE(A2:K2)</f>
        <v>51.833333333333336</v>
      </c>
      <c r="D7" s="1">
        <f>_xlfn.VAR.S(B2:K2)</f>
        <v>323.36666666666679</v>
      </c>
      <c r="E7" s="1">
        <f>B7-1</f>
        <v>5</v>
      </c>
      <c r="F7" s="1">
        <f>POWER(C7-$C$10,2)*B7</f>
        <v>2973.5544217687047</v>
      </c>
      <c r="G7" s="1">
        <f>9</f>
        <v>9</v>
      </c>
      <c r="H7" s="1">
        <f>(E7*D7+E9*D9)/(B7+B9-2)</f>
        <v>391.55925925925902</v>
      </c>
    </row>
    <row r="8" spans="1:11" x14ac:dyDescent="0.3">
      <c r="A8" s="2" t="s">
        <v>2</v>
      </c>
      <c r="B8" s="1">
        <f>COUNT(B3:K3)</f>
        <v>10</v>
      </c>
      <c r="C8" s="1">
        <f>AVERAGE(A3:K3)</f>
        <v>82.2</v>
      </c>
      <c r="D8" s="1">
        <f>_xlfn.VAR.S(B3:K3)</f>
        <v>604.84444444444512</v>
      </c>
      <c r="E8" s="1">
        <f t="shared" ref="E8" si="0">B8-1</f>
        <v>9</v>
      </c>
      <c r="F8" s="1">
        <f t="shared" ref="F8" si="1">POWER(C8-$C$10,2)*B8</f>
        <v>656.87165532879987</v>
      </c>
      <c r="G8" s="1"/>
      <c r="H8" s="1"/>
    </row>
    <row r="9" spans="1:11" x14ac:dyDescent="0.3">
      <c r="A9" s="2" t="s">
        <v>3</v>
      </c>
      <c r="B9" s="1">
        <f>COUNT(B4:K4)</f>
        <v>5</v>
      </c>
      <c r="C9" s="1">
        <f>AVERAGE(A4:K4)</f>
        <v>84.6</v>
      </c>
      <c r="D9" s="1">
        <f>_xlfn.VAR.S(B4:K4)</f>
        <v>476.79999999999927</v>
      </c>
      <c r="E9" s="1">
        <f>B9-1</f>
        <v>4</v>
      </c>
      <c r="F9" s="1">
        <f>POWER(C9-$C$10,2)*B9</f>
        <v>551.750113378685</v>
      </c>
      <c r="G9" s="1"/>
      <c r="H9" s="1"/>
    </row>
    <row r="10" spans="1:11" x14ac:dyDescent="0.3">
      <c r="A10" s="6" t="s">
        <v>12</v>
      </c>
      <c r="B10" s="6">
        <f>COUNT(B7:B9)</f>
        <v>3</v>
      </c>
      <c r="C10" s="6">
        <f>1/COUNT(B2:K4)*(SUM(B2:K4))</f>
        <v>74.095238095238088</v>
      </c>
      <c r="D10" s="6">
        <f>SUM(E7*D7+E8*D8+E9*D9)/E10</f>
        <v>498.20185185185204</v>
      </c>
      <c r="E10" s="6">
        <f>SUM(E7:E9)</f>
        <v>18</v>
      </c>
      <c r="F10" s="1"/>
      <c r="G10" s="1"/>
    </row>
    <row r="11" spans="1:11" ht="16.8" x14ac:dyDescent="0.35">
      <c r="A11" s="4"/>
      <c r="B11" s="1"/>
      <c r="C11" s="6" t="s">
        <v>13</v>
      </c>
      <c r="D11" s="6">
        <f>(1/(B10-1))*SUM(F7:F9)</f>
        <v>2091.0880952380949</v>
      </c>
      <c r="E11" s="6">
        <f>B10-1</f>
        <v>2</v>
      </c>
      <c r="F11" s="1"/>
      <c r="G11" s="1"/>
    </row>
    <row r="12" spans="1:11" x14ac:dyDescent="0.3">
      <c r="A12" s="4" t="s">
        <v>9</v>
      </c>
      <c r="B12" s="1">
        <f>D9/D7</f>
        <v>1.4744871662715155</v>
      </c>
      <c r="C12" s="1" t="s">
        <v>10</v>
      </c>
      <c r="D12" s="1">
        <f>_xlfn.F.INV.RT(C1/2,E9,E7)</f>
        <v>7.3878857512677536</v>
      </c>
    </row>
    <row r="13" spans="1:11" x14ac:dyDescent="0.3">
      <c r="A13" s="4" t="s">
        <v>38</v>
      </c>
      <c r="B13" s="12">
        <f>ABS(C7-C9)/SQRT(H7*(1/B7 + 1/B9))</f>
        <v>2.734625119364551</v>
      </c>
      <c r="C13" s="1" t="s">
        <v>39</v>
      </c>
      <c r="D13" s="13">
        <f>_xlfn.T.INV.2T(C1,G7)</f>
        <v>2.2621571627982053</v>
      </c>
    </row>
    <row r="14" spans="1:11" x14ac:dyDescent="0.3">
      <c r="A14" s="4" t="s">
        <v>9</v>
      </c>
      <c r="B14" s="12">
        <f>D11/D10</f>
        <v>4.1972708199806368</v>
      </c>
      <c r="C14" s="1" t="s">
        <v>10</v>
      </c>
      <c r="D14" s="13">
        <f>_xlfn.F.INV.RT(C1,E11,E10)</f>
        <v>3.5545571456617879</v>
      </c>
    </row>
    <row r="15" spans="1:11" x14ac:dyDescent="0.3">
      <c r="A15" s="3"/>
      <c r="B15">
        <f>D8/D7</f>
        <v>1.8704600900250847</v>
      </c>
    </row>
    <row r="16" spans="1:11" x14ac:dyDescent="0.3">
      <c r="A16" t="s">
        <v>14</v>
      </c>
    </row>
    <row r="18" spans="1:7" ht="15" thickBot="1" x14ac:dyDescent="0.35">
      <c r="A18" t="s">
        <v>15</v>
      </c>
      <c r="E18" t="s">
        <v>57</v>
      </c>
    </row>
    <row r="19" spans="1:7" x14ac:dyDescent="0.3">
      <c r="A19" s="9" t="s">
        <v>16</v>
      </c>
      <c r="B19" s="9" t="s">
        <v>17</v>
      </c>
      <c r="C19" s="9" t="s">
        <v>18</v>
      </c>
      <c r="D19" s="9" t="s">
        <v>19</v>
      </c>
      <c r="E19" s="9" t="s">
        <v>20</v>
      </c>
    </row>
    <row r="20" spans="1:7" x14ac:dyDescent="0.3">
      <c r="A20" s="7" t="s">
        <v>1</v>
      </c>
      <c r="B20" s="7">
        <v>6</v>
      </c>
      <c r="C20" s="7">
        <v>311</v>
      </c>
      <c r="D20" s="7">
        <v>51.833333333333336</v>
      </c>
      <c r="E20" s="7">
        <f>_xlfn.VAR.S(B2:K2)</f>
        <v>323.36666666666679</v>
      </c>
    </row>
    <row r="21" spans="1:7" x14ac:dyDescent="0.3">
      <c r="A21" s="7" t="s">
        <v>2</v>
      </c>
      <c r="B21" s="7">
        <v>10</v>
      </c>
      <c r="C21" s="7">
        <v>822</v>
      </c>
      <c r="D21" s="7">
        <v>82.2</v>
      </c>
      <c r="E21" s="7">
        <f t="shared" ref="E21:E22" si="2">_xlfn.VAR.S(B3:K3)</f>
        <v>604.84444444444512</v>
      </c>
    </row>
    <row r="22" spans="1:7" ht="15" thickBot="1" x14ac:dyDescent="0.35">
      <c r="A22" s="8" t="s">
        <v>3</v>
      </c>
      <c r="B22" s="8">
        <v>5</v>
      </c>
      <c r="C22" s="8">
        <v>423</v>
      </c>
      <c r="D22" s="8">
        <v>84.6</v>
      </c>
      <c r="E22" s="7">
        <f t="shared" si="2"/>
        <v>476.79999999999927</v>
      </c>
    </row>
    <row r="25" spans="1:7" ht="15" thickBot="1" x14ac:dyDescent="0.35">
      <c r="A25" t="s">
        <v>21</v>
      </c>
      <c r="D25" t="s">
        <v>58</v>
      </c>
    </row>
    <row r="26" spans="1:7" x14ac:dyDescent="0.3">
      <c r="A26" s="9" t="s">
        <v>22</v>
      </c>
      <c r="B26" s="9" t="s">
        <v>23</v>
      </c>
      <c r="C26" s="9" t="s">
        <v>24</v>
      </c>
      <c r="D26" s="9" t="s">
        <v>25</v>
      </c>
      <c r="E26" s="9" t="s">
        <v>26</v>
      </c>
      <c r="F26" s="9" t="s">
        <v>27</v>
      </c>
      <c r="G26" s="9" t="s">
        <v>28</v>
      </c>
    </row>
    <row r="27" spans="1:7" x14ac:dyDescent="0.3">
      <c r="A27" s="7" t="s">
        <v>29</v>
      </c>
      <c r="B27" s="7">
        <v>4182.1761904761897</v>
      </c>
      <c r="C27" s="7">
        <v>2</v>
      </c>
      <c r="D27" s="7">
        <v>2091.0880952380949</v>
      </c>
      <c r="E27" s="15">
        <v>4.1972708199806386</v>
      </c>
      <c r="F27" s="7">
        <v>3.1902551969300183E-2</v>
      </c>
      <c r="G27" s="14">
        <v>3.5545571456617879</v>
      </c>
    </row>
    <row r="28" spans="1:7" x14ac:dyDescent="0.3">
      <c r="A28" s="7" t="s">
        <v>30</v>
      </c>
      <c r="B28" s="7">
        <v>8967.6333333333332</v>
      </c>
      <c r="C28" s="7">
        <v>18</v>
      </c>
      <c r="D28" s="7">
        <v>498.20185185185187</v>
      </c>
      <c r="E28" s="7"/>
      <c r="F28" s="7"/>
      <c r="G28" s="7"/>
    </row>
    <row r="29" spans="1:7" x14ac:dyDescent="0.3">
      <c r="A29" s="7"/>
      <c r="B29" s="7"/>
      <c r="C29" s="7"/>
      <c r="D29" s="7"/>
      <c r="E29" s="7"/>
      <c r="F29" s="7"/>
      <c r="G29" s="7"/>
    </row>
    <row r="30" spans="1:7" ht="15" thickBot="1" x14ac:dyDescent="0.35">
      <c r="A30" s="8" t="s">
        <v>31</v>
      </c>
      <c r="B30" s="8">
        <v>13149.809523809523</v>
      </c>
      <c r="C30" s="8">
        <v>20</v>
      </c>
      <c r="D30" s="8"/>
      <c r="E30" s="8"/>
      <c r="F30" s="8"/>
      <c r="G30" s="8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B6" sqref="B6"/>
    </sheetView>
  </sheetViews>
  <sheetFormatPr defaultRowHeight="14.4" x14ac:dyDescent="0.3"/>
  <cols>
    <col min="1" max="1" width="10.109375" customWidth="1"/>
    <col min="3" max="3" width="13.21875" customWidth="1"/>
  </cols>
  <sheetData>
    <row r="1" spans="1:5" x14ac:dyDescent="0.3">
      <c r="A1" t="s">
        <v>32</v>
      </c>
      <c r="B1" t="s">
        <v>4</v>
      </c>
      <c r="C1">
        <f>0.05</f>
        <v>0.05</v>
      </c>
    </row>
    <row r="2" spans="1:5" ht="16.2" x14ac:dyDescent="0.3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</row>
    <row r="3" spans="1:5" x14ac:dyDescent="0.3">
      <c r="A3" s="2">
        <v>1</v>
      </c>
      <c r="B3" s="1">
        <v>2.0630000000000002</v>
      </c>
      <c r="C3" s="10">
        <f>8.6*10^(-6)</f>
        <v>8.599999999999999E-6</v>
      </c>
      <c r="D3" s="1">
        <v>10</v>
      </c>
      <c r="E3" s="1">
        <f>D3-1</f>
        <v>9</v>
      </c>
    </row>
    <row r="4" spans="1:5" x14ac:dyDescent="0.3">
      <c r="A4" s="2">
        <v>2</v>
      </c>
      <c r="B4" s="1">
        <v>2.0590000000000002</v>
      </c>
      <c r="C4" s="10">
        <f>4.4*10^(-6)</f>
        <v>4.4000000000000002E-6</v>
      </c>
      <c r="D4" s="1">
        <v>10</v>
      </c>
      <c r="E4" s="1">
        <f>D4-1</f>
        <v>9</v>
      </c>
    </row>
    <row r="5" spans="1:5" x14ac:dyDescent="0.3">
      <c r="A5" s="1"/>
      <c r="B5" s="1"/>
      <c r="C5" s="10">
        <f>(E3*C3+E4*C4)/E5</f>
        <v>6.4999999999999988E-6</v>
      </c>
      <c r="D5" s="1"/>
      <c r="E5" s="1">
        <f>D3+D4-2</f>
        <v>18</v>
      </c>
    </row>
    <row r="6" spans="1:5" x14ac:dyDescent="0.3">
      <c r="A6" s="6" t="s">
        <v>9</v>
      </c>
      <c r="B6" s="6">
        <f>C3/C4</f>
        <v>1.9545454545454541</v>
      </c>
      <c r="C6" s="6" t="s">
        <v>10</v>
      </c>
      <c r="D6" s="6">
        <f>_xlfn.F.INV.RT(C1,E3,E4)</f>
        <v>3.17889310445827</v>
      </c>
    </row>
    <row r="7" spans="1:5" x14ac:dyDescent="0.3">
      <c r="A7" s="6" t="s">
        <v>38</v>
      </c>
      <c r="B7" s="11">
        <f>ABS(B3-B4)/SQRT(C5*(1/D3+1/D4))</f>
        <v>3.5082320772281199</v>
      </c>
      <c r="C7" s="6" t="s">
        <v>39</v>
      </c>
      <c r="D7" s="6">
        <f>_xlfn.T.INV.2T(C1,E3)</f>
        <v>2.2621571627982053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abSelected="1" workbookViewId="0">
      <selection activeCell="B10" sqref="B10"/>
    </sheetView>
  </sheetViews>
  <sheetFormatPr defaultRowHeight="14.4" x14ac:dyDescent="0.3"/>
  <cols>
    <col min="1" max="1" width="17.77734375" customWidth="1"/>
    <col min="2" max="2" width="16.5546875" customWidth="1"/>
    <col min="3" max="3" width="16" customWidth="1"/>
    <col min="5" max="5" width="5.5546875" customWidth="1"/>
  </cols>
  <sheetData>
    <row r="1" spans="1:13" x14ac:dyDescent="0.3">
      <c r="A1" t="s">
        <v>41</v>
      </c>
      <c r="B1" t="s">
        <v>4</v>
      </c>
      <c r="C1">
        <v>0.05</v>
      </c>
    </row>
    <row r="2" spans="1:13" x14ac:dyDescent="0.3">
      <c r="A2" s="2" t="s">
        <v>42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</row>
    <row r="3" spans="1:13" x14ac:dyDescent="0.3">
      <c r="A3" s="2" t="s">
        <v>43</v>
      </c>
      <c r="B3" s="1">
        <v>0.8</v>
      </c>
      <c r="C3" s="1">
        <v>1.9</v>
      </c>
      <c r="D3" s="1">
        <v>3</v>
      </c>
      <c r="E3" s="1">
        <v>3.5</v>
      </c>
      <c r="F3" s="1">
        <v>3.8</v>
      </c>
      <c r="G3" s="1">
        <v>2.5</v>
      </c>
      <c r="H3" s="1">
        <v>1.7</v>
      </c>
      <c r="I3" s="1">
        <v>0.9</v>
      </c>
      <c r="J3" s="1">
        <v>1</v>
      </c>
      <c r="K3" s="1">
        <v>2.2999999999999998</v>
      </c>
      <c r="L3" s="1">
        <v>3.3</v>
      </c>
      <c r="M3" s="1">
        <v>3.4</v>
      </c>
    </row>
    <row r="4" spans="1:13" x14ac:dyDescent="0.3">
      <c r="A4" s="2" t="s">
        <v>44</v>
      </c>
      <c r="B4" s="1">
        <v>1.4</v>
      </c>
      <c r="C4" s="1">
        <v>2.1</v>
      </c>
      <c r="D4" s="1">
        <v>3.1</v>
      </c>
      <c r="E4" s="1">
        <v>3.6</v>
      </c>
      <c r="F4" s="1">
        <v>2.7</v>
      </c>
      <c r="G4" s="1">
        <v>1.8</v>
      </c>
      <c r="H4" s="1">
        <v>1.1000000000000001</v>
      </c>
      <c r="I4" s="1">
        <v>0.2</v>
      </c>
      <c r="J4" s="1">
        <v>1.6</v>
      </c>
      <c r="K4" s="1">
        <v>2.8</v>
      </c>
      <c r="L4" s="1">
        <v>4</v>
      </c>
      <c r="M4" s="1">
        <v>4.7</v>
      </c>
    </row>
    <row r="5" spans="1:13" x14ac:dyDescent="0.3">
      <c r="A5" s="2" t="s">
        <v>52</v>
      </c>
      <c r="B5" s="16">
        <f>B3-B4</f>
        <v>-0.59999999999999987</v>
      </c>
      <c r="C5" s="16">
        <f>C3-C4</f>
        <v>-0.20000000000000018</v>
      </c>
      <c r="D5" s="16">
        <f>D3-D4</f>
        <v>-0.10000000000000009</v>
      </c>
      <c r="E5" s="16">
        <f t="shared" ref="E5:L5" si="0">E3-E4</f>
        <v>-0.10000000000000009</v>
      </c>
      <c r="F5" s="16">
        <f t="shared" si="0"/>
        <v>1.0999999999999996</v>
      </c>
      <c r="G5" s="16">
        <f t="shared" si="0"/>
        <v>0.7</v>
      </c>
      <c r="H5" s="16">
        <f t="shared" si="0"/>
        <v>0.59999999999999987</v>
      </c>
      <c r="I5" s="16">
        <f t="shared" si="0"/>
        <v>0.7</v>
      </c>
      <c r="J5" s="16">
        <f t="shared" si="0"/>
        <v>-0.60000000000000009</v>
      </c>
      <c r="K5" s="16">
        <f t="shared" si="0"/>
        <v>-0.5</v>
      </c>
      <c r="L5" s="16">
        <f t="shared" si="0"/>
        <v>-0.70000000000000018</v>
      </c>
      <c r="M5" s="16">
        <f>M3-M4</f>
        <v>-1.3000000000000003</v>
      </c>
    </row>
    <row r="6" spans="1:13" x14ac:dyDescent="0.3">
      <c r="A6" s="16" t="s">
        <v>54</v>
      </c>
      <c r="B6" s="1">
        <f>COUNT(B3:M3)</f>
        <v>12</v>
      </c>
    </row>
    <row r="7" spans="1:13" x14ac:dyDescent="0.3">
      <c r="A7" s="16" t="s">
        <v>53</v>
      </c>
      <c r="B7" s="16" t="s">
        <v>51</v>
      </c>
      <c r="C7" s="16" t="s">
        <v>37</v>
      </c>
    </row>
    <row r="8" spans="1:13" x14ac:dyDescent="0.3">
      <c r="A8" s="1">
        <f>AVERAGE(B5:M5)</f>
        <v>-8.333333333333344E-2</v>
      </c>
      <c r="B8" s="1">
        <f>_xlfn.VAR.S(B5:M5)</f>
        <v>0.516060606060606</v>
      </c>
      <c r="C8" s="1">
        <f>B6-1</f>
        <v>11</v>
      </c>
    </row>
    <row r="10" spans="1:13" x14ac:dyDescent="0.3">
      <c r="A10" s="17" t="s">
        <v>38</v>
      </c>
      <c r="B10" s="19">
        <f>ABS(A8)/SQRT(B8/B6)</f>
        <v>0.40184542007146706</v>
      </c>
      <c r="C10" s="17" t="s">
        <v>39</v>
      </c>
      <c r="D10" s="22">
        <f>_xlfn.T.INV.2T(C1,C8)</f>
        <v>2.2009851600916384</v>
      </c>
    </row>
    <row r="12" spans="1:13" x14ac:dyDescent="0.3">
      <c r="A12" t="s">
        <v>55</v>
      </c>
    </row>
    <row r="13" spans="1:13" ht="15" thickBot="1" x14ac:dyDescent="0.35"/>
    <row r="14" spans="1:13" x14ac:dyDescent="0.3">
      <c r="A14" s="9"/>
      <c r="B14" s="9" t="s">
        <v>43</v>
      </c>
      <c r="C14" s="9" t="s">
        <v>44</v>
      </c>
    </row>
    <row r="15" spans="1:13" x14ac:dyDescent="0.3">
      <c r="A15" s="7" t="s">
        <v>19</v>
      </c>
      <c r="B15" s="7">
        <v>2.3416666666666663</v>
      </c>
      <c r="C15" s="7">
        <v>2.4249999999999998</v>
      </c>
    </row>
    <row r="16" spans="1:13" x14ac:dyDescent="0.3">
      <c r="A16" s="7" t="s">
        <v>20</v>
      </c>
      <c r="B16" s="7">
        <v>1.1662878787878788</v>
      </c>
      <c r="C16" s="7">
        <v>1.6947727272727298</v>
      </c>
      <c r="E16" t="s">
        <v>59</v>
      </c>
      <c r="F16">
        <f>C16/B16</f>
        <v>1.4531341344592421</v>
      </c>
    </row>
    <row r="17" spans="1:6" x14ac:dyDescent="0.3">
      <c r="A17" s="7" t="s">
        <v>40</v>
      </c>
      <c r="B17" s="7">
        <v>12</v>
      </c>
      <c r="C17" s="7">
        <v>12</v>
      </c>
      <c r="E17" t="s">
        <v>60</v>
      </c>
      <c r="F17">
        <f>_xlfn.F.INV.RT(C1,C8,C8)</f>
        <v>2.8179304699530876</v>
      </c>
    </row>
    <row r="18" spans="1:6" x14ac:dyDescent="0.3">
      <c r="A18" s="7" t="s">
        <v>56</v>
      </c>
      <c r="B18" s="7">
        <v>0.83397731404979858</v>
      </c>
      <c r="C18" s="7"/>
    </row>
    <row r="19" spans="1:6" x14ac:dyDescent="0.3">
      <c r="A19" s="7" t="s">
        <v>45</v>
      </c>
      <c r="B19" s="7">
        <v>0</v>
      </c>
      <c r="C19" s="7"/>
    </row>
    <row r="20" spans="1:6" x14ac:dyDescent="0.3">
      <c r="A20" s="7" t="s">
        <v>24</v>
      </c>
      <c r="B20" s="7">
        <v>11</v>
      </c>
      <c r="C20" s="7"/>
    </row>
    <row r="21" spans="1:6" x14ac:dyDescent="0.3">
      <c r="A21" s="7" t="s">
        <v>46</v>
      </c>
      <c r="B21" s="18">
        <v>-0.40184542007146706</v>
      </c>
      <c r="C21" s="7"/>
    </row>
    <row r="22" spans="1:6" x14ac:dyDescent="0.3">
      <c r="A22" s="7" t="s">
        <v>47</v>
      </c>
      <c r="B22" s="7">
        <v>0.34774758716103304</v>
      </c>
      <c r="C22" s="7"/>
    </row>
    <row r="23" spans="1:6" x14ac:dyDescent="0.3">
      <c r="A23" s="7" t="s">
        <v>48</v>
      </c>
      <c r="B23" s="7">
        <v>1.7958848187040437</v>
      </c>
      <c r="C23" s="7"/>
    </row>
    <row r="24" spans="1:6" x14ac:dyDescent="0.3">
      <c r="A24" s="7" t="s">
        <v>49</v>
      </c>
      <c r="B24" s="20">
        <v>0.69549517432206609</v>
      </c>
      <c r="C24" s="7"/>
    </row>
    <row r="25" spans="1:6" ht="15" thickBot="1" x14ac:dyDescent="0.35">
      <c r="A25" s="8" t="s">
        <v>50</v>
      </c>
      <c r="B25" s="21">
        <v>2.2009851600916384</v>
      </c>
      <c r="C25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Zhuk</dc:creator>
  <cp:lastModifiedBy>Артём Жамойдо</cp:lastModifiedBy>
  <dcterms:created xsi:type="dcterms:W3CDTF">2022-12-09T07:29:04Z</dcterms:created>
  <dcterms:modified xsi:type="dcterms:W3CDTF">2024-12-29T21:30:42Z</dcterms:modified>
</cp:coreProperties>
</file>