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rtturi.laitakari\Dropbox\"/>
    </mc:Choice>
  </mc:AlternateContent>
  <xr:revisionPtr revIDLastSave="0" documentId="13_ncr:1_{604527B2-1712-4E0E-94CC-0F553212C3EB}" xr6:coauthVersionLast="46" xr6:coauthVersionMax="46" xr10:uidLastSave="{00000000-0000-0000-0000-000000000000}"/>
  <bookViews>
    <workbookView xWindow="-108" yWindow="-108" windowWidth="23256" windowHeight="12576" tabRatio="601" xr2:uid="{080D0634-6164-4E23-A726-2321E45D90BC}"/>
  </bookViews>
  <sheets>
    <sheet name="Arather" sheetId="50" r:id="rId1"/>
    <sheet name="Sivu 2" sheetId="61" r:id="rId2"/>
    <sheet name="Slaine" sheetId="57" r:id="rId3"/>
    <sheet name="Nixie" sheetId="58" r:id="rId4"/>
    <sheet name="Annabelle" sheetId="59" r:id="rId5"/>
    <sheet name="Old Father" sheetId="65" r:id="rId6"/>
    <sheet name="Listat" sheetId="5" r:id="rId7"/>
    <sheet name="Necromancer" sheetId="68" r:id="rId8"/>
    <sheet name="Slaine FATE" sheetId="56" r:id="rId9"/>
    <sheet name="Alkemia" sheetId="67" r:id="rId10"/>
    <sheet name="Säännöt" sheetId="37" r:id="rId11"/>
    <sheet name="Undead" sheetId="48" r:id="rId12"/>
    <sheet name="taulukot" sheetId="34" r:id="rId13"/>
    <sheet name="maagisetesineet" sheetId="66" r:id="rId14"/>
    <sheet name="Pelinjohtajan suoja" sheetId="35" r:id="rId15"/>
    <sheet name="Voimat - Yhteenveto" sheetId="6" r:id="rId16"/>
  </sheets>
  <externalReferences>
    <externalReference r:id="rId17"/>
    <externalReference r:id="rId18"/>
  </externalReferences>
  <definedNames>
    <definedName name="ar_wis">'[1]Arather  Freeport'!$E$22</definedName>
    <definedName name="cha">'[1]Slaine Freeport'!$L$24</definedName>
    <definedName name="dan_cha">[1]dansalot!$L$24</definedName>
    <definedName name="dex">[1]dansalot!$E$23</definedName>
    <definedName name="elementalisti_mystinen" localSheetId="13">#REF!</definedName>
    <definedName name="elementalisti_mystinen" localSheetId="14">#REF!</definedName>
    <definedName name="elementalisti_mystinen">#REF!</definedName>
    <definedName name="lunar_mental" localSheetId="4">#REF!</definedName>
    <definedName name="lunar_mental" localSheetId="0">#REF!</definedName>
    <definedName name="lunar_mental" localSheetId="7">#REF!</definedName>
    <definedName name="lunar_mental" localSheetId="3">#REF!</definedName>
    <definedName name="lunar_mental" localSheetId="5">#REF!</definedName>
    <definedName name="lunar_mental" localSheetId="2">#REF!</definedName>
    <definedName name="lunar_mental" localSheetId="8">#REF!</definedName>
    <definedName name="lunar_mental" localSheetId="11">#REF!</definedName>
    <definedName name="lunar_mental">#REF!</definedName>
    <definedName name="lunar_mystical" localSheetId="4">#REF!</definedName>
    <definedName name="lunar_mystical" localSheetId="0">#REF!</definedName>
    <definedName name="lunar_mystical" localSheetId="7">#REF!</definedName>
    <definedName name="lunar_mystical" localSheetId="3">#REF!</definedName>
    <definedName name="lunar_mystical" localSheetId="5">#REF!</definedName>
    <definedName name="lunar_mystical" localSheetId="2">#REF!</definedName>
    <definedName name="lunar_mystical" localSheetId="8">#REF!</definedName>
    <definedName name="lunar_mystical" localSheetId="11">#REF!</definedName>
    <definedName name="lunar_mystical">#REF!</definedName>
    <definedName name="lunar_physical" localSheetId="4">#REF!</definedName>
    <definedName name="lunar_physical" localSheetId="0">#REF!</definedName>
    <definedName name="lunar_physical" localSheetId="7">#REF!</definedName>
    <definedName name="lunar_physical" localSheetId="3">#REF!</definedName>
    <definedName name="lunar_physical" localSheetId="5">#REF!</definedName>
    <definedName name="lunar_physical" localSheetId="2">#REF!</definedName>
    <definedName name="lunar_physical" localSheetId="8">#REF!</definedName>
    <definedName name="lunar_physical" localSheetId="11">#REF!</definedName>
    <definedName name="lunar_physical">#REF!</definedName>
    <definedName name="mentalisti_mystinen" localSheetId="13">#REF!</definedName>
    <definedName name="mentalisti_mystinen" localSheetId="14">#REF!</definedName>
    <definedName name="mentalisti_mystinen">#REF!</definedName>
    <definedName name="_xlnm.Print_Area" localSheetId="4">Annabelle!$A$1:$W$48</definedName>
    <definedName name="_xlnm.Print_Area" localSheetId="0">Arather!$A$1:$W$48</definedName>
    <definedName name="_xlnm.Print_Area" localSheetId="7">Necromancer!$A$1:$W$48</definedName>
    <definedName name="_xlnm.Print_Area" localSheetId="3">Nixie!$A$1:$W$48</definedName>
    <definedName name="_xlnm.Print_Area" localSheetId="5">'Old Father'!$A$1:$W$48</definedName>
    <definedName name="_xlnm.Print_Area" localSheetId="14">'Pelinjohtajan suoja'!$A$1:$AE$28</definedName>
    <definedName name="_xlnm.Print_Area" localSheetId="1">'Sivu 2'!$B$1:$AB$59</definedName>
    <definedName name="_xlnm.Print_Area" localSheetId="2">Slaine!$A$1:$W$48</definedName>
    <definedName name="_xlnm.Print_Area" localSheetId="8">'Slaine FATE'!$A$1:$V$48</definedName>
    <definedName name="_xlnm.Print_Area" localSheetId="11">Undead!$B$1:$Q$35</definedName>
    <definedName name="se_cha">[1]Selene!$L$24</definedName>
    <definedName name="sla_cha">'[1]Slaine Freeport'!$L$24</definedName>
    <definedName name="solar_mental" localSheetId="4">#REF!</definedName>
    <definedName name="solar_mental" localSheetId="0">#REF!</definedName>
    <definedName name="solar_mental" localSheetId="7">#REF!</definedName>
    <definedName name="solar_mental" localSheetId="3">#REF!</definedName>
    <definedName name="solar_mental" localSheetId="5">#REF!</definedName>
    <definedName name="solar_mental" localSheetId="2">#REF!</definedName>
    <definedName name="solar_mental" localSheetId="8">#REF!</definedName>
    <definedName name="solar_mental" localSheetId="11">#REF!</definedName>
    <definedName name="solar_mental">#REF!</definedName>
    <definedName name="solar_mystical" localSheetId="4">#REF!</definedName>
    <definedName name="solar_mystical" localSheetId="0">#REF!</definedName>
    <definedName name="solar_mystical" localSheetId="7">#REF!</definedName>
    <definedName name="solar_mystical" localSheetId="3">#REF!</definedName>
    <definedName name="solar_mystical" localSheetId="5">#REF!</definedName>
    <definedName name="solar_mystical" localSheetId="2">#REF!</definedName>
    <definedName name="solar_mystical" localSheetId="8">#REF!</definedName>
    <definedName name="solar_mystical" localSheetId="11">#REF!</definedName>
    <definedName name="solar_mystical">#REF!</definedName>
    <definedName name="solar_physical" localSheetId="4">#REF!</definedName>
    <definedName name="solar_physical" localSheetId="0">#REF!</definedName>
    <definedName name="solar_physical" localSheetId="7">#REF!</definedName>
    <definedName name="solar_physical" localSheetId="3">#REF!</definedName>
    <definedName name="solar_physical" localSheetId="5">#REF!</definedName>
    <definedName name="solar_physical" localSheetId="2">#REF!</definedName>
    <definedName name="solar_physical" localSheetId="8">#REF!</definedName>
    <definedName name="solar_physical" localSheetId="11">#REF!</definedName>
    <definedName name="solar_physical">#REF!</definedName>
    <definedName name="vaihdokas_mystinen" localSheetId="13">#REF!</definedName>
    <definedName name="vaihdokas_mystinen" localSheetId="14">#REF!</definedName>
    <definedName name="vaihdokas_mystinen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5" i="61" l="1"/>
  <c r="AD4" i="61"/>
  <c r="AD3" i="61"/>
  <c r="AD2" i="61"/>
  <c r="AD1" i="61"/>
  <c r="U24" i="68"/>
  <c r="Q19" i="68"/>
  <c r="E5" i="68"/>
  <c r="F10" i="68"/>
  <c r="J18" i="68"/>
  <c r="H18" i="68"/>
  <c r="F18" i="68"/>
  <c r="J17" i="68"/>
  <c r="H17" i="68"/>
  <c r="F17" i="68"/>
  <c r="J16" i="68"/>
  <c r="P7" i="68" s="1"/>
  <c r="H16" i="68"/>
  <c r="F16" i="68"/>
  <c r="P10" i="68" s="1"/>
  <c r="R10" i="68" s="1"/>
  <c r="J15" i="68"/>
  <c r="H15" i="68"/>
  <c r="F15" i="68"/>
  <c r="J14" i="68"/>
  <c r="H14" i="68"/>
  <c r="F14" i="68"/>
  <c r="J13" i="68"/>
  <c r="P8" i="68" s="1"/>
  <c r="H13" i="68"/>
  <c r="F13" i="68"/>
  <c r="V6" i="68"/>
  <c r="S6" i="68"/>
  <c r="G6" i="68"/>
  <c r="F2" i="68"/>
  <c r="V20" i="59"/>
  <c r="V19" i="58"/>
  <c r="G10" i="67"/>
  <c r="G11" i="67"/>
  <c r="G12" i="67"/>
  <c r="G13" i="67"/>
  <c r="G14" i="67"/>
  <c r="G15" i="67"/>
  <c r="G16" i="67"/>
  <c r="G17" i="67"/>
  <c r="G18" i="67"/>
  <c r="G19" i="67"/>
  <c r="G20" i="67"/>
  <c r="G21" i="67"/>
  <c r="G22" i="67"/>
  <c r="G23" i="67"/>
  <c r="G9" i="67"/>
  <c r="G6" i="65"/>
  <c r="G6" i="58"/>
  <c r="G6" i="57"/>
  <c r="F10" i="65"/>
  <c r="E11" i="59"/>
  <c r="F10" i="58"/>
  <c r="F10" i="57"/>
  <c r="G6" i="50"/>
  <c r="H9" i="67"/>
  <c r="I9" i="67" s="1"/>
  <c r="J9" i="67" s="1"/>
  <c r="F14" i="67"/>
  <c r="F15" i="67" s="1"/>
  <c r="H7" i="66"/>
  <c r="B24" i="66"/>
  <c r="B25" i="66" s="1"/>
  <c r="E23" i="66"/>
  <c r="D23" i="66"/>
  <c r="E22" i="66"/>
  <c r="D22" i="66"/>
  <c r="E21" i="66"/>
  <c r="D21" i="66"/>
  <c r="E20" i="66"/>
  <c r="D20" i="66"/>
  <c r="E19" i="66"/>
  <c r="D19" i="66"/>
  <c r="I7" i="66"/>
  <c r="R8" i="68" l="1"/>
  <c r="P9" i="68"/>
  <c r="R9" i="68" s="1"/>
  <c r="P11" i="68"/>
  <c r="R11" i="68" s="1"/>
  <c r="R7" i="68"/>
  <c r="V19" i="68" s="1"/>
  <c r="H10" i="67"/>
  <c r="F16" i="67"/>
  <c r="D25" i="66"/>
  <c r="B26" i="66"/>
  <c r="E25" i="66"/>
  <c r="D24" i="66"/>
  <c r="E24" i="66"/>
  <c r="H8" i="66" s="1"/>
  <c r="I8" i="66" s="1"/>
  <c r="H11" i="67" l="1"/>
  <c r="I10" i="67"/>
  <c r="J10" i="67" s="1"/>
  <c r="F17" i="67"/>
  <c r="B27" i="66"/>
  <c r="D26" i="66"/>
  <c r="C26" i="66"/>
  <c r="H12" i="67" l="1"/>
  <c r="I11" i="67"/>
  <c r="J11" i="67" s="1"/>
  <c r="F18" i="67"/>
  <c r="D27" i="66"/>
  <c r="B28" i="66"/>
  <c r="C27" i="66"/>
  <c r="I12" i="67" l="1"/>
  <c r="J12" i="67" s="1"/>
  <c r="H13" i="67"/>
  <c r="F19" i="67"/>
  <c r="B29" i="66"/>
  <c r="D28" i="66"/>
  <c r="C28" i="66"/>
  <c r="H9" i="66"/>
  <c r="I9" i="66" s="1"/>
  <c r="I13" i="67" l="1"/>
  <c r="J13" i="67" s="1"/>
  <c r="H14" i="67"/>
  <c r="F20" i="67"/>
  <c r="B30" i="66"/>
  <c r="D29" i="66"/>
  <c r="C29" i="66"/>
  <c r="I14" i="67" l="1"/>
  <c r="J14" i="67" s="1"/>
  <c r="H15" i="67"/>
  <c r="F21" i="67"/>
  <c r="B31" i="66"/>
  <c r="D30" i="66"/>
  <c r="C30" i="66"/>
  <c r="I15" i="67" l="1"/>
  <c r="J15" i="67" s="1"/>
  <c r="H16" i="67"/>
  <c r="F22" i="67"/>
  <c r="D31" i="66"/>
  <c r="C31" i="66"/>
  <c r="B32" i="66"/>
  <c r="H17" i="67" l="1"/>
  <c r="I16" i="67"/>
  <c r="J16" i="67" s="1"/>
  <c r="F23" i="67"/>
  <c r="B33" i="66"/>
  <c r="D32" i="66"/>
  <c r="C32" i="66"/>
  <c r="H18" i="67" l="1"/>
  <c r="I17" i="67"/>
  <c r="J17" i="67" s="1"/>
  <c r="D33" i="66"/>
  <c r="C33" i="66"/>
  <c r="H19" i="67" l="1"/>
  <c r="I18" i="67"/>
  <c r="J18" i="67" s="1"/>
  <c r="H20" i="67" l="1"/>
  <c r="I19" i="67"/>
  <c r="J19" i="67" s="1"/>
  <c r="H21" i="67" l="1"/>
  <c r="I20" i="67"/>
  <c r="J20" i="67" s="1"/>
  <c r="H22" i="67" l="1"/>
  <c r="I21" i="67"/>
  <c r="J21" i="67" s="1"/>
  <c r="H23" i="67" l="1"/>
  <c r="I23" i="67" s="1"/>
  <c r="J23" i="67" s="1"/>
  <c r="I22" i="67"/>
  <c r="J22" i="67" s="1"/>
  <c r="E5" i="65" l="1"/>
  <c r="F2" i="65"/>
  <c r="J18" i="65"/>
  <c r="P9" i="65" s="1"/>
  <c r="H18" i="65"/>
  <c r="F18" i="65"/>
  <c r="J17" i="65"/>
  <c r="H17" i="65"/>
  <c r="F17" i="65"/>
  <c r="J16" i="65"/>
  <c r="H16" i="65"/>
  <c r="F16" i="65"/>
  <c r="P10" i="65" s="1"/>
  <c r="J15" i="65"/>
  <c r="H15" i="65"/>
  <c r="F15" i="65"/>
  <c r="J14" i="65"/>
  <c r="P8" i="65" s="1"/>
  <c r="R8" i="65" s="1"/>
  <c r="H14" i="65"/>
  <c r="F14" i="65"/>
  <c r="J13" i="65"/>
  <c r="P7" i="65" s="1"/>
  <c r="H13" i="65"/>
  <c r="P11" i="65" s="1"/>
  <c r="F13" i="65"/>
  <c r="V6" i="65"/>
  <c r="S6" i="65"/>
  <c r="E6" i="59"/>
  <c r="E5" i="58"/>
  <c r="E5" i="57"/>
  <c r="E5" i="50"/>
  <c r="V19" i="57"/>
  <c r="V19" i="50"/>
  <c r="B16" i="61"/>
  <c r="B15" i="61"/>
  <c r="B14" i="61"/>
  <c r="B13" i="61"/>
  <c r="B12" i="61"/>
  <c r="F2" i="59"/>
  <c r="J19" i="59"/>
  <c r="H19" i="59"/>
  <c r="F19" i="59"/>
  <c r="J18" i="59"/>
  <c r="H18" i="59"/>
  <c r="F18" i="59"/>
  <c r="J17" i="59"/>
  <c r="P8" i="59" s="1"/>
  <c r="R8" i="59" s="1"/>
  <c r="H17" i="59"/>
  <c r="F17" i="59"/>
  <c r="P11" i="59" s="1"/>
  <c r="J16" i="59"/>
  <c r="P10" i="59" s="1"/>
  <c r="H16" i="59"/>
  <c r="F16" i="59"/>
  <c r="J15" i="59"/>
  <c r="P12" i="59" s="1"/>
  <c r="H15" i="59"/>
  <c r="F15" i="59"/>
  <c r="J14" i="59"/>
  <c r="P9" i="59" s="1"/>
  <c r="H14" i="59"/>
  <c r="F14" i="59"/>
  <c r="W7" i="59"/>
  <c r="S7" i="59"/>
  <c r="S6" i="58"/>
  <c r="S6" i="57"/>
  <c r="S6" i="50"/>
  <c r="V6" i="58"/>
  <c r="V6" i="57"/>
  <c r="W6" i="50"/>
  <c r="J18" i="58"/>
  <c r="H18" i="58"/>
  <c r="P11" i="58" s="1"/>
  <c r="R11" i="58" s="1"/>
  <c r="F18" i="58"/>
  <c r="J17" i="58"/>
  <c r="P10" i="58" s="1"/>
  <c r="H17" i="58"/>
  <c r="F17" i="58"/>
  <c r="J16" i="58"/>
  <c r="P7" i="58" s="1"/>
  <c r="H16" i="58"/>
  <c r="F16" i="58"/>
  <c r="J15" i="58"/>
  <c r="H15" i="58"/>
  <c r="F15" i="58"/>
  <c r="J14" i="58"/>
  <c r="H14" i="58"/>
  <c r="P8" i="58" s="1"/>
  <c r="F14" i="58"/>
  <c r="J13" i="58"/>
  <c r="P9" i="58" s="1"/>
  <c r="H13" i="58"/>
  <c r="F13" i="58"/>
  <c r="F2" i="58"/>
  <c r="F2" i="57"/>
  <c r="F2" i="50"/>
  <c r="J18" i="57"/>
  <c r="H18" i="57"/>
  <c r="P11" i="57" s="1"/>
  <c r="F18" i="57"/>
  <c r="P9" i="57" s="1"/>
  <c r="J17" i="57"/>
  <c r="H17" i="57"/>
  <c r="F17" i="57"/>
  <c r="J16" i="57"/>
  <c r="H16" i="57"/>
  <c r="F16" i="57"/>
  <c r="J15" i="57"/>
  <c r="H15" i="57"/>
  <c r="P10" i="57" s="1"/>
  <c r="F15" i="57"/>
  <c r="P7" i="57" s="1"/>
  <c r="J14" i="57"/>
  <c r="H14" i="57"/>
  <c r="F14" i="57"/>
  <c r="J13" i="57"/>
  <c r="H13" i="57"/>
  <c r="F13" i="57"/>
  <c r="J14" i="50"/>
  <c r="J15" i="50"/>
  <c r="J16" i="50"/>
  <c r="J17" i="50"/>
  <c r="J18" i="50"/>
  <c r="J13" i="50"/>
  <c r="H14" i="50"/>
  <c r="P11" i="50" s="1"/>
  <c r="H15" i="50"/>
  <c r="H16" i="50"/>
  <c r="P9" i="50" s="1"/>
  <c r="H17" i="50"/>
  <c r="H18" i="50"/>
  <c r="H13" i="50"/>
  <c r="P10" i="50" s="1"/>
  <c r="F14" i="50"/>
  <c r="F15" i="50"/>
  <c r="F16" i="50"/>
  <c r="P7" i="50" s="1"/>
  <c r="F17" i="50"/>
  <c r="F18" i="50"/>
  <c r="F13" i="50"/>
  <c r="F10" i="50"/>
  <c r="D18" i="56"/>
  <c r="O40" i="56"/>
  <c r="F40" i="56"/>
  <c r="O39" i="56"/>
  <c r="F39" i="56"/>
  <c r="O38" i="56"/>
  <c r="F38" i="56"/>
  <c r="O37" i="56"/>
  <c r="F37" i="56"/>
  <c r="O36" i="56"/>
  <c r="F36" i="56"/>
  <c r="O35" i="56"/>
  <c r="K35" i="56"/>
  <c r="O34" i="56"/>
  <c r="O33" i="56"/>
  <c r="O32" i="56"/>
  <c r="O20" i="56"/>
  <c r="O19" i="56"/>
  <c r="O18" i="56"/>
  <c r="O17" i="56"/>
  <c r="O16" i="56"/>
  <c r="O15" i="56"/>
  <c r="O14" i="56"/>
  <c r="O13" i="56"/>
  <c r="V11" i="56"/>
  <c r="H10" i="56"/>
  <c r="D10" i="56"/>
  <c r="H6" i="56"/>
  <c r="AP25" i="48"/>
  <c r="AP27" i="48"/>
  <c r="AM27" i="48"/>
  <c r="AM26" i="48"/>
  <c r="AM25" i="48"/>
  <c r="AI5" i="48"/>
  <c r="AI4" i="48"/>
  <c r="AI3" i="48"/>
  <c r="AI2" i="48"/>
  <c r="AF4" i="48"/>
  <c r="AF3" i="48"/>
  <c r="AF2" i="48"/>
  <c r="AC6" i="48"/>
  <c r="AC5" i="48"/>
  <c r="AC4" i="48"/>
  <c r="AC3" i="48"/>
  <c r="AC2" i="48"/>
  <c r="R7" i="65" l="1"/>
  <c r="V19" i="65" s="1"/>
  <c r="R9" i="65"/>
  <c r="R11" i="65"/>
  <c r="R10" i="65"/>
  <c r="R11" i="59"/>
  <c r="R12" i="59"/>
  <c r="R10" i="59"/>
  <c r="R9" i="59"/>
  <c r="R10" i="58"/>
  <c r="R10" i="50"/>
  <c r="R9" i="58"/>
  <c r="R8" i="58"/>
  <c r="R7" i="58"/>
  <c r="R7" i="57"/>
  <c r="R9" i="57"/>
  <c r="P8" i="57"/>
  <c r="R8" i="57" s="1"/>
  <c r="R10" i="57"/>
  <c r="R11" i="57"/>
  <c r="P8" i="50"/>
  <c r="R8" i="50" s="1"/>
  <c r="R9" i="50"/>
  <c r="R7" i="50"/>
  <c r="R11" i="50"/>
  <c r="P11" i="5" l="1"/>
  <c r="G7" i="59" s="1"/>
  <c r="Y7" i="34" l="1"/>
  <c r="T7" i="34"/>
  <c r="Y6" i="34"/>
  <c r="T6" i="34"/>
  <c r="Y5" i="34"/>
  <c r="T5" i="34"/>
  <c r="Y4" i="34"/>
  <c r="T4" i="34"/>
  <c r="T3" i="34"/>
</calcChain>
</file>

<file path=xl/sharedStrings.xml><?xml version="1.0" encoding="utf-8"?>
<sst xmlns="http://schemas.openxmlformats.org/spreadsheetml/2006/main" count="3054" uniqueCount="1253">
  <si>
    <t>Nimi</t>
  </si>
  <si>
    <t>l</t>
  </si>
  <si>
    <t>kk</t>
  </si>
  <si>
    <t>pp</t>
  </si>
  <si>
    <t>vk</t>
  </si>
  <si>
    <t>Väri</t>
  </si>
  <si>
    <t>pv</t>
  </si>
  <si>
    <t>t</t>
  </si>
  <si>
    <t>Ominaisuudet</t>
  </si>
  <si>
    <t>Luonne</t>
  </si>
  <si>
    <t>m</t>
  </si>
  <si>
    <t>Soturi</t>
  </si>
  <si>
    <t>Vauriot</t>
  </si>
  <si>
    <t>F H</t>
  </si>
  <si>
    <t>Lievä</t>
  </si>
  <si>
    <t>Vakava</t>
  </si>
  <si>
    <t>Kuolettava</t>
  </si>
  <si>
    <t>Raajarikko</t>
  </si>
  <si>
    <t>Asema</t>
  </si>
  <si>
    <t>Seuraajat</t>
  </si>
  <si>
    <t>Ammatti</t>
  </si>
  <si>
    <t>Muodonmuutos</t>
  </si>
  <si>
    <t>Eläinmuodot</t>
  </si>
  <si>
    <t>kuvaile näyttämön takaa maisemia, varjokävely</t>
  </si>
  <si>
    <t>kuvaile näyttämön kulissien sisältö</t>
  </si>
  <si>
    <t>kuvaile näyttämön takaa hahmoja, oma tosiesine</t>
  </si>
  <si>
    <t>Kuvaile näyttämöä, ohjaa tarinaa, 1E, samoajan näkö</t>
  </si>
  <si>
    <t>Kuvaile kaupunkia, hallitse säätä, 3E, kirous</t>
  </si>
  <si>
    <t>Muuta luonnonlakeja</t>
  </si>
  <si>
    <t>Sekamuodot, verisidos</t>
  </si>
  <si>
    <t>Koonhallinta, 1 edist.</t>
  </si>
  <si>
    <t>kemialliset kyvyt, 3 edist.</t>
  </si>
  <si>
    <t>Sisäelinten hallinta</t>
  </si>
  <si>
    <t>Tarot</t>
  </si>
  <si>
    <t>Mentalismi</t>
  </si>
  <si>
    <t>regeneraatio</t>
  </si>
  <si>
    <t>Varjokävely</t>
  </si>
  <si>
    <t>Elementin Hallinta</t>
  </si>
  <si>
    <t>Magia</t>
  </si>
  <si>
    <t>Logrus</t>
  </si>
  <si>
    <t>Telekinesia</t>
  </si>
  <si>
    <t>Piirteiden hallinta</t>
  </si>
  <si>
    <t>1</t>
  </si>
  <si>
    <t>tutki, suojaa</t>
  </si>
  <si>
    <t>1 tyyli</t>
  </si>
  <si>
    <t>Henkiset säikeet, logrus näkö</t>
  </si>
  <si>
    <t>Telepatia</t>
  </si>
  <si>
    <t>ohjaa</t>
  </si>
  <si>
    <t>2 tyyliä</t>
  </si>
  <si>
    <t>Empatia, psykoase</t>
  </si>
  <si>
    <t>2</t>
  </si>
  <si>
    <t>luo, kevyt rituaali</t>
  </si>
  <si>
    <t>3 tyyliä, kevyt rituaali</t>
  </si>
  <si>
    <t>Logrus esineet min/piste</t>
  </si>
  <si>
    <t>Ennustus</t>
  </si>
  <si>
    <t>muuta, 1 taito</t>
  </si>
  <si>
    <t>4 tyyliä. 1 taito, vaikea rituaali</t>
  </si>
  <si>
    <t>Kuvaile näyttämöä, 1E</t>
  </si>
  <si>
    <t>Psykokinesia</t>
  </si>
  <si>
    <t>3</t>
  </si>
  <si>
    <t>5 tyyliä, 3 taitoa</t>
  </si>
  <si>
    <t>Kuvaile kaupunkia,  3E</t>
  </si>
  <si>
    <t>Tarot esineet</t>
  </si>
  <si>
    <t>Astraalikeho</t>
  </si>
  <si>
    <t>Verioliot</t>
  </si>
  <si>
    <t>Boost(kohtaus/alue+1)</t>
  </si>
  <si>
    <t>alkemia: magus</t>
  </si>
  <si>
    <t>Valekuva</t>
  </si>
  <si>
    <t>Meditaatioparannus</t>
  </si>
  <si>
    <r>
      <t xml:space="preserve">Ihanne varjo </t>
    </r>
    <r>
      <rPr>
        <sz val="8"/>
        <color indexed="8"/>
        <rFont val="Arial Narrow"/>
        <family val="2"/>
      </rPr>
      <t>(luo oma pikku todellisuus tasku, oikopolku)</t>
    </r>
  </si>
  <si>
    <t>3 sukulais elementtiä</t>
  </si>
  <si>
    <t>taikajuomat: noidat</t>
  </si>
  <si>
    <t>Laukaisin</t>
  </si>
  <si>
    <t>Kaukoaistit</t>
  </si>
  <si>
    <t>Mielenhallinta</t>
  </si>
  <si>
    <r>
      <t xml:space="preserve">Sana </t>
    </r>
    <r>
      <rPr>
        <sz val="10"/>
        <color indexed="8"/>
        <rFont val="Helvetica"/>
        <family val="2"/>
      </rPr>
      <t>(Kirous, Tosiesine)</t>
    </r>
  </si>
  <si>
    <t>Elementaalinen</t>
  </si>
  <si>
    <t>riimutaikuus: druidit</t>
  </si>
  <si>
    <t>hallitse säätä</t>
  </si>
  <si>
    <t>Väri, Käskysana</t>
  </si>
  <si>
    <t>Nimitys, tekniikka</t>
  </si>
  <si>
    <t>Rituaali</t>
  </si>
  <si>
    <t>Kesto: muodonmuutos</t>
  </si>
  <si>
    <t>Punainen, Mutatio</t>
  </si>
  <si>
    <t>Noituus, vaihda ominaisuutta</t>
  </si>
  <si>
    <t>Kevyt rituaali</t>
  </si>
  <si>
    <t>1min / p: Magus-alkemia, Druidi: riimu, Noituus: taikajuomat</t>
  </si>
  <si>
    <t>Mystinen aspekti</t>
  </si>
  <si>
    <t>Magenta, Flecte</t>
  </si>
  <si>
    <t>Velhoismi, taivuta energia</t>
  </si>
  <si>
    <t>Vaikea rituaali</t>
  </si>
  <si>
    <t>Rituaali jossa  palautuva, tai taikajuoma, tai pidennetty kestoaika</t>
  </si>
  <si>
    <t xml:space="preserve">magian/EH kesto </t>
  </si>
  <si>
    <t>Ekan tekniikan oppiessa aspekti on se</t>
  </si>
  <si>
    <t>Sininen, Creo</t>
  </si>
  <si>
    <t>Magus, luo portaali</t>
  </si>
  <si>
    <t>kestää 1tunti / p, maksaa yhden draamapisteen.</t>
  </si>
  <si>
    <t>Aina aspektin noustessa voi vaihtaa</t>
  </si>
  <si>
    <t>Turkoosi, Nomen</t>
  </si>
  <si>
    <t>Shamanismi, Herätä henki tietoiseksi</t>
  </si>
  <si>
    <t>Draamapisteillä EI ilman rituaalia voi tehostaa kestoaikaa, vain aluetta</t>
  </si>
  <si>
    <t>uusimpaan tekniikkaan, tai pitää samana</t>
  </si>
  <si>
    <t>Vihreä, Muto</t>
  </si>
  <si>
    <t>Druidismi, Muuta Materia muoto</t>
  </si>
  <si>
    <t>kevyt rituaali</t>
  </si>
  <si>
    <t xml:space="preserve">min/p on MINIMIAIKA. Taikajuomissa valmistelut voivat viedä paljon enemmän aikaa, </t>
  </si>
  <si>
    <t>Aina 1 magian tyyli mystisen aspektin osa</t>
  </si>
  <si>
    <t>Keltainen, Intellego</t>
  </si>
  <si>
    <t>Tutki maagista energiaa ja henkiä</t>
  </si>
  <si>
    <t>kupari kattila pitää olla valmiina ja kuumana. Tatuointi voi viedä paljon enemmän aikaa kuin listattu</t>
  </si>
  <si>
    <t>Voiman boostaus draamapisteillä</t>
  </si>
  <si>
    <t>psykoase</t>
  </si>
  <si>
    <t>Psykokinesia: kanavoi energia aseeseen, lisä vaurio, kesto kohtaus, fokus jalokivi, vaurio +1</t>
  </si>
  <si>
    <t>Elementin hallinta</t>
  </si>
  <si>
    <t>+1 kesto</t>
  </si>
  <si>
    <t>1 draama piste</t>
  </si>
  <si>
    <t>Mentalismi: aineeton ase tai normaali ase jolla henkinen aura - tekee fyysisen vaurion sijaan sielun</t>
  </si>
  <si>
    <t>Alue +1</t>
  </si>
  <si>
    <t>Alue +1/DP</t>
  </si>
  <si>
    <t>vauriota, tai fyysisen vaurion LISÄKSI saman verran henkistä vauriota</t>
  </si>
  <si>
    <t>Empatia: ase tekee sosiaalista vauriota fyysisen sijaan TAI sen lisäksi.</t>
  </si>
  <si>
    <t>Regeneraatio +1</t>
  </si>
  <si>
    <t>1 draama piste, 1 haava</t>
  </si>
  <si>
    <t>Telekinesia: ase  vaurion lisäksi heittää vastustajan taaksepäin</t>
  </si>
  <si>
    <t>1p 1m, 2p 3m, 3p 6m, 4p 10m</t>
  </si>
  <si>
    <t>Tosiesine</t>
  </si>
  <si>
    <t>Pysyvä logrus esine</t>
  </si>
  <si>
    <t>Column1</t>
  </si>
  <si>
    <t>Ikä</t>
  </si>
  <si>
    <t>Taivuta energiaa</t>
  </si>
  <si>
    <t>Rotu</t>
  </si>
  <si>
    <t>Ulottuvuusmagia</t>
  </si>
  <si>
    <t>Säröä pitkin</t>
  </si>
  <si>
    <t>Samanlaista pitkin</t>
  </si>
  <si>
    <t>Ympäristöstä toiseen</t>
  </si>
  <si>
    <t>Hellride</t>
  </si>
  <si>
    <t>Oikopolku</t>
  </si>
  <si>
    <t xml:space="preserve"> </t>
  </si>
  <si>
    <t>Tarot TK,  aisti, kortti</t>
  </si>
  <si>
    <t>Portti</t>
  </si>
  <si>
    <t>Tarot Mestari</t>
  </si>
  <si>
    <t>Karmaesineet</t>
  </si>
  <si>
    <t>Fyysiset säikeet, hae esineitä, olentoja. Varjokävely</t>
  </si>
  <si>
    <t>lll</t>
  </si>
  <si>
    <t>Kuvaukset</t>
  </si>
  <si>
    <t>KEHO</t>
  </si>
  <si>
    <t>MIELI</t>
  </si>
  <si>
    <t>ll</t>
  </si>
  <si>
    <t>Säätely</t>
  </si>
  <si>
    <t>Varjo</t>
  </si>
  <si>
    <t>Skaala</t>
  </si>
  <si>
    <t>Kääpiö</t>
  </si>
  <si>
    <t>p</t>
  </si>
  <si>
    <t>1.</t>
  </si>
  <si>
    <t>Voimat</t>
  </si>
  <si>
    <t>3p</t>
  </si>
  <si>
    <t>Pimentohaltia</t>
  </si>
  <si>
    <t>Maagi</t>
  </si>
  <si>
    <t>Uskomaton</t>
  </si>
  <si>
    <t>Tavallinen</t>
  </si>
  <si>
    <t>Erinomainen</t>
  </si>
  <si>
    <t>Hyvä</t>
  </si>
  <si>
    <t>Mentalisti</t>
  </si>
  <si>
    <t>Näyttävä</t>
  </si>
  <si>
    <t>Voimakas</t>
  </si>
  <si>
    <t>Ovela</t>
  </si>
  <si>
    <t>Nopea</t>
  </si>
  <si>
    <t>Sankari</t>
  </si>
  <si>
    <t>6p</t>
  </si>
  <si>
    <t>10p</t>
  </si>
  <si>
    <t>2.</t>
  </si>
  <si>
    <t>Peak Performance - An average human who doesn't have a bad day</t>
  </si>
  <si>
    <t>High-Level Human - The amount of skill one would expect from a professional</t>
  </si>
  <si>
    <t>World Record Performance - What the best humans in a given category could do</t>
  </si>
  <si>
    <t>Improbable Feats - Physically possible things that would be inconceivable for most humans to try.</t>
  </si>
  <si>
    <t>Very Improbable Feats - Nearly physically impossible, this level is for those things you think a human at some point in time has accomplished.</t>
  </si>
  <si>
    <t>Impossible for Humans - Approximates the abilities of animals or machines</t>
  </si>
  <si>
    <t>Universally Improbable - Reasonable and rational extensions of the above levels</t>
  </si>
  <si>
    <t>Impossible for Anyone (Local) - Impossible feats that are still easy to conceptualize. Limited to local areas.</t>
  </si>
  <si>
    <t>Varovainen</t>
  </si>
  <si>
    <t>Fiksu</t>
  </si>
  <si>
    <t>Taivaallinen</t>
  </si>
  <si>
    <t>Johtaja</t>
  </si>
  <si>
    <t>Rakentaja</t>
  </si>
  <si>
    <t>Neuvottelija</t>
  </si>
  <si>
    <t>Seikkailija</t>
  </si>
  <si>
    <t>Poista</t>
  </si>
  <si>
    <t>Muodonmuuttaja</t>
  </si>
  <si>
    <t>Pintahaava</t>
  </si>
  <si>
    <t>3kk</t>
  </si>
  <si>
    <t>3.</t>
  </si>
  <si>
    <t>4.</t>
  </si>
  <si>
    <t>Huono</t>
  </si>
  <si>
    <t>Loistava</t>
  </si>
  <si>
    <t>Mana</t>
  </si>
  <si>
    <t>ppp</t>
  </si>
  <si>
    <t>5.</t>
  </si>
  <si>
    <t>Lisäominaisuus</t>
  </si>
  <si>
    <t>EH</t>
  </si>
  <si>
    <t>Mentalistmi</t>
  </si>
  <si>
    <t>mana</t>
  </si>
  <si>
    <t>Regeneraatio</t>
  </si>
  <si>
    <t>Kielet</t>
  </si>
  <si>
    <t>Keskeinen</t>
  </si>
  <si>
    <t>Lähestymistavat</t>
  </si>
  <si>
    <t>Fate</t>
  </si>
  <si>
    <t>Surkea</t>
  </si>
  <si>
    <t>Hahmonluonti</t>
  </si>
  <si>
    <t>Punainen</t>
  </si>
  <si>
    <t>Portaali</t>
  </si>
  <si>
    <t>Aseet</t>
  </si>
  <si>
    <t>Empatia</t>
  </si>
  <si>
    <t>lmmmm</t>
  </si>
  <si>
    <t>llllm</t>
  </si>
  <si>
    <t>Alkemia</t>
  </si>
  <si>
    <t>Luo</t>
  </si>
  <si>
    <t>Suojaa</t>
  </si>
  <si>
    <t>Ohjaa</t>
  </si>
  <si>
    <t>Muuta</t>
  </si>
  <si>
    <t>Päivähaltia</t>
  </si>
  <si>
    <t>Elysium (haltia)</t>
  </si>
  <si>
    <t>Animoi</t>
  </si>
  <si>
    <t>llll</t>
  </si>
  <si>
    <t>lllll</t>
  </si>
  <si>
    <t>Onni</t>
  </si>
  <si>
    <t>+2 kuvausta kierrokseksi</t>
  </si>
  <si>
    <t>+2 manaa kierrokseksi</t>
  </si>
  <si>
    <t>LUONNE</t>
  </si>
  <si>
    <t>Edistyneet</t>
  </si>
  <si>
    <t>Vaikeus</t>
  </si>
  <si>
    <t>hyvä</t>
  </si>
  <si>
    <t>+-1</t>
  </si>
  <si>
    <t>erinomainen</t>
  </si>
  <si>
    <t>+-2</t>
  </si>
  <si>
    <t>loistava</t>
  </si>
  <si>
    <t>+-3</t>
  </si>
  <si>
    <t>uskomaton</t>
  </si>
  <si>
    <t>+-4</t>
  </si>
  <si>
    <t>pppp</t>
  </si>
  <si>
    <t>Telesiirtyminen</t>
  </si>
  <si>
    <t>Huti</t>
  </si>
  <si>
    <t>Vaurio</t>
  </si>
  <si>
    <t>Herätä kohde</t>
  </si>
  <si>
    <t>Kohde</t>
  </si>
  <si>
    <t>1-2p</t>
  </si>
  <si>
    <t>Onnistuu rajatusti</t>
  </si>
  <si>
    <t>näköyhteys</t>
  </si>
  <si>
    <t>3-4p</t>
  </si>
  <si>
    <t>tottelematon</t>
  </si>
  <si>
    <t>tuttu paikka</t>
  </si>
  <si>
    <t>5-6p</t>
  </si>
  <si>
    <t>hallitsematon</t>
  </si>
  <si>
    <t>vieras paikka</t>
  </si>
  <si>
    <t>murskaava</t>
  </si>
  <si>
    <t>todella vihamielinen</t>
  </si>
  <si>
    <t>T</t>
  </si>
  <si>
    <t>raskas</t>
  </si>
  <si>
    <t>2 Lievä</t>
  </si>
  <si>
    <t>-</t>
  </si>
  <si>
    <t>4 Vakava</t>
  </si>
  <si>
    <t>6 Kuolettava</t>
  </si>
  <si>
    <t>Tiputa vaurion tasoa yhdellä</t>
  </si>
  <si>
    <t>Koe onnenpotku</t>
  </si>
  <si>
    <t>pysyvä</t>
  </si>
  <si>
    <t>Stressi tasot</t>
  </si>
  <si>
    <t>uskomaton (+5)</t>
  </si>
  <si>
    <t>huono</t>
  </si>
  <si>
    <t>MAAGI</t>
  </si>
  <si>
    <t>C2</t>
  </si>
  <si>
    <t>C3</t>
  </si>
  <si>
    <t>PAPPI</t>
  </si>
  <si>
    <t>MENTALISTI</t>
  </si>
  <si>
    <t>Vaihdokas</t>
  </si>
  <si>
    <t>loistava (+4)</t>
  </si>
  <si>
    <t>llmmm</t>
  </si>
  <si>
    <t>tavallinen</t>
  </si>
  <si>
    <t>Sielunkatse</t>
  </si>
  <si>
    <t>Kesto</t>
  </si>
  <si>
    <t>Katse</t>
  </si>
  <si>
    <t>0. Aisti vaara</t>
  </si>
  <si>
    <t>kuvaus</t>
  </si>
  <si>
    <t>R</t>
  </si>
  <si>
    <t>lllmm</t>
  </si>
  <si>
    <t>erinomainen (+3)</t>
  </si>
  <si>
    <t>mm</t>
  </si>
  <si>
    <t>hyvä (+2)</t>
  </si>
  <si>
    <t>w</t>
  </si>
  <si>
    <t>tavallinen (+1)</t>
  </si>
  <si>
    <t>Transformaatio</t>
  </si>
  <si>
    <t>mmmmm</t>
  </si>
  <si>
    <t>huono (0)</t>
  </si>
  <si>
    <t>npppp</t>
  </si>
  <si>
    <t>nnnnn</t>
  </si>
  <si>
    <t>avatar +10</t>
  </si>
  <si>
    <t>ppppp</t>
  </si>
  <si>
    <t>legendaarinen</t>
  </si>
  <si>
    <t>21p</t>
  </si>
  <si>
    <t>nnppp</t>
  </si>
  <si>
    <t>Vaihda ominaisuus</t>
  </si>
  <si>
    <t>5. rituaalitaikuus</t>
  </si>
  <si>
    <t>Elektrokinesis</t>
  </si>
  <si>
    <t>nnnnp</t>
  </si>
  <si>
    <t>jumalainen +9</t>
  </si>
  <si>
    <t>15p</t>
  </si>
  <si>
    <t>nnnpp</t>
  </si>
  <si>
    <t>eeppinen</t>
  </si>
  <si>
    <t>tarumainen +8</t>
  </si>
  <si>
    <t>tarumainen</t>
  </si>
  <si>
    <t>Elementti aisti</t>
  </si>
  <si>
    <t xml:space="preserve">5.  yksi edistynyt </t>
  </si>
  <si>
    <t>eeppinen +7</t>
  </si>
  <si>
    <t>jumalainen</t>
  </si>
  <si>
    <t>legendaarinen +6</t>
  </si>
  <si>
    <t>surkea</t>
  </si>
  <si>
    <t>Aisti vaarat</t>
  </si>
  <si>
    <t>Psykonikesis</t>
  </si>
  <si>
    <t>wmmmm</t>
  </si>
  <si>
    <t>surkea (-1)</t>
  </si>
  <si>
    <t>0p</t>
  </si>
  <si>
    <t>wmmmmm</t>
  </si>
  <si>
    <t>Eläimen aisti</t>
  </si>
  <si>
    <t>1. Ihmismuodot</t>
  </si>
  <si>
    <t>2. Eläinmuodot</t>
  </si>
  <si>
    <t>3. Hybridi muodot</t>
  </si>
  <si>
    <t>4. Koon hallinta</t>
  </si>
  <si>
    <t>5. Kemialliset voimat</t>
  </si>
  <si>
    <t>Kuvaus</t>
  </si>
  <si>
    <t/>
  </si>
  <si>
    <t>ei</t>
  </si>
  <si>
    <t>keski</t>
  </si>
  <si>
    <t>kevyt</t>
  </si>
  <si>
    <t>regen.</t>
  </si>
  <si>
    <t>TK</t>
  </si>
  <si>
    <t>isku</t>
  </si>
  <si>
    <t>muotoile</t>
  </si>
  <si>
    <t>suojaa</t>
  </si>
  <si>
    <t>Hetki</t>
  </si>
  <si>
    <t>hetki</t>
  </si>
  <si>
    <t>kuluva</t>
  </si>
  <si>
    <t>kohtaus</t>
  </si>
  <si>
    <t>MMV</t>
  </si>
  <si>
    <t>Etä</t>
  </si>
  <si>
    <t>Tunne</t>
  </si>
  <si>
    <t>Ajatusten</t>
  </si>
  <si>
    <t>näe</t>
  </si>
  <si>
    <t>sähkö,</t>
  </si>
  <si>
    <t>Eeppinen</t>
  </si>
  <si>
    <t>ja paranna</t>
  </si>
  <si>
    <t>alkemia, riimu tai juomat</t>
  </si>
  <si>
    <t>Näe elinvoima</t>
  </si>
  <si>
    <t>Kauko</t>
  </si>
  <si>
    <t>EM-</t>
  </si>
  <si>
    <t>Tosimuoto</t>
  </si>
  <si>
    <t>Henkimaailma</t>
  </si>
  <si>
    <t>Ominaisuus</t>
  </si>
  <si>
    <t>Jumalainen</t>
  </si>
  <si>
    <t>hallitse</t>
  </si>
  <si>
    <t>luku, hallinta</t>
  </si>
  <si>
    <t>tuleva, tallennuspiste</t>
  </si>
  <si>
    <t>tuli tai henkinen</t>
  </si>
  <si>
    <t>Legendaarinen</t>
  </si>
  <si>
    <t>Iho, hiukset etc</t>
  </si>
  <si>
    <t>Luusto</t>
  </si>
  <si>
    <t>Sisäelimet</t>
  </si>
  <si>
    <t>Massa</t>
  </si>
  <si>
    <t>Erikoisrauhaset</t>
  </si>
  <si>
    <t>Boostaus</t>
  </si>
  <si>
    <t>Sisarelementit</t>
  </si>
  <si>
    <t>Tarumainen</t>
  </si>
  <si>
    <t>Riimutaikuus</t>
  </si>
  <si>
    <t>Taikajuomat</t>
  </si>
  <si>
    <t>Käsillä Parannus</t>
  </si>
  <si>
    <t>ESP</t>
  </si>
  <si>
    <t>Verimagia</t>
  </si>
  <si>
    <t>Mielen hallinta</t>
  </si>
  <si>
    <t>Ihmismuodot</t>
  </si>
  <si>
    <t>Tee hyökkäys heittämällä elementtiä tahdonvoimalla</t>
  </si>
  <si>
    <t>Tee hyökkäys tuli, vesi, maa tai ilma elementillä</t>
  </si>
  <si>
    <t>Tee hyökkäys heittämällä esineitä tahdonvoimalla</t>
  </si>
  <si>
    <t>Luo etu omaksumalla toisen humanoidin muoto</t>
  </si>
  <si>
    <t>Luo etu elementin telekineettisellä voimalla</t>
  </si>
  <si>
    <t>Puolusta tuli, vesi, maa tai ilma elementillä tekemällä seinämän tai vallin</t>
  </si>
  <si>
    <t>Puolusta tai luo etu telekinesialla</t>
  </si>
  <si>
    <t>Luo etu kasvattamalla taistelukynnet +1RDT</t>
  </si>
  <si>
    <t>Tee hyökkäys elementillä</t>
  </si>
  <si>
    <t>Luo etu taivuttamalla valoa, ääntä tai kineettistä energiaa</t>
  </si>
  <si>
    <t>Luo etu lukemalla tai luomalla tunteita</t>
  </si>
  <si>
    <t>Luo etu muuttumalla eläimeksi</t>
  </si>
  <si>
    <t>Puolusta tekemällä elementti seinämän tai vallin</t>
  </si>
  <si>
    <t>Puolusta taivuttamalla valoa, ääntä tai kineettistä energiaa</t>
  </si>
  <si>
    <t>Tee henkinen hyökkäys projisoimalla tunteita</t>
  </si>
  <si>
    <t>Hybridimuodot</t>
  </si>
  <si>
    <t>Luo etu muuttamalla elementtiä tahtosi mukaan</t>
  </si>
  <si>
    <t>Luo etu muuttamalla kohde opitulla muodolla</t>
  </si>
  <si>
    <t>Luo etu lukemalla tai lähettämällä ajatuksia</t>
  </si>
  <si>
    <t>Luo etu yhdistelemällä eläinmuotoja taistelumuodoksi +2RDT</t>
  </si>
  <si>
    <t>luo etu muttumalla elementaaliseksi</t>
  </si>
  <si>
    <t>Hyökkää muuttamalla kohde opitulla muodolla</t>
  </si>
  <si>
    <t>Tee henkinen hyökkäys hallitsemalla ajatuksia</t>
  </si>
  <si>
    <t>Luo etu matkimalla mitä vain itsesi kokoista olentoa</t>
  </si>
  <si>
    <t>Herätä henki</t>
  </si>
  <si>
    <t>Koon hallinta</t>
  </si>
  <si>
    <t>Puolusta suojautumalla elementiltä tai elementillä tekemällä seinämä</t>
  </si>
  <si>
    <t>Luo etu herättämällä esine henkiin sitomalla siihen henki</t>
  </si>
  <si>
    <t>Luo etu aistimalla merkittävät tulevaisuuden asiat unessa</t>
  </si>
  <si>
    <t>Luo etu kasvattamalla tai vähentämällä massaasi ja kokoasi</t>
  </si>
  <si>
    <t>Luo etu parantamalla elementillä</t>
  </si>
  <si>
    <t>Luo älykäs eläin sitomalla henki siihen</t>
  </si>
  <si>
    <t>Luo etu aistimalla seuraava hyökkäys</t>
  </si>
  <si>
    <t>Vapaa valintainen rituaalitaikuus</t>
  </si>
  <si>
    <t>Psykokinesis</t>
  </si>
  <si>
    <t>Kemialliset muodot</t>
  </si>
  <si>
    <t>Tee esineitä kuten osaisit alkemiaa, riimutaikuutta tai taikajuomia</t>
  </si>
  <si>
    <t>Luo etu vaihtamalla kohteen kanssa ominaisuutta</t>
  </si>
  <si>
    <t>Tee hyökkäys valitsemallasi elementillä</t>
  </si>
  <si>
    <t>Luo etu kehittämällä erikoiskyvyn tai hyökkäyksen</t>
  </si>
  <si>
    <t>Paranna kohde vaihtamalla vaurio toiselle kohteelle</t>
  </si>
  <si>
    <t xml:space="preserve">Luo etu sähköllä, tulella tai parantamalla henkistä vauriota </t>
  </si>
  <si>
    <t>Tee hyökkäys erikoiskyvylläsi</t>
  </si>
  <si>
    <t>Etu</t>
  </si>
  <si>
    <t>Haitta</t>
  </si>
  <si>
    <t>Hyvä tuuri</t>
  </si>
  <si>
    <t>P</t>
  </si>
  <si>
    <t>Ikäjako</t>
  </si>
  <si>
    <t>Örkki</t>
  </si>
  <si>
    <t>tai 1 puolustava</t>
  </si>
  <si>
    <t>KEVYT PANSSARI</t>
  </si>
  <si>
    <t>tai 2 puolustavaa</t>
  </si>
  <si>
    <t>KESKIPITKÄ PANSSARI</t>
  </si>
  <si>
    <t>Jokainen haitta vähentää -1</t>
  </si>
  <si>
    <t>tai 3 puolustavaa</t>
  </si>
  <si>
    <t>RASKAS HAARNISKA</t>
  </si>
  <si>
    <t>Jokainen etu antaa +1</t>
  </si>
  <si>
    <t>3. Lassoa vastustaja</t>
  </si>
  <si>
    <t>1 - 3 puolustavaa noppaa</t>
  </si>
  <si>
    <t>KILPI</t>
  </si>
  <si>
    <t>Vesileili</t>
  </si>
  <si>
    <t>EDUT JA HAITAT</t>
  </si>
  <si>
    <t>3. Riisu vastustaja aseista</t>
  </si>
  <si>
    <t>1 tai tappava vaurio</t>
  </si>
  <si>
    <t>KEVYT ASE</t>
  </si>
  <si>
    <t>Tulukset</t>
  </si>
  <si>
    <t>2. heitä hiekkaa vastustajan silmille</t>
  </si>
  <si>
    <t>TAISTELU ASE</t>
  </si>
  <si>
    <t>Tietokirja</t>
  </si>
  <si>
    <t>Alue</t>
  </si>
  <si>
    <t>VOIMAT</t>
  </si>
  <si>
    <t>1. Tönäise vastustaja itsestäsi poispäin</t>
  </si>
  <si>
    <t>RASKAS ASE</t>
  </si>
  <si>
    <t>Sytytin</t>
  </si>
  <si>
    <t>Ylivoimainen</t>
  </si>
  <si>
    <t>LUO ETU</t>
  </si>
  <si>
    <t>Hyökkäysnoppaa</t>
  </si>
  <si>
    <t>TAISTELU</t>
  </si>
  <si>
    <t>3 Soihtua</t>
  </si>
  <si>
    <t>Vahinko sattuu</t>
  </si>
  <si>
    <t>Vaikea</t>
  </si>
  <si>
    <t>Saippua</t>
  </si>
  <si>
    <t>Hahmo saa väärää tietoa</t>
  </si>
  <si>
    <t>Haastava</t>
  </si>
  <si>
    <t>+ merkki vähentää vauriota 1:llä</t>
  </si>
  <si>
    <t>Jos hahmolla henkinen yliote</t>
  </si>
  <si>
    <t>Retkilapio</t>
  </si>
  <si>
    <t>heikkous tulee esiin</t>
  </si>
  <si>
    <t>Helppo</t>
  </si>
  <si>
    <t xml:space="preserve">Jokainen puolustava noppa jossa </t>
  </si>
  <si>
    <t>Jos hahmolla auttava voima</t>
  </si>
  <si>
    <t>Retkeilyvarusteet</t>
  </si>
  <si>
    <t>Hahmon ominaisuuteen liittyvä</t>
  </si>
  <si>
    <t>ei tarvitse heittää</t>
  </si>
  <si>
    <t>Rutiini</t>
  </si>
  <si>
    <t>Raskas panssari antaa 3 sisupistettä</t>
  </si>
  <si>
    <t>Jos hahmolla tehtävään selvästi parempi ominaisuus</t>
  </si>
  <si>
    <t>Reppu</t>
  </si>
  <si>
    <t>Hahmon eteen tulee este</t>
  </si>
  <si>
    <t>Vastus</t>
  </si>
  <si>
    <t>TAITOTASO</t>
  </si>
  <si>
    <t>Keski panssari antaa 2 sisupistettä</t>
  </si>
  <si>
    <t>Jos hahmolla ympäristö etu, kuten sopiva etäisyys tai ylämäki</t>
  </si>
  <si>
    <t>Viikon retkimuona</t>
  </si>
  <si>
    <t>Varusteeseen tulee yllättävä vika</t>
  </si>
  <si>
    <t>Kevyt panssari antaa 1 sisupisteen</t>
  </si>
  <si>
    <t>Jos hahmolla on selvästi paremmat varusteet</t>
  </si>
  <si>
    <t>Naamioviitta</t>
  </si>
  <si>
    <t>Välitön uhka</t>
  </si>
  <si>
    <t>onnistuminen tyylillä, saat edun</t>
  </si>
  <si>
    <t>SUOJA</t>
  </si>
  <si>
    <t>ETU TAISTELUSSA</t>
  </si>
  <si>
    <t>Lyhty</t>
  </si>
  <si>
    <t>Hahmo menettää varusteen</t>
  </si>
  <si>
    <t>hyvä onnistuminen</t>
  </si>
  <si>
    <t>Muistikirja + kynä</t>
  </si>
  <si>
    <t>aseen</t>
  </si>
  <si>
    <t>onnistuminen</t>
  </si>
  <si>
    <t>Huuto etäisyys</t>
  </si>
  <si>
    <t>tai pelaajalle pieni etu</t>
  </si>
  <si>
    <t>Maskeerausvälineet</t>
  </si>
  <si>
    <t>Kompurointi, hahmo kaatuu tai tiputtaa</t>
  </si>
  <si>
    <t>ONNISTUMISEN LAATU</t>
  </si>
  <si>
    <t>Puhe-etäisyys</t>
  </si>
  <si>
    <t>tasapeli = molemmille 0 + asevaurio</t>
  </si>
  <si>
    <t>Lääkärinlaukku</t>
  </si>
  <si>
    <t>pelaajalle.</t>
  </si>
  <si>
    <t>Heittoetäisyys</t>
  </si>
  <si>
    <t>hyökkäysnoppien + tulokset</t>
  </si>
  <si>
    <t>Linkkuveitsi</t>
  </si>
  <si>
    <t>karmapisteen ja luoda kommellus</t>
  </si>
  <si>
    <t>-2 liittyy on ominaisuuden peruskategoriassa</t>
  </si>
  <si>
    <t>KANTAMA</t>
  </si>
  <si>
    <t>Heittotulosten erotus +</t>
  </si>
  <si>
    <t>Köysi (10m)</t>
  </si>
  <si>
    <t>Pelinjohtaja voi käyttää ansaitsemansa</t>
  </si>
  <si>
    <t>-1 liittyy ominaisuuteen löyhästi</t>
  </si>
  <si>
    <t>VAHINKO</t>
  </si>
  <si>
    <t>Korjaussarja</t>
  </si>
  <si>
    <t>KOMMELLUKSET (PJ antama haitta)</t>
  </si>
  <si>
    <t>-0 Täsmälleen ydinosaamista</t>
  </si>
  <si>
    <t>Edun luominen</t>
  </si>
  <si>
    <t>Kiipeilyhaka</t>
  </si>
  <si>
    <t>Käyttäminen</t>
  </si>
  <si>
    <t>Kaikki heitot on pelaaja vastaan vaikeus</t>
  </si>
  <si>
    <t>Kaukoputki</t>
  </si>
  <si>
    <t>Joudu vangiksi kuoleman tuomion sijaan</t>
  </si>
  <si>
    <t>Avustaminen</t>
  </si>
  <si>
    <t>Varaa hyökkäys ja puolustusnopat</t>
  </si>
  <si>
    <t>Kahleet</t>
  </si>
  <si>
    <t>Mystinen ominaisuus voimien käyttöön</t>
  </si>
  <si>
    <t>Väistelemeinen</t>
  </si>
  <si>
    <t>Laske taistelu bonukset ja minukset</t>
  </si>
  <si>
    <t>Fokus-kristalli</t>
  </si>
  <si>
    <t>Henkinen ominaisuus henkisiin ja sosiaalisiin haasteisiin</t>
  </si>
  <si>
    <t>Hyökkääminen</t>
  </si>
  <si>
    <t xml:space="preserve"> fyysinen ominaisuus</t>
  </si>
  <si>
    <t>Ensiapupakkaus</t>
  </si>
  <si>
    <t>Heitä kaikki nopat uudelleen</t>
  </si>
  <si>
    <t>Fyysinen ominaisuus fyysisiin haasteisiin</t>
  </si>
  <si>
    <t>Liikkuminen</t>
  </si>
  <si>
    <t>Fyysinen taistelu on fyysinen ominaisuus vastaan</t>
  </si>
  <si>
    <t>hopeaa</t>
  </si>
  <si>
    <t>taakka</t>
  </si>
  <si>
    <t>VARUSTEET</t>
  </si>
  <si>
    <t>KARMA</t>
  </si>
  <si>
    <t>KYKYHEITOT</t>
  </si>
  <si>
    <t>TOIMINNOT</t>
  </si>
  <si>
    <t>Annabelle</t>
  </si>
  <si>
    <t>Anglish (örkki)</t>
  </si>
  <si>
    <t>Jokainen onnistuminen muodonmuutoksessa</t>
  </si>
  <si>
    <t>Taso 3 - 1 skaala lähestymistapaan tai keho/koko</t>
  </si>
  <si>
    <t>Rapier</t>
  </si>
  <si>
    <t>Kuolettava vaurio</t>
  </si>
  <si>
    <t>Heittoveitsi</t>
  </si>
  <si>
    <t>Tiputa vaurio tasolla tai muuta tappava murskaavaksi, lisää "parantuva" kuvaus</t>
  </si>
  <si>
    <t>Liiku aaveena, ympäristöön vaikuttaminen vaatii kehon valtaamisen</t>
  </si>
  <si>
    <t>Näe ja kuule kuin paikanpäällä jos joku yhteys kohteeseen</t>
  </si>
  <si>
    <t>Arather</t>
  </si>
  <si>
    <t>Ihminen</t>
  </si>
  <si>
    <t>Kulta ja sininen</t>
  </si>
  <si>
    <t>Tuhoa</t>
  </si>
  <si>
    <t>pysäytä ja poista elementti</t>
  </si>
  <si>
    <t>Luo etu tuhoamalla elementti</t>
  </si>
  <si>
    <t>Auranäkö</t>
  </si>
  <si>
    <t>Mindstone</t>
  </si>
  <si>
    <t>Ei toimi kahta kertaa peräkkäin</t>
  </si>
  <si>
    <t>Bluffaus</t>
  </si>
  <si>
    <t>Uskonto</t>
  </si>
  <si>
    <t>Heikkoudet</t>
  </si>
  <si>
    <t>Nemesis</t>
  </si>
  <si>
    <t>Maaginen näkö</t>
  </si>
  <si>
    <t>(Elem.) Hallinta</t>
  </si>
  <si>
    <t>manapistettä jolloin pysyy koko kierroksen</t>
  </si>
  <si>
    <t>Pyramidi sääntöä noudattaen</t>
  </si>
  <si>
    <t>Taso 1 - siirrä lähestypistapa pisteitä 2/1p tai lisää niitä 1/1</t>
  </si>
  <si>
    <t>Taso 1 - siirrä 1 sielu pisteeitä keholle tai mielelle pyramidiä noudattaen</t>
  </si>
  <si>
    <t>Voimaan perustuva hyökkäys</t>
  </si>
  <si>
    <t>Nopeuteen perustuva hyökkäys</t>
  </si>
  <si>
    <t>Taistelu</t>
  </si>
  <si>
    <t>Taistelussa vaatii kierroksen tähtäämiseen, tai pelkkä puolustus</t>
  </si>
  <si>
    <t>tai rukous</t>
  </si>
  <si>
    <t>2 + skaala</t>
  </si>
  <si>
    <t>Lisä kuvaukset</t>
  </si>
  <si>
    <t>* jos lähestymistapa on sama kuin käytetty ominaisuus</t>
  </si>
  <si>
    <t>* jos taikaesine tai erikoisesine käytössä</t>
  </si>
  <si>
    <t>Noppien määrä</t>
  </si>
  <si>
    <t>* 1 per kuvaus</t>
  </si>
  <si>
    <t>* miekka noppa on hyökkäävä</t>
  </si>
  <si>
    <t>* kilpi noppa on torjuva</t>
  </si>
  <si>
    <t>* jokainen kilpi onnistuminen kumoaa miekka onnistumisen</t>
  </si>
  <si>
    <t>Miekka onnistumiset</t>
  </si>
  <si>
    <t>1. Lievä</t>
  </si>
  <si>
    <t>2. Vakava</t>
  </si>
  <si>
    <t>3. Kuolettava</t>
  </si>
  <si>
    <t>4. Raajan irroitus (T) tai murskaus</t>
  </si>
  <si>
    <t>5. Suora tappo</t>
  </si>
  <si>
    <t>* Kaikki tarkkuutta vaativa hidas työ</t>
  </si>
  <si>
    <t>* lukkojen avaaminen, tarkkuusammunta</t>
  </si>
  <si>
    <t>* Oppineen asiat, tutkiminen, oivaltaminen</t>
  </si>
  <si>
    <t>* karismaa kaipaavat asiat, teatteri, tanssiminen</t>
  </si>
  <si>
    <t>* Akrobatia, temppu taistelu</t>
  </si>
  <si>
    <t>* Kaikki voimaa kaipaava työ</t>
  </si>
  <si>
    <t>* kaikki nopeutta vaativa</t>
  </si>
  <si>
    <t>* nokkeluutta ja nopeaa ajattelua vaativa, bluffaus, valehtelu</t>
  </si>
  <si>
    <t>Onn.</t>
  </si>
  <si>
    <t>Joukko</t>
  </si>
  <si>
    <t>Miekka</t>
  </si>
  <si>
    <t>Kilpi</t>
  </si>
  <si>
    <t>Taso 2 - 1 skaala joka sopii eläimelle, 2p=1p</t>
  </si>
  <si>
    <t>Skaala pisteet kuluvat -1 kierroksessa paitsi käyttämällä</t>
  </si>
  <si>
    <t>Slaine</t>
  </si>
  <si>
    <t>n</t>
  </si>
  <si>
    <t>Erinomain</t>
  </si>
  <si>
    <t>Voimia</t>
  </si>
  <si>
    <t>TK, ennustus</t>
  </si>
  <si>
    <t>Esiintyminen</t>
  </si>
  <si>
    <t>Vakuuttava puhe</t>
  </si>
  <si>
    <t>lm</t>
  </si>
  <si>
    <t>keho</t>
  </si>
  <si>
    <t>mieli</t>
  </si>
  <si>
    <t>Musta</t>
  </si>
  <si>
    <t>the Jester</t>
  </si>
  <si>
    <t xml:space="preserve"> vastustaja pitää puheen</t>
  </si>
  <si>
    <t>tuuri</t>
  </si>
  <si>
    <t>Järjetön pako</t>
  </si>
  <si>
    <t>+2 taitoon</t>
  </si>
  <si>
    <t>+2 kuvausta</t>
  </si>
  <si>
    <t xml:space="preserve">+2 manaa </t>
  </si>
  <si>
    <t>Vaurio -2 tasoa</t>
  </si>
  <si>
    <t>Uudelleen heitto</t>
  </si>
  <si>
    <t>Jää vangiksi</t>
  </si>
  <si>
    <t>Tappava</t>
  </si>
  <si>
    <t>kuolettavaksi</t>
  </si>
  <si>
    <t>Kauppa</t>
  </si>
  <si>
    <t>3 pallukkaa max 2</t>
  </si>
  <si>
    <t xml:space="preserve">5 pallukkaa, </t>
  </si>
  <si>
    <t>1 max 2, loput max 1</t>
  </si>
  <si>
    <t>Ammatti 1</t>
  </si>
  <si>
    <t>Bonuspisteet 2</t>
  </si>
  <si>
    <t>(1 ammatti tai 2 voimaa)</t>
  </si>
  <si>
    <t>edut  3</t>
  </si>
  <si>
    <t>Näyttävä +1</t>
  </si>
  <si>
    <t>ja karisma</t>
  </si>
  <si>
    <t>Vampyyri</t>
  </si>
  <si>
    <t>Lycan</t>
  </si>
  <si>
    <t>Muumio</t>
  </si>
  <si>
    <t>Ei parane itsestään</t>
  </si>
  <si>
    <t>chi</t>
  </si>
  <si>
    <t>Ahmanet, Arather</t>
  </si>
  <si>
    <t>Ylipappi Hyksosis, tuomari ja teloittaja</t>
  </si>
  <si>
    <t>Soturi, Voima skaala</t>
  </si>
  <si>
    <t>Mystikko, Nopeus Skaala</t>
  </si>
  <si>
    <t>Shifterstone</t>
  </si>
  <si>
    <t>Nöyryyttäminen, valo</t>
  </si>
  <si>
    <t>Sadisti, hopea</t>
  </si>
  <si>
    <t>Thulsa, Slaine</t>
  </si>
  <si>
    <t>Ylipappi Ahmamet, Puolustaja</t>
  </si>
  <si>
    <t>Ylipappi Thulsa, johtaja</t>
  </si>
  <si>
    <t>Hyksosis, Annabelle</t>
  </si>
  <si>
    <t>Nopea sauva +1</t>
  </si>
  <si>
    <t>Pelkuri</t>
  </si>
  <si>
    <t xml:space="preserve">Tavallinen </t>
  </si>
  <si>
    <t xml:space="preserve">Maallinen </t>
  </si>
  <si>
    <r>
      <t>Toledo Salamanca</t>
    </r>
    <r>
      <rPr>
        <sz val="11"/>
        <color theme="1"/>
        <rFont val="Garamond"/>
        <family val="1"/>
      </rPr>
      <t xml:space="preserve"> Rapier, +1 Näyttävä kuvaus</t>
    </r>
  </si>
  <si>
    <t>Tasot</t>
  </si>
  <si>
    <r>
      <t>llll</t>
    </r>
    <r>
      <rPr>
        <sz val="11"/>
        <color theme="0" tint="-0.249977111117893"/>
        <rFont val="Wingdings"/>
        <charset val="2"/>
      </rPr>
      <t>l</t>
    </r>
  </si>
  <si>
    <t>De la Croix</t>
  </si>
  <si>
    <t>Hesperian (ihmiset)</t>
  </si>
  <si>
    <t>Mensa (kääpiö)</t>
  </si>
  <si>
    <t>Ihmissusi</t>
  </si>
  <si>
    <t>Regeneraatio 2</t>
  </si>
  <si>
    <t>Kasvoton vastustaja</t>
  </si>
  <si>
    <t>Per vastustaja max 6</t>
  </si>
  <si>
    <t>Nimetty vastustaja</t>
  </si>
  <si>
    <t>Monsteri</t>
  </si>
  <si>
    <t>K</t>
  </si>
  <si>
    <t>Ke</t>
  </si>
  <si>
    <t>Skaala 0 tai 1</t>
  </si>
  <si>
    <t>Skaala 1</t>
  </si>
  <si>
    <t>Kovempi: skaala II</t>
  </si>
  <si>
    <t>Ennustaminen</t>
  </si>
  <si>
    <t>Nopeus skaala +1</t>
  </si>
  <si>
    <t>Voima skaala +1</t>
  </si>
  <si>
    <t>Kesto skaala 1 (-1 vauriotaso)</t>
  </si>
  <si>
    <t>Kuvaukset 3</t>
  </si>
  <si>
    <t>PM</t>
  </si>
  <si>
    <t>SM</t>
  </si>
  <si>
    <t>Heittokirves nopea</t>
  </si>
  <si>
    <t>Aura näkö</t>
  </si>
  <si>
    <t>Nopea +1S</t>
  </si>
  <si>
    <t>Voimakas +1S</t>
  </si>
  <si>
    <r>
      <t xml:space="preserve">Mystikko, </t>
    </r>
    <r>
      <rPr>
        <b/>
        <sz val="11"/>
        <color theme="1"/>
        <rFont val="Garamond"/>
        <family val="1"/>
      </rPr>
      <t>kesto</t>
    </r>
    <r>
      <rPr>
        <sz val="11"/>
        <color theme="1"/>
        <rFont val="Garamond"/>
        <family val="1"/>
      </rPr>
      <t xml:space="preserve"> 1</t>
    </r>
  </si>
  <si>
    <t>Skaala maallinen voima</t>
  </si>
  <si>
    <t>Animoi kohde</t>
  </si>
  <si>
    <t>Zombit</t>
  </si>
  <si>
    <t>Taisto</t>
  </si>
  <si>
    <t>Äly</t>
  </si>
  <si>
    <t>nn</t>
  </si>
  <si>
    <t>nnn</t>
  </si>
  <si>
    <t>1p</t>
  </si>
  <si>
    <t>tai</t>
  </si>
  <si>
    <t>1O</t>
  </si>
  <si>
    <t>2O</t>
  </si>
  <si>
    <t>D50%</t>
  </si>
  <si>
    <t>3O</t>
  </si>
  <si>
    <t>Perus: keho, mieli, chi tavallinen O. D1/2 miekka, 1 kesto</t>
  </si>
  <si>
    <t>lisäonnistumiset, yksi pallukka taistoon ja älyyn, tai yksi onnistuminen jompaan kumpaan</t>
  </si>
  <si>
    <t>2D(1/2)</t>
  </si>
  <si>
    <t>1D(1/2)</t>
  </si>
  <si>
    <t>D(1/2)</t>
  </si>
  <si>
    <t>1-3</t>
  </si>
  <si>
    <t>1 onnistuminen</t>
  </si>
  <si>
    <t>4-6</t>
  </si>
  <si>
    <t>0 onnistumista</t>
  </si>
  <si>
    <t>Positiivinen bonus</t>
  </si>
  <si>
    <t>* lähitaistelu</t>
  </si>
  <si>
    <t>* lähitaistelu etäisyys</t>
  </si>
  <si>
    <t xml:space="preserve">Keihäs </t>
  </si>
  <si>
    <t>Paini</t>
  </si>
  <si>
    <t>Kauko etäisyys</t>
  </si>
  <si>
    <t>* Liikkumisnopeus</t>
  </si>
  <si>
    <t>* kiipeily</t>
  </si>
  <si>
    <t>* Piileskely</t>
  </si>
  <si>
    <t>* mahtuminen</t>
  </si>
  <si>
    <t>* haarniska, vähentää vauriota</t>
  </si>
  <si>
    <t>* vaurion kestäminen</t>
  </si>
  <si>
    <t>4*</t>
  </si>
  <si>
    <t>Temput</t>
  </si>
  <si>
    <t>Koko</t>
  </si>
  <si>
    <t>Mana pisteillä voi animointiin saada useamman kohteen</t>
  </si>
  <si>
    <t>Jokainen animoitu on koko +1 skaala per laskettu taso</t>
  </si>
  <si>
    <t>esim. 6 kohdetta laskettu 3 isoon kohteeseen</t>
  </si>
  <si>
    <t>Vaurio tappavasta perus</t>
  </si>
  <si>
    <t>Negatiivinen</t>
  </si>
  <si>
    <t>KOKO +</t>
  </si>
  <si>
    <t>* haarniska, - vauriota</t>
  </si>
  <si>
    <t>* vaurio +</t>
  </si>
  <si>
    <t>2p koko +1</t>
  </si>
  <si>
    <t>1p voima +1, fiksu -1</t>
  </si>
  <si>
    <t>1p esine etu (raatelu)</t>
  </si>
  <si>
    <t>Lähestymistapa bonus 1p</t>
  </si>
  <si>
    <t>Isidis (ihmiset)</t>
  </si>
  <si>
    <t>Ylivoima</t>
  </si>
  <si>
    <t>Kesto+</t>
  </si>
  <si>
    <t>Taistelu+</t>
  </si>
  <si>
    <t>ppp ppp</t>
  </si>
  <si>
    <t>M</t>
  </si>
  <si>
    <t>ppp pp</t>
  </si>
  <si>
    <t>Neste golem</t>
  </si>
  <si>
    <t>* +2 kilpi, -2 miekka onnistumiset</t>
  </si>
  <si>
    <t>* tukehtuminen hyökkäys</t>
  </si>
  <si>
    <t>* vangitseminen hyökkäys</t>
  </si>
  <si>
    <t>3 onnistumista</t>
  </si>
  <si>
    <t>1p koko +1 piste</t>
  </si>
  <si>
    <t>1. Arather 1 vaurio</t>
  </si>
  <si>
    <t>1. Slaine 2 vauriota, 1 kilpi</t>
  </si>
  <si>
    <t>1. Annabelle</t>
  </si>
  <si>
    <t>1. Hyksosis</t>
  </si>
  <si>
    <t>Katoava lievä vaurio</t>
  </si>
  <si>
    <t>Katoava vakava vaurio</t>
  </si>
  <si>
    <t>1. Mariah</t>
  </si>
  <si>
    <t>kilpi</t>
  </si>
  <si>
    <t>2. Arather</t>
  </si>
  <si>
    <t>Miekkaa</t>
  </si>
  <si>
    <t>kilpeä</t>
  </si>
  <si>
    <t>2. Slaine</t>
  </si>
  <si>
    <t>1V</t>
  </si>
  <si>
    <t>/3</t>
  </si>
  <si>
    <t>Kilpeä</t>
  </si>
  <si>
    <t>2. Annabelle</t>
  </si>
  <si>
    <t>miekkaa</t>
  </si>
  <si>
    <t>6Vauriota</t>
  </si>
  <si>
    <t>2. Hyksosis</t>
  </si>
  <si>
    <t>5Vauriota</t>
  </si>
  <si>
    <t>Koko, regeneratio 2=3</t>
  </si>
  <si>
    <t>Kilpi + 2 R = 3</t>
  </si>
  <si>
    <t>Vakava vaurio</t>
  </si>
  <si>
    <t>3. Arather</t>
  </si>
  <si>
    <t>3. Slaine</t>
  </si>
  <si>
    <t>3. Mariah</t>
  </si>
  <si>
    <t>Vihreä</t>
  </si>
  <si>
    <t>SIELU</t>
  </si>
  <si>
    <t>sielu</t>
  </si>
  <si>
    <t>Ongelma</t>
  </si>
  <si>
    <t>Hurmaava seikkailija bardi</t>
  </si>
  <si>
    <t>Aatelinen bardi, miekkojen koulukunta</t>
  </si>
  <si>
    <t>Nimikko Esineet</t>
  </si>
  <si>
    <t>Uskomaton (+5)</t>
  </si>
  <si>
    <t>Loistava (+4)</t>
  </si>
  <si>
    <t>Erinomainen (+3)</t>
  </si>
  <si>
    <t>Hyvä (+2)</t>
  </si>
  <si>
    <t>Tavallinen (+1)</t>
  </si>
  <si>
    <t>Huono (+0)</t>
  </si>
  <si>
    <t>ROTU</t>
  </si>
  <si>
    <t>Voima +1, koko -1</t>
  </si>
  <si>
    <t>Yöllä näkö +1, päivällä -1</t>
  </si>
  <si>
    <t>Päivällä näkö +1, yöllä -1</t>
  </si>
  <si>
    <t>Stuntit</t>
  </si>
  <si>
    <t>Haarniska taituri, Voi ottaa vaurion haarniskaan tai kilpeen itsensä sijaan</t>
  </si>
  <si>
    <t>Mantteli</t>
  </si>
  <si>
    <t>lmm</t>
  </si>
  <si>
    <t>llm</t>
  </si>
  <si>
    <t>mmm</t>
  </si>
  <si>
    <t>Pitkämiekka voima</t>
  </si>
  <si>
    <t>Oikeuden miekka</t>
  </si>
  <si>
    <t>Ristin kilpi</t>
  </si>
  <si>
    <t>Joutuu menemään sinne minne kohtalo ohjaa</t>
  </si>
  <si>
    <t>Toledo salamanca</t>
  </si>
  <si>
    <t>Nopea isku</t>
  </si>
  <si>
    <t>Hämäys</t>
  </si>
  <si>
    <t>Suostuttelu</t>
  </si>
  <si>
    <t>Empaatti, lue ja aiheuta tunteita (riski on tynneyhteys)</t>
  </si>
  <si>
    <t>Telekineetikko, liikuta esineitä etäältä (sieluvoima)</t>
  </si>
  <si>
    <t>Rapier Toledo salamanca</t>
  </si>
  <si>
    <t xml:space="preserve">Taikaesine, Toledo Salamanca, +2 Näyttävää kuvausta meleessä </t>
  </si>
  <si>
    <t>Miekkamestari, +2 kuvausta kun tekee voimallisen hyökkäyksen meleessä vaurioittaakseen</t>
  </si>
  <si>
    <t>Slaine von mithrangar mardon</t>
  </si>
  <si>
    <t>Mentalismi voima</t>
  </si>
  <si>
    <t>Maagi voima</t>
  </si>
  <si>
    <t>Muodonmuutos voima</t>
  </si>
  <si>
    <t>Veteraani</t>
  </si>
  <si>
    <t>Refresh 4</t>
  </si>
  <si>
    <t>Musta ja hopea</t>
  </si>
  <si>
    <t>pppppp</t>
  </si>
  <si>
    <t>Pintahaavat</t>
  </si>
  <si>
    <t>Nixie</t>
  </si>
  <si>
    <t>Lyhyt pinnainen pyromaani</t>
  </si>
  <si>
    <t>Oppineisuus</t>
  </si>
  <si>
    <t>Varovaiset loitsut</t>
  </si>
  <si>
    <t>Magus, portaali magialla voi kutsua asioita kaukaa, tehdä elementaali loitsuja</t>
  </si>
  <si>
    <t>Velho, voi taivuttaa energiaa haluamallaan tavalla</t>
  </si>
  <si>
    <t>Punaisen kaavun oppinut riimu maagi</t>
  </si>
  <si>
    <t>Rituaali magia: vaihda ominaisuus ja Animoi. Vie koko kohtauksen käyttää</t>
  </si>
  <si>
    <t>Kun suorittamassa Michaelin tehtävää, miekan hyökkäykset ovat maagisia eikä vihollinen saa skaala etua</t>
  </si>
  <si>
    <t>Pelottelu</t>
  </si>
  <si>
    <t>Havannointi</t>
  </si>
  <si>
    <t>Riimut</t>
  </si>
  <si>
    <t>1 tasolla 3, 2 tasolla 2,</t>
  </si>
  <si>
    <t>Hätäloitsu</t>
  </si>
  <si>
    <t>Eläinmuodot, hallitse luita, ota eläimen muoto jota maistanut, vain nisäkäs, lintu, tai sen tapainen.</t>
  </si>
  <si>
    <t>Hybridi muodot, ota osittainen eläimen muoto jonka tuntee, Regeneraatio 2</t>
  </si>
  <si>
    <t>Voimakas muoto</t>
  </si>
  <si>
    <t>Tarkka kopio</t>
  </si>
  <si>
    <t>Kaunis muoto</t>
  </si>
  <si>
    <t>Tiger kungfu</t>
  </si>
  <si>
    <t>Aluevoiman puuttuessa manaa voi käyttää melee alue hyökkäyksissä</t>
  </si>
  <si>
    <t>Tuhoavat loitsut</t>
  </si>
  <si>
    <t>TAUSTA</t>
  </si>
  <si>
    <t>Tuli specialisti, +2 kuvausta kun käyttää tulta loitsuissa</t>
  </si>
  <si>
    <t>Kuninkaallinen maanpaossa</t>
  </si>
  <si>
    <t>Kauppiaan poika</t>
  </si>
  <si>
    <t>Sodan jumalan Michaelin Temppeli ritari</t>
  </si>
  <si>
    <t>Hurmaava puhuja, +2 kuvausta kun keskustelussa Ovelasti ylipuhuu toista</t>
  </si>
  <si>
    <t>Koska</t>
  </si>
  <si>
    <t>(kerro syy)</t>
  </si>
  <si>
    <t>Kun</t>
  </si>
  <si>
    <t>(kuvaa tilanne)</t>
  </si>
  <si>
    <t>Saan +2/1</t>
  </si>
  <si>
    <t>Fate points, onni</t>
  </si>
  <si>
    <t>Punaisen kaavun maagit auttavat vangittuja jäseniä tai kostavat tapetun maagin. Siksi harvoin uhattuja</t>
  </si>
  <si>
    <t>Valittu</t>
  </si>
  <si>
    <t>Potentiaalinen</t>
  </si>
  <si>
    <t>1 stuntti, palautuminen 6</t>
  </si>
  <si>
    <t>Sponsoroitu</t>
  </si>
  <si>
    <t>Elementin hallinta, velka</t>
  </si>
  <si>
    <t>1 lisäkieli</t>
  </si>
  <si>
    <t>Koko +1, infrapunanäkö,yhteyttävä iho, vihattu rotu</t>
  </si>
  <si>
    <t>Pirulainen</t>
  </si>
  <si>
    <t>kynnet, sarvet torahampaat, pelätty rotu</t>
  </si>
  <si>
    <t>Palautuminen</t>
  </si>
  <si>
    <t>3 stunttia (esim voima)</t>
  </si>
  <si>
    <t>Maallinen skaala Palautuminen -2</t>
  </si>
  <si>
    <t>Velka</t>
  </si>
  <si>
    <t>Keskittyneesti</t>
  </si>
  <si>
    <t>Älykkyydellä</t>
  </si>
  <si>
    <t>Tyylillä</t>
  </si>
  <si>
    <t>Voimalla</t>
  </si>
  <si>
    <t>Nopeudella</t>
  </si>
  <si>
    <t>Oveluudella</t>
  </si>
  <si>
    <t>Stuntti</t>
  </si>
  <si>
    <t xml:space="preserve">(hyökkäykseen, puolustukseen, </t>
  </si>
  <si>
    <t>etuun tai haasteeseen)</t>
  </si>
  <si>
    <t xml:space="preserve">1-2 lisä stunttia hintaan </t>
  </si>
  <si>
    <t>Henkinen taistelu</t>
  </si>
  <si>
    <t>Fyysisen vaurion sijaan henkistä vauriota</t>
  </si>
  <si>
    <t>Riippumatta siitä kuka hyökkäsi, häviäjä saa vauriota</t>
  </si>
  <si>
    <t>( lähestymistapa)</t>
  </si>
  <si>
    <t>Taso</t>
  </si>
  <si>
    <t>Miekan koulukunnan näyttävä Bardi</t>
  </si>
  <si>
    <t>Kunniallinen ritarikoodi, taistelee tasaväkisenä</t>
  </si>
  <si>
    <t>Taito</t>
  </si>
  <si>
    <t>-0</t>
  </si>
  <si>
    <t>Läheltä liippaa</t>
  </si>
  <si>
    <t>Ei kuulu ammattiin</t>
  </si>
  <si>
    <t>STUNTIT</t>
  </si>
  <si>
    <t>Näe kohteen auran, henkisen tilan</t>
  </si>
  <si>
    <t>Siirrä esineitä etäällä, ei tarkka</t>
  </si>
  <si>
    <t>Lue ja aiheuta tunteita, tunne yhteys</t>
  </si>
  <si>
    <t>Luo ajatusyhteys, lue ja aiheuta ajatuksia</t>
  </si>
  <si>
    <t>Luo tallennuspiste, saa vihjeitä tulevaisuudesta</t>
  </si>
  <si>
    <t>Sähkö, tuli tai henkinen isku</t>
  </si>
  <si>
    <t>Liiku aineettomaan, voi vallata kehon</t>
  </si>
  <si>
    <t>Paranna haava 1 tason "Parantuva" tila</t>
  </si>
  <si>
    <t>Aisti kaukaa, jos sympaattinen yhteys</t>
  </si>
  <si>
    <t>AMMATTI</t>
  </si>
  <si>
    <t>ONGELMA</t>
  </si>
  <si>
    <t>Opi uusi muoto</t>
  </si>
  <si>
    <t>Michael</t>
  </si>
  <si>
    <t>Gabriel</t>
  </si>
  <si>
    <t>Uriel</t>
  </si>
  <si>
    <t>Camael</t>
  </si>
  <si>
    <t>Raphael</t>
  </si>
  <si>
    <t>Jophiel</t>
  </si>
  <si>
    <t>Zadkiel</t>
  </si>
  <si>
    <t>Isä</t>
  </si>
  <si>
    <t>Äiti</t>
  </si>
  <si>
    <t>Neito</t>
  </si>
  <si>
    <t>Seppä</t>
  </si>
  <si>
    <t>Muukalainen</t>
  </si>
  <si>
    <t>Melee etäisyys</t>
  </si>
  <si>
    <t>Laki, säännöt, sota</t>
  </si>
  <si>
    <t>Armo, parantaminen</t>
  </si>
  <si>
    <t>Viestinviejä</t>
  </si>
  <si>
    <t>Voima, rohkeus, sota</t>
  </si>
  <si>
    <t>Kauneus, viisaus, tieteet</t>
  </si>
  <si>
    <t>Vapaus, armo, tasa-arvo</t>
  </si>
  <si>
    <t>Kuolema, tiede, runous, laki</t>
  </si>
  <si>
    <t>* alussa mieli + rotu</t>
  </si>
  <si>
    <t>Hesperia (ihmis)</t>
  </si>
  <si>
    <t>Isidis (ihmis)</t>
  </si>
  <si>
    <t>Arabia (sekarotu)</t>
  </si>
  <si>
    <t>Terra</t>
  </si>
  <si>
    <t>Mons (kääpiö)</t>
  </si>
  <si>
    <t>Noachis (örkki)</t>
  </si>
  <si>
    <t>Argyre (pirulainen)</t>
  </si>
  <si>
    <t>Auttaa valtaan</t>
  </si>
  <si>
    <t>Auttaa rikastumaan</t>
  </si>
  <si>
    <t>Auttaa kostamaan</t>
  </si>
  <si>
    <t>Auttaa nauttimaan elämästä</t>
  </si>
  <si>
    <t>Auttaa saamaan sen mitä haluaa</t>
  </si>
  <si>
    <t>Muori</t>
  </si>
  <si>
    <t>Viisaus ja kauaskatsoisuus</t>
  </si>
  <si>
    <t>Lucifer</t>
  </si>
  <si>
    <t xml:space="preserve">Belphegor </t>
  </si>
  <si>
    <t>Mammon</t>
  </si>
  <si>
    <t>Beelzebub</t>
  </si>
  <si>
    <t>Aamon</t>
  </si>
  <si>
    <t xml:space="preserve">Leviathan </t>
  </si>
  <si>
    <t>Asmodeus</t>
  </si>
  <si>
    <t xml:space="preserve"> kuolemaa ja tuntematonta</t>
  </si>
  <si>
    <t xml:space="preserve"> puhtautta, viattomuutta, rakkautta ja kauneutta.</t>
  </si>
  <si>
    <t>Rituaali magia: Portaali ja Taivuta energiaa. Vie koko kohtauksen käyttää</t>
  </si>
  <si>
    <t>Alkemia, tee taikaesineitä hopeasta tai kullasta, palautumis kyky</t>
  </si>
  <si>
    <t>Tarkka loitsu</t>
  </si>
  <si>
    <t>Tutkiva loitsu</t>
  </si>
  <si>
    <t>Nokkela loitsu</t>
  </si>
  <si>
    <t>Raatelu</t>
  </si>
  <si>
    <t>Violetti</t>
  </si>
  <si>
    <t>Alkemisti, rituaalimaagi</t>
  </si>
  <si>
    <t>Akateemikko, opettaja, magister</t>
  </si>
  <si>
    <t>Huono paineen sietokyky</t>
  </si>
  <si>
    <t>Havainnointi</t>
  </si>
  <si>
    <t>Näe maagiset energiat</t>
  </si>
  <si>
    <t>Kutsu elementtejä henkimaailmasta</t>
  </si>
  <si>
    <t xml:space="preserve">Taivuta energiaa </t>
  </si>
  <si>
    <t>Muuta kohde halutunlaiseksi</t>
  </si>
  <si>
    <t>Herätä eloton eloon</t>
  </si>
  <si>
    <t>Vaihda ominaisuus tai haava kohteelta toiselle</t>
  </si>
  <si>
    <t>Luo taikaesine hopeasta tai kullasta, palautuva loitsu</t>
  </si>
  <si>
    <t>magia</t>
  </si>
  <si>
    <t>Resonanssi</t>
  </si>
  <si>
    <t>Varastoi loitsuja</t>
  </si>
  <si>
    <t>Opittu kyky</t>
  </si>
  <si>
    <t>Ei yhteensopiva</t>
  </si>
  <si>
    <t>Fokus</t>
  </si>
  <si>
    <t>Perus kyvyt</t>
  </si>
  <si>
    <t>Esimerkkejä</t>
  </si>
  <si>
    <t>Taikajuoma</t>
  </si>
  <si>
    <t>reflektiivinen</t>
  </si>
  <si>
    <t>hopeaan ja kultaan</t>
  </si>
  <si>
    <t>Hopea tai kulta sauva</t>
  </si>
  <si>
    <t>Siirrä kyky kantajalle 1p</t>
  </si>
  <si>
    <t>1p siirrä ominaisuus</t>
  </si>
  <si>
    <t>tiputtamalla kestoaikaa yhdellä</t>
  </si>
  <si>
    <t>intuitiivinen</t>
  </si>
  <si>
    <t>riimuihin, tatuointeihin</t>
  </si>
  <si>
    <t xml:space="preserve">Alkemia </t>
  </si>
  <si>
    <t>Platina pensseli (käden pidike) tai platina piikki</t>
  </si>
  <si>
    <t>Käskysana 0p, aspekti 1p</t>
  </si>
  <si>
    <t>3p 60 latausta</t>
  </si>
  <si>
    <t>Siirretty ominaisuus kestää</t>
  </si>
  <si>
    <t>impulsiivinen</t>
  </si>
  <si>
    <t>taikajuomaan</t>
  </si>
  <si>
    <t>Lataukset</t>
  </si>
  <si>
    <t>Kupari kattila</t>
  </si>
  <si>
    <t>Käskysana jästille 1p, VL 1p</t>
  </si>
  <si>
    <t>lyhennetty kesto 0p</t>
  </si>
  <si>
    <t>10 latausta</t>
  </si>
  <si>
    <t>tekniikat</t>
  </si>
  <si>
    <t>Kestoaika</t>
  </si>
  <si>
    <t>Hinta Hopea</t>
  </si>
  <si>
    <t>Hinta kulta</t>
  </si>
  <si>
    <t>kapasiteetti</t>
  </si>
  <si>
    <t>Hinta 4p Loistava, 6 10 annoksen pulloa</t>
  </si>
  <si>
    <t>1. Viikko</t>
  </si>
  <si>
    <t>1. 10</t>
  </si>
  <si>
    <t>Lyhyt sauva</t>
  </si>
  <si>
    <t>Pullot</t>
  </si>
  <si>
    <t>+1 3p</t>
  </si>
  <si>
    <t>2. päivä</t>
  </si>
  <si>
    <t>2. 30</t>
  </si>
  <si>
    <t>Kävely sauva</t>
  </si>
  <si>
    <t>1. Nuori kauneus</t>
  </si>
  <si>
    <t>+2 6p</t>
  </si>
  <si>
    <t>3. tunti</t>
  </si>
  <si>
    <t>3. 60</t>
  </si>
  <si>
    <t>Pitkä sauva</t>
  </si>
  <si>
    <t>2. Loistava lihasvoima</t>
  </si>
  <si>
    <t>+3 10p</t>
  </si>
  <si>
    <t>4. minuutti</t>
  </si>
  <si>
    <t>4. 100</t>
  </si>
  <si>
    <t>Kulta, titaani</t>
  </si>
  <si>
    <t>taso +1</t>
  </si>
  <si>
    <t>3. Loistava nopeus</t>
  </si>
  <si>
    <t>ei magia +1p</t>
  </si>
  <si>
    <t>joustava 1p</t>
  </si>
  <si>
    <t>loitsun hinta: alue+kesto+tech</t>
  </si>
  <si>
    <t>noita voi käyttää fokuksena kupari sauvaa, druidi platina sauvaa tai kristallia</t>
  </si>
  <si>
    <t>4. Loistava älykkyys</t>
  </si>
  <si>
    <t>Magian</t>
  </si>
  <si>
    <t>Tila</t>
  </si>
  <si>
    <t>Kyky</t>
  </si>
  <si>
    <t xml:space="preserve">5. </t>
  </si>
  <si>
    <t>Alokas</t>
  </si>
  <si>
    <t>Talismaani, 1dl, vauva</t>
  </si>
  <si>
    <t>Tutki, väistyvä</t>
  </si>
  <si>
    <t>fokus: jalokivi</t>
  </si>
  <si>
    <t>On raaka magiaa</t>
  </si>
  <si>
    <t>Kandidaatti</t>
  </si>
  <si>
    <t>taikasauva, 2dl, lapsi</t>
  </si>
  <si>
    <t>Suojaa, väistyvä</t>
  </si>
  <si>
    <t>Taivuta</t>
  </si>
  <si>
    <t>Väistyvä</t>
  </si>
  <si>
    <t>Toteemi</t>
  </si>
  <si>
    <t>Maisteri</t>
  </si>
  <si>
    <t>Miekka, 3dl, teini</t>
  </si>
  <si>
    <t>Ohjaa, väistyvä</t>
  </si>
  <si>
    <t>Metamorfoosi</t>
  </si>
  <si>
    <t>Kohtaus</t>
  </si>
  <si>
    <t>Sekä maageilla että Elementin hallitsijoilla on toteemi</t>
  </si>
  <si>
    <t>Tohtori/Adepti</t>
  </si>
  <si>
    <t>pitkä keppi, 4dl, aikuinen</t>
  </si>
  <si>
    <t>Luo, hetki</t>
  </si>
  <si>
    <t>Vaihda</t>
  </si>
  <si>
    <t>Voimaa käyttäessä toteemi manifestoituu luoden</t>
  </si>
  <si>
    <t>Arkkimaagi</t>
  </si>
  <si>
    <t>kulta, titaani</t>
  </si>
  <si>
    <t>+1</t>
  </si>
  <si>
    <t>Muuta, kohtaus</t>
  </si>
  <si>
    <t>Nimeä</t>
  </si>
  <si>
    <t>Pysyvä</t>
  </si>
  <si>
    <t>sormenjäljen voimalle</t>
  </si>
  <si>
    <t>piste hinta</t>
  </si>
  <si>
    <t>Perus rituaali</t>
  </si>
  <si>
    <t>Tatuoinnin koko</t>
  </si>
  <si>
    <t>Kulta, titaani, jewel</t>
  </si>
  <si>
    <t>Taikaesine (hopea)</t>
  </si>
  <si>
    <t>Energian tarve</t>
  </si>
  <si>
    <t>Imu</t>
  </si>
  <si>
    <t>1 Kämmen</t>
  </si>
  <si>
    <t>Tutki</t>
  </si>
  <si>
    <t>väistyvä</t>
  </si>
  <si>
    <t>Ei alueella loitsintaa merkittävästi</t>
  </si>
  <si>
    <t>Olematonta</t>
  </si>
  <si>
    <t>3 kämmentä</t>
  </si>
  <si>
    <t>Alueella aktiivista loitsintaa</t>
  </si>
  <si>
    <t>Heikkoa</t>
  </si>
  <si>
    <t>6 kämmentä</t>
  </si>
  <si>
    <t>Itse loitsii aktiivisesti</t>
  </si>
  <si>
    <t>Näkyvää</t>
  </si>
  <si>
    <t>10 kämmentä</t>
  </si>
  <si>
    <t>luo</t>
  </si>
  <si>
    <t>Monen maagin taistelu</t>
  </si>
  <si>
    <t>Ongelmallista</t>
  </si>
  <si>
    <t>15 kämmentä</t>
  </si>
  <si>
    <t>muuta</t>
  </si>
  <si>
    <t>Maagien sota</t>
  </si>
  <si>
    <t>Vaarallista</t>
  </si>
  <si>
    <t>21 kämmentä</t>
  </si>
  <si>
    <t>Musta magia</t>
  </si>
  <si>
    <t>Noituudella on helppo kääntyä pimeälle puolelle ja varastaa muilta elinvoimaa ja kykyjä</t>
  </si>
  <si>
    <t>28 kämmentä</t>
  </si>
  <si>
    <t>1 DP per +1 alueeseen</t>
  </si>
  <si>
    <t>Esineen teko</t>
  </si>
  <si>
    <t>Hinta</t>
  </si>
  <si>
    <t>1) hanki soveltuva arvoesine, hopea, kulta, platina tai EH: jalokivi</t>
  </si>
  <si>
    <t>1. Tavallinen</t>
  </si>
  <si>
    <t>2) suunnittele ja pisteytä loitsu/efekti</t>
  </si>
  <si>
    <t>2. Hyvä</t>
  </si>
  <si>
    <t>3) jos rituaali sisältää palautuva, lataukset tai kestoaika lisäyksen = vaikea rituaali</t>
  </si>
  <si>
    <t>3. Erinomainen</t>
  </si>
  <si>
    <t>*) perus rituaali min 1min / piste, vaikea rituaali min 1h per piste</t>
  </si>
  <si>
    <t>4. Loistava</t>
  </si>
  <si>
    <t>4) varastoi loitsu esineeseen JOS siinä on tilaa.</t>
  </si>
  <si>
    <t>5. Uskomaton</t>
  </si>
  <si>
    <t>5) normaalisti kertakäyttö loitsu on perus rituaali, poikkeus = kestoaika nosto</t>
  </si>
  <si>
    <t>6. Legendaarinen</t>
  </si>
  <si>
    <t>*) vaikea rituaali maksaa 1 draama pisteen</t>
  </si>
  <si>
    <t>7. Eeppinen</t>
  </si>
  <si>
    <t>Luo taikajuomia, lataukset</t>
  </si>
  <si>
    <t>Keskittyminen</t>
  </si>
  <si>
    <t>Sitoo nopat</t>
  </si>
  <si>
    <t>vain hetki</t>
  </si>
  <si>
    <t>Ei voi peruuttaa</t>
  </si>
  <si>
    <t>Ehto</t>
  </si>
  <si>
    <t>Kestää kunnes ehto täytetty</t>
  </si>
  <si>
    <t>X</t>
  </si>
  <si>
    <t>Taso +1</t>
  </si>
  <si>
    <t xml:space="preserve"> hinta</t>
  </si>
  <si>
    <t>Viikko</t>
  </si>
  <si>
    <t>päivä</t>
  </si>
  <si>
    <t xml:space="preserve"> tunti</t>
  </si>
  <si>
    <t>minuutti</t>
  </si>
  <si>
    <t>Kierros</t>
  </si>
  <si>
    <t>21</t>
  </si>
  <si>
    <t>Taikaesineen luonti</t>
  </si>
  <si>
    <t>1. Valitse tekniikka</t>
  </si>
  <si>
    <t>2. valitse valinnainen vaikutusalue</t>
  </si>
  <si>
    <t>3. valitse latauksen palautumisaika jos alkemisti</t>
  </si>
  <si>
    <t>4. valitse lataukset jos taikajuomakyky</t>
  </si>
  <si>
    <t>5. laske hinta yhteen</t>
  </si>
  <si>
    <t>6. valitse taikaesine jossa riittävä kapasiteetti</t>
  </si>
  <si>
    <t>7. laske hopea hinta</t>
  </si>
  <si>
    <t>Hopea</t>
  </si>
  <si>
    <t>* kulta nostaa kapasiteettia yhdellä tasolla</t>
  </si>
  <si>
    <t>Kulta</t>
  </si>
  <si>
    <t>Esimerkki</t>
  </si>
  <si>
    <t>* hopea sauva, 2m, kapasiteetti 10</t>
  </si>
  <si>
    <t>* hinta 550 hopeapalaa</t>
  </si>
  <si>
    <t>Viikkoa</t>
  </si>
  <si>
    <t>KK</t>
  </si>
  <si>
    <t>Työpäivät</t>
  </si>
  <si>
    <t>Loitsuvarasto</t>
  </si>
  <si>
    <t>* Taikasauva ilman palautumiskykyä on kuluva</t>
  </si>
  <si>
    <t>* ilman latauksia latauksia on 1, jonka jälkeen loitsu katoaa</t>
  </si>
  <si>
    <t>* loitsusta on tullut loitsuvarasto ja siihen voi saman loitsun loitsia jolloin taika varastoituu taikasauvaan myöhempää käyttöä varten</t>
  </si>
  <si>
    <t>* rituaalimaagit tarvitsevat loitsuvarastoa voidaakseen loitsia nopeasti hädän tullen.</t>
  </si>
  <si>
    <t>Vanhan isän taikasauva</t>
  </si>
  <si>
    <t>* hopea ydin 2m. Kapasiteetti 10</t>
  </si>
  <si>
    <t>* tulipallo (1p) alue 3(1p), palautuminen kierros (5p)</t>
  </si>
  <si>
    <t>* hinta = 1+1+5=7p</t>
  </si>
  <si>
    <t>* kineettinen kilpi, 1p</t>
  </si>
  <si>
    <t>* Vaihda haava 1p</t>
  </si>
  <si>
    <t>* loitsuvarasto 3p:</t>
  </si>
  <si>
    <t>* Animoi kivi Golemi 1p</t>
  </si>
  <si>
    <t>Shanidar</t>
  </si>
  <si>
    <t>* loitsuvarasto 3p</t>
  </si>
  <si>
    <t>Sormus</t>
  </si>
  <si>
    <t>Kitsune</t>
  </si>
  <si>
    <t>Ketun aseet, puolimuoto, tarvitsee raakaa lihaa</t>
  </si>
  <si>
    <t>Lihaksikas soturi</t>
  </si>
  <si>
    <t>Luo epäkuollut, vaatii ruumiin, muuten kummitus</t>
  </si>
  <si>
    <t>Ohjaa epäkuollutta</t>
  </si>
  <si>
    <t>Rituaali: muuta ja suojaa epäkuolleita</t>
  </si>
  <si>
    <t>Pormestari, nekromanseri</t>
  </si>
  <si>
    <t>Pimeän jumalan palvoja</t>
  </si>
  <si>
    <t>Porvari vaimo</t>
  </si>
  <si>
    <t>3 tasolla 1</t>
  </si>
  <si>
    <t>Opitut temput</t>
  </si>
  <si>
    <t>Vanha ystävällisen näköinen pirulainen</t>
  </si>
  <si>
    <t>Blondi lihaksikas ritari</t>
  </si>
  <si>
    <t>Albino haltia, kaunis ja pitkä</t>
  </si>
  <si>
    <t>Värit</t>
  </si>
  <si>
    <t>Kaunis punapää, kultahaltia</t>
  </si>
  <si>
    <t>* kulta nostaa hinnan 100 kertaiseksi</t>
  </si>
  <si>
    <t>* kultaydin kapasiteetti 15, hinta 55 000 hopeapalaa</t>
  </si>
  <si>
    <t>Orpo, katurosvo</t>
  </si>
  <si>
    <t>Druidi, metsässä samoaja</t>
  </si>
  <si>
    <t>Lupaa helpon elämän</t>
  </si>
  <si>
    <t>edustaa luomista ja käsityötä.</t>
  </si>
  <si>
    <t>antaa voimaa ja rohkeutta taistelussa.</t>
  </si>
  <si>
    <t xml:space="preserve">edustaa armoa, rauhaa, hedelmällisyyttä </t>
  </si>
  <si>
    <t>Ihmismuodot, hallitse ihoa, hiuksia, kynsiä. Regeneraatio 1. Ketun hajuaisti</t>
  </si>
  <si>
    <t>(/ 100)</t>
  </si>
  <si>
    <t>Väkivaltainen rasisteille, örkkien champion</t>
  </si>
  <si>
    <t>Örkkinainen</t>
  </si>
  <si>
    <t>Edustaa jumalallista oikeudenmukaisuutta ja tuomitsee kuolleiden sielut.</t>
  </si>
  <si>
    <t>ihmisnainen (plain)</t>
  </si>
  <si>
    <t>Draamapiste</t>
  </si>
  <si>
    <t>Ominaisuuden hyödyntäminen -maksaa sinulle yhden draama pisteen, ellei kutsuminen ole ilmaista. +2 kuvausta/taitotasoa</t>
  </si>
  <si>
    <t>Kieltäydy pakotuksesta: Kun ominaisuuttasi käytetään sinua vastaan, voit maksaa draama pisteen välttääksesi siihen liittyvän komplikaation.</t>
  </si>
  <si>
    <t>Ilmoita tarinan yksityiskohdat: Jos haluat lisätä kerronnan sisältöön jonkin näkökulman perusteella, käytä draamapiste</t>
  </si>
  <si>
    <t>-1 palautuminen</t>
  </si>
  <si>
    <t>1 / voimastunt + sielu</t>
  </si>
  <si>
    <t>Susimuoto</t>
  </si>
  <si>
    <t>keskittyminen</t>
  </si>
  <si>
    <t xml:space="preserve">MMV </t>
  </si>
  <si>
    <t>Luo taikaesine kirjaamalla siihen riimuja, laukaisu riimu</t>
  </si>
  <si>
    <t>mieli + 2* sielu</t>
  </si>
  <si>
    <t>Käytä kierros luodaksesi edun ( ei hyökkäystä )</t>
  </si>
  <si>
    <t>Pitää olla teatraalinen ja jatkuvasti uutta tehden</t>
  </si>
  <si>
    <t>Avatar</t>
  </si>
  <si>
    <t>Wushu</t>
  </si>
  <si>
    <t>Huippu suorituskyky - keskimääräinen ihminen, jolla ei ole huono päivä</t>
  </si>
  <si>
    <t>Korkean tason ihminen - ammattitaidolta odotettavissa oleva määrä taitoja</t>
  </si>
  <si>
    <t>Maailmanennätys - mitä tietyn luokan parhaat ihmiset voisivat tehdä</t>
  </si>
  <si>
    <t>Todennäköiset rynnäkkeet - fyysisesti mahdolliset asiat, joita useimpien ihmisten on mahdotonta kokeilla.</t>
  </si>
  <si>
    <t>Hyvin epätodennäköiset varoitukset - Lähes fyysisesti mahdotonta, tämä taso on niille asioille, joiden uskot ihmisen olevan jossain vaiheessa saavuttanut.</t>
  </si>
  <si>
    <t>Ihmisille mahdotonta - Lähentää eläinten tai koneiden kykyjä</t>
  </si>
  <si>
    <t>Yleisesti epätodennäköinen - Kohtuullinen ja järkevä yllä olevien tasojen laajennus</t>
  </si>
  <si>
    <t>Mahdotonta kenellekään (paikallinen) - mahdottomia tekoja, jotka on edelleen helppo käsitellä. Rajoitettu paikallisiin alueisiin.</t>
  </si>
  <si>
    <t>Perus taso asialle mistä et mitään tiedä</t>
  </si>
  <si>
    <t>Normaalia huonompi asiassa</t>
  </si>
  <si>
    <t>Paranee kuten perusvaurio</t>
  </si>
  <si>
    <t>kestää kuin HV</t>
  </si>
  <si>
    <t>Näe elementin avulla (infra)</t>
  </si>
  <si>
    <t>Telekinesia elementille</t>
  </si>
  <si>
    <t>Luo elementtiä kuten haluat</t>
  </si>
  <si>
    <t>Muuta elementin muotoa tai ominaisuuksia, muutu elementaaliseksi itse</t>
  </si>
  <si>
    <t>Suojaa elementillä, suojaudu elementiltä, paranna</t>
  </si>
  <si>
    <t>Taikajuomat tai riimut</t>
  </si>
  <si>
    <t>Kuten edistynyt magia</t>
  </si>
  <si>
    <t>alue tai kestoaika +1</t>
  </si>
  <si>
    <t>2-3 saman perheen elementtiä</t>
  </si>
  <si>
    <t>Kutsu elementin golemi</t>
  </si>
  <si>
    <t>Saat aina aktiiviseksi 1 eläimen normaalin aistin kuten suden hajuaisti</t>
  </si>
  <si>
    <t>Muuta luita, joten voit omaksua eläimen muodon. Tarvitset dna näytteen</t>
  </si>
  <si>
    <t>Voit ottaa ja sekoittaa monen eläimen ominaisuuksia. Regeneraatio 2</t>
  </si>
  <si>
    <t>Keskit.</t>
  </si>
  <si>
    <t>Yhteyden sulkeminen vaatii 1p onnistumisen, uhrille 2</t>
  </si>
  <si>
    <t>Belmont</t>
  </si>
  <si>
    <t>INSPIRAATIO</t>
  </si>
  <si>
    <t>Inspiraatiopiste</t>
  </si>
  <si>
    <t>Inspiraatio</t>
  </si>
  <si>
    <t>Tuli, kivi, haava</t>
  </si>
  <si>
    <t>kineettinen energia</t>
  </si>
  <si>
    <t>* Hopeaydin sauva 2m</t>
  </si>
  <si>
    <t>Maagin sauva</t>
  </si>
  <si>
    <t>Kaunis nais örkki</t>
  </si>
  <si>
    <t>Tuli, kivi, jää, kineettinen</t>
  </si>
  <si>
    <t>voima, haava</t>
  </si>
  <si>
    <t>Jokainen onnistuminen antaa +- koko aspektia</t>
  </si>
  <si>
    <t>Hahmo voi matkia eläinten kemiallisia kykyjä, kuten tulihenkäys</t>
  </si>
  <si>
    <t>Addiktoi verellä, luo eläimiä verestä tai irrota kehon osia ja muuta ne eläimiksi</t>
  </si>
  <si>
    <t>Muuta sisäelimiä, luo lisä sydän, siirrä se, laajenna aivojen kokoa</t>
  </si>
  <si>
    <t>Luo vale persoona joka hämää telepaatteja tai empaatteja. Lainaa kohteen taitoja joista dna näyte</t>
  </si>
  <si>
    <t>T2 luo 1 eläimelle sopiva skaala / 2p</t>
  </si>
  <si>
    <t>T1 siirrä lähestymistapa pisteitä vapaasti 1/1 p</t>
  </si>
  <si>
    <r>
      <t xml:space="preserve">T1 lisää lähestymistapa pisteitä </t>
    </r>
    <r>
      <rPr>
        <sz val="9"/>
        <color theme="1"/>
        <rFont val="Garamond"/>
        <family val="1"/>
      </rPr>
      <t>pyramidin mukaan</t>
    </r>
  </si>
  <si>
    <t>Muuta ihoa, hiuksia, kynsiä. Omaksu oman muotoisena toisen olennon ulkonäkö, R1</t>
  </si>
  <si>
    <t>Amazonis (lizardmen)</t>
  </si>
  <si>
    <t>1ip</t>
  </si>
  <si>
    <t>Älykäs</t>
  </si>
  <si>
    <t>Luuranko, zombie, vampyyri, lycan</t>
  </si>
  <si>
    <t>dark blue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</si>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</sst>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  <numFmt numFmtId="165" formatCode="[$€-2]0"/>
    <numFmt numFmtId="166" formatCode="0.0"/>
  </numFmts>
  <fonts count="113">
    <font>
      <sz val="11"/>
      <color theme="1"/>
      <name val="Calibri"/>
      <family val="2"/>
      <scheme val="minor"/>
    </font>
    <font>
      <b/>
      <sz val="11"/>
      <color theme="1"/>
      <name val="Garamond"/>
      <family val="1"/>
    </font>
    <font>
      <sz val="11"/>
      <color theme="1"/>
      <name val="Garamond"/>
      <family val="1"/>
    </font>
    <font>
      <sz val="11"/>
      <color theme="1"/>
      <name val="Wingdings"/>
      <charset val="2"/>
    </font>
    <font>
      <b/>
      <sz val="16"/>
      <color theme="1"/>
      <name val="Chiller"/>
      <family val="5"/>
    </font>
    <font>
      <b/>
      <sz val="16"/>
      <color theme="0"/>
      <name val="Chiller"/>
      <family val="5"/>
    </font>
    <font>
      <b/>
      <sz val="12"/>
      <color theme="0"/>
      <name val="Chiller"/>
      <family val="5"/>
    </font>
    <font>
      <sz val="12"/>
      <color theme="0"/>
      <name val="Chiller"/>
      <family val="5"/>
    </font>
    <font>
      <b/>
      <sz val="11"/>
      <color theme="0"/>
      <name val="Chiller"/>
      <family val="5"/>
    </font>
    <font>
      <sz val="8"/>
      <color indexed="8"/>
      <name val="Helvetica"/>
      <family val="2"/>
    </font>
    <font>
      <sz val="10"/>
      <color theme="1"/>
      <name val="Garamond"/>
      <family val="1"/>
    </font>
    <font>
      <sz val="9"/>
      <color theme="1"/>
      <name val="Garamond"/>
      <family val="1"/>
    </font>
    <font>
      <sz val="10"/>
      <color indexed="8"/>
      <name val="Helvetica"/>
    </font>
    <font>
      <b/>
      <sz val="10"/>
      <color indexed="8"/>
      <name val="Helvetica"/>
      <family val="2"/>
    </font>
    <font>
      <sz val="9"/>
      <color indexed="8"/>
      <name val="Helvetica"/>
      <family val="2"/>
    </font>
    <font>
      <sz val="10"/>
      <color indexed="8"/>
      <name val="Helvetica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10"/>
      <color rgb="FFFF0000"/>
      <name val="Helvetica"/>
      <family val="2"/>
    </font>
    <font>
      <sz val="10"/>
      <color theme="9" tint="0.39997558519241921"/>
      <name val="Helvetica"/>
      <family val="2"/>
    </font>
    <font>
      <sz val="10"/>
      <color rgb="FF0070C0"/>
      <name val="Helvetica"/>
      <family val="2"/>
    </font>
    <font>
      <sz val="10"/>
      <color rgb="FF00B0F0"/>
      <name val="Helvetica"/>
      <family val="2"/>
    </font>
    <font>
      <b/>
      <sz val="10"/>
      <color theme="0"/>
      <name val="Helvetica"/>
    </font>
    <font>
      <sz val="10"/>
      <color theme="0"/>
      <name val="Helvetica"/>
    </font>
    <font>
      <b/>
      <sz val="16"/>
      <color theme="0"/>
      <name val="Wingdings"/>
      <charset val="2"/>
    </font>
    <font>
      <sz val="12"/>
      <color theme="1"/>
      <name val="Garamond"/>
      <family val="1"/>
    </font>
    <font>
      <i/>
      <sz val="11"/>
      <color theme="1"/>
      <name val="Garamond"/>
      <family val="1"/>
    </font>
    <font>
      <sz val="4"/>
      <color theme="1"/>
      <name val="Arial Narrow"/>
      <family val="2"/>
    </font>
    <font>
      <sz val="8"/>
      <color theme="1"/>
      <name val="Garamond"/>
      <family val="1"/>
    </font>
    <font>
      <sz val="12"/>
      <color rgb="FF3A3A3A"/>
      <name val="Garamond"/>
      <family val="1"/>
    </font>
    <font>
      <sz val="11"/>
      <color theme="0"/>
      <name val="Garamond"/>
      <family val="1"/>
    </font>
    <font>
      <b/>
      <sz val="14"/>
      <color theme="0"/>
      <name val="Chiller"/>
      <family val="5"/>
    </font>
    <font>
      <sz val="14"/>
      <color theme="0"/>
      <name val="Garamond"/>
      <family val="1"/>
    </font>
    <font>
      <b/>
      <sz val="11"/>
      <color theme="1"/>
      <name val="Calibri"/>
      <family val="2"/>
      <scheme val="minor"/>
    </font>
    <font>
      <b/>
      <sz val="11"/>
      <color theme="0"/>
      <name val="Wingdings"/>
      <charset val="2"/>
    </font>
    <font>
      <b/>
      <sz val="11"/>
      <color theme="0"/>
      <name val="Calibri"/>
      <family val="2"/>
      <scheme val="minor"/>
    </font>
    <font>
      <b/>
      <sz val="11"/>
      <color theme="0"/>
      <name val="Aharoni"/>
    </font>
    <font>
      <b/>
      <sz val="11"/>
      <color theme="0" tint="-0.14999847407452621"/>
      <name val="Calibri"/>
      <family val="2"/>
      <scheme val="minor"/>
    </font>
    <font>
      <b/>
      <sz val="12"/>
      <color theme="1"/>
      <name val="Garamond"/>
      <family val="1"/>
    </font>
    <font>
      <b/>
      <sz val="16"/>
      <color theme="1"/>
      <name val="Garamond"/>
      <family val="1"/>
    </font>
    <font>
      <sz val="11"/>
      <color theme="1"/>
      <name val="Roboto Slab"/>
    </font>
    <font>
      <b/>
      <sz val="11"/>
      <color theme="0"/>
      <name val="Roboto Slab"/>
    </font>
    <font>
      <i/>
      <sz val="12"/>
      <color theme="1"/>
      <name val="Garamond"/>
      <family val="1"/>
    </font>
    <font>
      <b/>
      <sz val="11"/>
      <color theme="0"/>
      <name val="Garamond"/>
      <family val="1"/>
    </font>
    <font>
      <sz val="12"/>
      <color theme="4" tint="-0.249977111117893"/>
      <name val="Garamond"/>
      <family val="1"/>
    </font>
    <font>
      <sz val="12"/>
      <color rgb="FF00B0F0"/>
      <name val="Garamond"/>
      <family val="1"/>
    </font>
    <font>
      <sz val="12"/>
      <color rgb="FFC00000"/>
      <name val="Garamond"/>
      <family val="1"/>
    </font>
    <font>
      <sz val="12"/>
      <color rgb="FFCC66FF"/>
      <name val="Garamond"/>
      <family val="1"/>
    </font>
    <font>
      <sz val="9"/>
      <color theme="1"/>
      <name val="Wingdings"/>
      <charset val="2"/>
    </font>
    <font>
      <sz val="11"/>
      <color rgb="FF000000"/>
      <name val="Garamond"/>
      <family val="1"/>
    </font>
    <font>
      <b/>
      <sz val="11"/>
      <color rgb="FF000000"/>
      <name val="Bodoni MT"/>
      <family val="1"/>
    </font>
    <font>
      <b/>
      <sz val="11"/>
      <color rgb="FF000000"/>
      <name val="Arial"/>
      <family val="2"/>
    </font>
    <font>
      <sz val="10"/>
      <color theme="9" tint="-0.499984740745262"/>
      <name val="Helvetica"/>
      <family val="2"/>
    </font>
    <font>
      <sz val="10"/>
      <color rgb="FFFFC000"/>
      <name val="Helvetica"/>
      <family val="2"/>
    </font>
    <font>
      <sz val="11"/>
      <color theme="0" tint="-4.9989318521683403E-2"/>
      <name val="Garamond"/>
      <family val="1"/>
    </font>
    <font>
      <sz val="11"/>
      <color theme="1"/>
      <name val="Arial Narrow"/>
      <family val="2"/>
    </font>
    <font>
      <b/>
      <sz val="11"/>
      <color theme="1"/>
      <name val="Wingdings"/>
      <charset val="2"/>
    </font>
    <font>
      <sz val="14"/>
      <color rgb="FF663300"/>
      <name val="Garamond"/>
      <family val="1"/>
    </font>
    <font>
      <sz val="14"/>
      <color rgb="FF663300"/>
      <name val="Wingdings"/>
      <charset val="2"/>
    </font>
    <font>
      <sz val="12"/>
      <color rgb="FF663300"/>
      <name val="Garamond"/>
      <family val="1"/>
    </font>
    <font>
      <sz val="10"/>
      <color theme="1"/>
      <name val="Wingdings"/>
      <charset val="2"/>
    </font>
    <font>
      <b/>
      <sz val="16"/>
      <color theme="0"/>
      <name val="Garamond"/>
      <family val="1"/>
    </font>
    <font>
      <sz val="11"/>
      <color theme="0"/>
      <name val="Wingdings"/>
      <charset val="2"/>
    </font>
    <font>
      <sz val="8"/>
      <color theme="1"/>
      <name val="Arial Narrow"/>
      <family val="2"/>
    </font>
    <font>
      <b/>
      <sz val="12"/>
      <color theme="0"/>
      <name val="Garamond"/>
      <family val="1"/>
    </font>
    <font>
      <b/>
      <sz val="14"/>
      <color theme="0"/>
      <name val="Garamond"/>
      <family val="1"/>
    </font>
    <font>
      <sz val="12"/>
      <color theme="1"/>
      <name val="Wingdings"/>
      <charset val="2"/>
    </font>
    <font>
      <b/>
      <sz val="8"/>
      <color theme="0"/>
      <name val="Garamond"/>
      <family val="1"/>
    </font>
    <font>
      <b/>
      <sz val="8"/>
      <color theme="0"/>
      <name val="Wingdings"/>
      <charset val="2"/>
    </font>
    <font>
      <sz val="12"/>
      <color theme="0" tint="-0.499984740745262"/>
      <name val="Garamond"/>
      <family val="1"/>
    </font>
    <font>
      <sz val="11"/>
      <color theme="0" tint="-0.499984740745262"/>
      <name val="Garamond"/>
      <family val="1"/>
    </font>
    <font>
      <b/>
      <sz val="12"/>
      <color theme="0"/>
      <name val="Wingdings"/>
      <charset val="2"/>
    </font>
    <font>
      <b/>
      <sz val="10"/>
      <color theme="0"/>
      <name val="Wingdings"/>
      <charset val="2"/>
    </font>
    <font>
      <sz val="11"/>
      <color theme="0"/>
      <name val="Calibri"/>
      <family val="2"/>
      <scheme val="minor"/>
    </font>
    <font>
      <sz val="11"/>
      <color theme="0"/>
      <name val="Chiller"/>
      <family val="5"/>
    </font>
    <font>
      <sz val="11"/>
      <color theme="0" tint="-0.249977111117893"/>
      <name val="Wingdings"/>
      <charset val="2"/>
    </font>
    <font>
      <b/>
      <sz val="11"/>
      <color theme="0" tint="-0.499984740745262"/>
      <name val="Garamond"/>
      <family val="1"/>
    </font>
    <font>
      <sz val="11"/>
      <color theme="0" tint="-0.499984740745262"/>
      <name val="Wingdings"/>
      <charset val="2"/>
    </font>
    <font>
      <sz val="10"/>
      <color theme="0" tint="-0.499984740745262"/>
      <name val="Garamond"/>
      <family val="1"/>
    </font>
    <font>
      <sz val="11"/>
      <color rgb="FF9C000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Aharoni"/>
    </font>
    <font>
      <sz val="11"/>
      <color theme="1"/>
      <name val="Aharoni"/>
    </font>
    <font>
      <sz val="11"/>
      <color rgb="FF006100"/>
      <name val="Calibri"/>
      <family val="2"/>
      <scheme val="minor"/>
    </font>
    <font>
      <b/>
      <sz val="22"/>
      <color theme="1"/>
      <name val="Garamond"/>
      <family val="1"/>
    </font>
    <font>
      <sz val="11"/>
      <color theme="9" tint="-0.249977111117893"/>
      <name val="Wingdings"/>
      <charset val="2"/>
    </font>
    <font>
      <sz val="8"/>
      <name val="Calibri"/>
      <family val="2"/>
      <scheme val="minor"/>
    </font>
    <font>
      <b/>
      <sz val="14"/>
      <color theme="0"/>
      <name val="Aharoni"/>
    </font>
    <font>
      <sz val="11"/>
      <color theme="0"/>
      <name val="Aharoni"/>
    </font>
    <font>
      <b/>
      <sz val="12"/>
      <color theme="0"/>
      <name val="Aharoni"/>
    </font>
    <font>
      <b/>
      <sz val="16"/>
      <color theme="0"/>
      <name val="Aharoni"/>
    </font>
    <font>
      <b/>
      <sz val="10"/>
      <color theme="0"/>
      <name val="Aharoni"/>
    </font>
    <font>
      <b/>
      <sz val="12"/>
      <color theme="1"/>
      <name val="Aharoni"/>
    </font>
    <font>
      <sz val="12"/>
      <color theme="0"/>
      <name val="Aharoni"/>
    </font>
    <font>
      <b/>
      <sz val="10"/>
      <color theme="1"/>
      <name val="Aharoni"/>
    </font>
    <font>
      <sz val="10"/>
      <color theme="1"/>
      <name val="Aharoni"/>
    </font>
    <font>
      <sz val="36"/>
      <color theme="6" tint="0.79998168889431442"/>
      <name val="Algerian"/>
      <family val="5"/>
    </font>
    <font>
      <b/>
      <sz val="10"/>
      <color rgb="FF0070C0"/>
      <name val="Helvetica"/>
      <family val="2"/>
    </font>
    <font>
      <sz val="10"/>
      <color rgb="FFC00000"/>
      <name val="Helvetica"/>
      <family val="2"/>
    </font>
    <font>
      <b/>
      <sz val="10"/>
      <color theme="5" tint="-0.499984740745262"/>
      <name val="Helvetica"/>
      <family val="2"/>
    </font>
    <font>
      <sz val="10"/>
      <color theme="5" tint="-0.499984740745262"/>
      <name val="Helvetica"/>
      <family val="2"/>
    </font>
    <font>
      <sz val="10"/>
      <color theme="5" tint="-0.499984740745262"/>
      <name val="Arial Narrow"/>
      <family val="2"/>
    </font>
    <font>
      <b/>
      <sz val="10"/>
      <color rgb="FFC00000"/>
      <name val="Helvetica"/>
      <family val="2"/>
    </font>
    <font>
      <sz val="10"/>
      <color theme="8" tint="-0.499984740745262"/>
      <name val="Helvetica"/>
      <family val="2"/>
    </font>
    <font>
      <sz val="10"/>
      <color indexed="8"/>
      <name val="Arial Narrow"/>
      <family val="2"/>
    </font>
    <font>
      <b/>
      <sz val="10"/>
      <color theme="1"/>
      <name val="Helvetica"/>
      <family val="2"/>
    </font>
    <font>
      <b/>
      <sz val="10"/>
      <color rgb="FF00B0F0"/>
      <name val="Helvetica"/>
      <family val="2"/>
    </font>
    <font>
      <b/>
      <sz val="9"/>
      <color theme="5" tint="-0.499984740745262"/>
      <name val="Helvetica"/>
      <family val="2"/>
    </font>
    <font>
      <b/>
      <sz val="10"/>
      <color theme="9" tint="0.39997558519241921"/>
      <name val="Helvetica"/>
      <family val="2"/>
    </font>
    <font>
      <b/>
      <sz val="10"/>
      <color indexed="8"/>
      <name val="Arial Narrow"/>
      <family val="2"/>
    </font>
    <font>
      <i/>
      <sz val="10"/>
      <color theme="2" tint="-0.499984740745262"/>
      <name val="Helvetica"/>
      <family val="2"/>
    </font>
    <font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FFC7CE"/>
      </patternFill>
    </fill>
    <fill>
      <patternFill patternType="solid">
        <fgColor theme="8"/>
      </patternFill>
    </fill>
    <fill>
      <patternFill patternType="solid">
        <fgColor rgb="FFC6EFCE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6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6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medium">
        <color indexed="64"/>
      </left>
      <right style="thin">
        <color indexed="13"/>
      </right>
      <top style="thin">
        <color indexed="13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13"/>
      </left>
      <right/>
      <top style="thin">
        <color indexed="13"/>
      </top>
      <bottom style="thin">
        <color indexed="14"/>
      </bottom>
      <diagonal/>
    </border>
    <border>
      <left style="medium">
        <color indexed="64"/>
      </left>
      <right style="thin">
        <color indexed="13"/>
      </right>
      <top style="medium">
        <color indexed="64"/>
      </top>
      <bottom style="medium">
        <color indexed="64"/>
      </bottom>
      <diagonal/>
    </border>
    <border>
      <left style="thin">
        <color indexed="13"/>
      </left>
      <right style="thin">
        <color indexed="13"/>
      </right>
      <top style="medium">
        <color indexed="64"/>
      </top>
      <bottom style="medium">
        <color indexed="64"/>
      </bottom>
      <diagonal/>
    </border>
    <border>
      <left style="thin">
        <color indexed="13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medium">
        <color indexed="64"/>
      </right>
      <top style="thin">
        <color indexed="13"/>
      </top>
      <bottom style="thin">
        <color indexed="13"/>
      </bottom>
      <diagonal/>
    </border>
    <border>
      <left style="medium">
        <color indexed="64"/>
      </left>
      <right style="medium">
        <color indexed="64"/>
      </right>
      <top style="thin">
        <color indexed="13"/>
      </top>
      <bottom style="medium">
        <color indexed="64"/>
      </bottom>
      <diagonal/>
    </border>
    <border>
      <left style="thin">
        <color indexed="13"/>
      </left>
      <right style="medium">
        <color indexed="64"/>
      </right>
      <top style="thin">
        <color indexed="13"/>
      </top>
      <bottom style="medium">
        <color indexed="64"/>
      </bottom>
      <diagonal/>
    </border>
    <border>
      <left style="medium">
        <color indexed="16"/>
      </left>
      <right/>
      <top style="medium">
        <color indexed="16"/>
      </top>
      <bottom style="thin">
        <color indexed="13"/>
      </bottom>
      <diagonal/>
    </border>
    <border>
      <left style="medium">
        <color indexed="64"/>
      </left>
      <right style="thin">
        <color indexed="13"/>
      </right>
      <top style="medium">
        <color indexed="64"/>
      </top>
      <bottom style="thin">
        <color indexed="13"/>
      </bottom>
      <diagonal/>
    </border>
    <border>
      <left style="thin">
        <color indexed="13"/>
      </left>
      <right style="medium">
        <color indexed="64"/>
      </right>
      <top style="medium">
        <color indexed="64"/>
      </top>
      <bottom style="thin">
        <color indexed="13"/>
      </bottom>
      <diagonal/>
    </border>
    <border>
      <left/>
      <right style="thin">
        <color indexed="13"/>
      </right>
      <top style="medium">
        <color indexed="16"/>
      </top>
      <bottom style="thin">
        <color indexed="13"/>
      </bottom>
      <diagonal/>
    </border>
    <border>
      <left style="thin">
        <color indexed="13"/>
      </left>
      <right style="thin">
        <color indexed="64"/>
      </right>
      <top style="medium">
        <color indexed="16"/>
      </top>
      <bottom style="thin">
        <color indexed="13"/>
      </bottom>
      <diagonal/>
    </border>
    <border>
      <left style="thin">
        <color indexed="64"/>
      </left>
      <right style="thin">
        <color indexed="64"/>
      </right>
      <top/>
      <bottom style="thin">
        <color indexed="13"/>
      </bottom>
      <diagonal/>
    </border>
    <border>
      <left style="thin">
        <color indexed="64"/>
      </left>
      <right style="thin">
        <color indexed="64"/>
      </right>
      <top style="medium">
        <color indexed="16"/>
      </top>
      <bottom style="thin">
        <color indexed="13"/>
      </bottom>
      <diagonal/>
    </border>
    <border>
      <left style="medium">
        <color indexed="16"/>
      </left>
      <right/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64"/>
      </right>
      <top style="thin">
        <color indexed="13"/>
      </top>
      <bottom style="thin">
        <color indexed="13"/>
      </bottom>
      <diagonal/>
    </border>
    <border>
      <left style="thin">
        <color indexed="64"/>
      </left>
      <right style="thin">
        <color indexed="64"/>
      </right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 style="thin">
        <color indexed="64"/>
      </right>
      <top style="thin">
        <color indexed="13"/>
      </top>
      <bottom/>
      <diagonal/>
    </border>
    <border>
      <left style="thin">
        <color indexed="64"/>
      </left>
      <right style="thin">
        <color indexed="64"/>
      </right>
      <top style="thin">
        <color indexed="13"/>
      </top>
      <bottom/>
      <diagonal/>
    </border>
    <border>
      <left style="thick">
        <color indexed="17"/>
      </left>
      <right style="thick">
        <color indexed="17"/>
      </right>
      <top style="thin">
        <color indexed="17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24994659260841701"/>
      </left>
      <right/>
      <top style="thin">
        <color indexed="14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 style="medium">
        <color indexed="64"/>
      </left>
      <right style="thin">
        <color indexed="13"/>
      </right>
      <top/>
      <bottom style="thin">
        <color theme="0" tint="-0.24994659260841701"/>
      </bottom>
      <diagonal/>
    </border>
    <border>
      <left style="thin">
        <color indexed="13"/>
      </left>
      <right style="medium">
        <color indexed="64"/>
      </right>
      <top/>
      <bottom style="thin">
        <color theme="0" tint="-0.24994659260841701"/>
      </bottom>
      <diagonal/>
    </border>
    <border>
      <left/>
      <right style="thin">
        <color indexed="13"/>
      </right>
      <top/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medium">
        <color indexed="64"/>
      </left>
      <right style="thin">
        <color indexed="1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13"/>
      </left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13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 style="thin">
        <color theme="0" tint="-0.24994659260841701"/>
      </top>
      <bottom style="medium">
        <color indexed="16"/>
      </bottom>
      <diagonal/>
    </border>
    <border>
      <left style="medium">
        <color indexed="64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theme="0" tint="-0.24994659260841701"/>
      </top>
      <bottom/>
      <diagonal/>
    </border>
    <border>
      <left style="medium">
        <color indexed="64"/>
      </left>
      <right style="thin">
        <color indexed="13"/>
      </right>
      <top style="thin">
        <color theme="0" tint="-0.24994659260841701"/>
      </top>
      <bottom style="medium">
        <color indexed="64"/>
      </bottom>
      <diagonal/>
    </border>
    <border>
      <left style="thin">
        <color indexed="13"/>
      </left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 style="thin">
        <color indexed="13"/>
      </right>
      <top style="thin">
        <color theme="0" tint="-0.24994659260841701"/>
      </top>
      <bottom style="medium">
        <color indexed="16"/>
      </bottom>
      <diagonal/>
    </border>
    <border>
      <left/>
      <right/>
      <top style="thin">
        <color theme="0" tint="-0.24994659260841701"/>
      </top>
      <bottom style="medium">
        <color indexed="16"/>
      </bottom>
      <diagonal/>
    </border>
    <border>
      <left style="thin">
        <color indexed="13"/>
      </left>
      <right style="thin">
        <color indexed="13"/>
      </right>
      <top/>
      <bottom/>
      <diagonal/>
    </border>
    <border>
      <left/>
      <right/>
      <top style="medium">
        <color indexed="16"/>
      </top>
      <bottom style="thin">
        <color indexed="13"/>
      </bottom>
      <diagonal/>
    </border>
    <border>
      <left/>
      <right/>
      <top style="thin">
        <color indexed="13"/>
      </top>
      <bottom style="thin">
        <color indexed="13"/>
      </bottom>
      <diagonal/>
    </border>
    <border>
      <left/>
      <right/>
      <top style="thin">
        <color indexed="13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13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medium">
        <color indexed="64"/>
      </right>
      <top style="thin">
        <color theme="0" tint="-0.24994659260841701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theme="0" tint="-4.9989318521683403E-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hair">
        <color indexed="64"/>
      </right>
      <top style="dashed">
        <color indexed="64"/>
      </top>
      <bottom style="medium">
        <color indexed="64"/>
      </bottom>
      <diagonal/>
    </border>
    <border>
      <left/>
      <right/>
      <top/>
      <bottom style="thin">
        <color rgb="FF6633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 style="thin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theme="0" tint="-4.9989318521683403E-2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theme="0" tint="-0.14996795556505021"/>
      </bottom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medium">
        <color indexed="16"/>
      </top>
      <bottom style="medium">
        <color indexed="16"/>
      </bottom>
      <diagonal/>
    </border>
    <border>
      <left/>
      <right style="medium">
        <color indexed="16"/>
      </right>
      <top style="medium">
        <color indexed="16"/>
      </top>
      <bottom style="medium">
        <color indexed="16"/>
      </bottom>
      <diagonal/>
    </border>
    <border>
      <left/>
      <right style="medium">
        <color indexed="16"/>
      </right>
      <top style="medium">
        <color indexed="16"/>
      </top>
      <bottom style="thin">
        <color indexed="13"/>
      </bottom>
      <diagonal/>
    </border>
    <border>
      <left style="medium">
        <color indexed="16"/>
      </left>
      <right style="medium">
        <color indexed="16"/>
      </right>
      <top style="medium">
        <color indexed="16"/>
      </top>
      <bottom style="thin">
        <color indexed="13"/>
      </bottom>
      <diagonal/>
    </border>
    <border>
      <left style="medium">
        <color indexed="64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indexed="16"/>
      </right>
      <top style="thin">
        <color indexed="13"/>
      </top>
      <bottom style="thin">
        <color indexed="13"/>
      </bottom>
      <diagonal/>
    </border>
    <border>
      <left style="medium">
        <color indexed="16"/>
      </left>
      <right style="medium">
        <color indexed="16"/>
      </right>
      <top style="thin">
        <color indexed="13"/>
      </top>
      <bottom style="thin">
        <color indexed="13"/>
      </bottom>
      <diagonal/>
    </border>
    <border>
      <left/>
      <right style="medium">
        <color indexed="16"/>
      </right>
      <top style="thin">
        <color indexed="13"/>
      </top>
      <bottom style="medium">
        <color indexed="16"/>
      </bottom>
      <diagonal/>
    </border>
    <border>
      <left style="medium">
        <color indexed="16"/>
      </left>
      <right style="medium">
        <color indexed="16"/>
      </right>
      <top style="thin">
        <color indexed="13"/>
      </top>
      <bottom style="medium">
        <color indexed="16"/>
      </bottom>
      <diagonal/>
    </border>
    <border>
      <left style="medium">
        <color indexed="16"/>
      </left>
      <right style="thin">
        <color indexed="14"/>
      </right>
      <top/>
      <bottom/>
      <diagonal/>
    </border>
    <border>
      <left style="thin">
        <color indexed="14"/>
      </left>
      <right style="thin">
        <color indexed="13"/>
      </right>
      <top/>
      <bottom/>
      <diagonal/>
    </border>
    <border>
      <left style="thin">
        <color indexed="13"/>
      </left>
      <right style="medium">
        <color indexed="16"/>
      </right>
      <top/>
      <bottom/>
      <diagonal/>
    </border>
    <border>
      <left/>
      <right style="thin">
        <color indexed="13"/>
      </right>
      <top style="medium">
        <color indexed="64"/>
      </top>
      <bottom/>
      <diagonal/>
    </border>
    <border>
      <left/>
      <right style="medium">
        <color indexed="16"/>
      </right>
      <top style="medium">
        <color indexed="16"/>
      </top>
      <bottom/>
      <diagonal/>
    </border>
    <border>
      <left style="medium">
        <color indexed="16"/>
      </left>
      <right style="medium">
        <color indexed="16"/>
      </right>
      <top style="medium">
        <color indexed="64"/>
      </top>
      <bottom/>
      <diagonal/>
    </border>
    <border>
      <left style="medium">
        <color indexed="16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13"/>
      </right>
      <top/>
      <bottom/>
      <diagonal/>
    </border>
    <border>
      <left/>
      <right style="medium">
        <color indexed="16"/>
      </right>
      <top/>
      <bottom/>
      <diagonal/>
    </border>
    <border>
      <left style="medium">
        <color indexed="16"/>
      </left>
      <right style="medium">
        <color indexed="16"/>
      </right>
      <top/>
      <bottom/>
      <diagonal/>
    </border>
    <border>
      <left style="medium">
        <color indexed="16"/>
      </left>
      <right style="medium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/>
      <right style="thin">
        <color indexed="13"/>
      </right>
      <top/>
      <bottom style="medium">
        <color indexed="64"/>
      </bottom>
      <diagonal/>
    </border>
    <border>
      <left style="thin">
        <color indexed="13"/>
      </left>
      <right style="medium">
        <color indexed="16"/>
      </right>
      <top/>
      <bottom style="medium">
        <color indexed="64"/>
      </bottom>
      <diagonal/>
    </border>
    <border>
      <left style="medium">
        <color indexed="16"/>
      </left>
      <right style="medium">
        <color indexed="16"/>
      </right>
      <top/>
      <bottom style="medium">
        <color indexed="64"/>
      </bottom>
      <diagonal/>
    </border>
    <border>
      <left style="medium">
        <color indexed="16"/>
      </left>
      <right style="medium">
        <color indexed="64"/>
      </right>
      <top/>
      <bottom style="medium">
        <color indexed="64"/>
      </bottom>
      <diagonal/>
    </border>
    <border>
      <left style="thin">
        <color indexed="13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13"/>
      </right>
      <top style="medium">
        <color indexed="64"/>
      </top>
      <bottom/>
      <diagonal/>
    </border>
    <border>
      <left/>
      <right style="thin">
        <color indexed="13"/>
      </right>
      <top style="medium">
        <color indexed="64"/>
      </top>
      <bottom/>
      <diagonal/>
    </border>
    <border>
      <left style="thin">
        <color indexed="13"/>
      </left>
      <right style="medium">
        <color indexed="16"/>
      </right>
      <top style="medium">
        <color indexed="64"/>
      </top>
      <bottom/>
      <diagonal/>
    </border>
    <border>
      <left style="thin">
        <color indexed="13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13"/>
      </right>
      <top/>
      <bottom/>
      <diagonal/>
    </border>
    <border>
      <left style="medium">
        <color indexed="64"/>
      </left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/>
      <right style="medium">
        <color indexed="64"/>
      </right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indexed="13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13"/>
      </right>
      <top/>
      <bottom style="medium">
        <color indexed="64"/>
      </bottom>
      <diagonal/>
    </border>
    <border>
      <left style="thin">
        <color indexed="13"/>
      </left>
      <right style="thin">
        <color indexed="14"/>
      </right>
      <top/>
      <bottom/>
      <diagonal/>
    </border>
    <border>
      <left style="thin">
        <color indexed="13"/>
      </left>
      <right/>
      <top/>
      <bottom/>
      <diagonal/>
    </border>
    <border>
      <left style="thin">
        <color indexed="13"/>
      </left>
      <right style="thin">
        <color indexed="13"/>
      </right>
      <top style="medium">
        <color indexed="64"/>
      </top>
      <bottom/>
      <diagonal/>
    </border>
    <border>
      <left style="medium">
        <color indexed="64"/>
      </left>
      <right style="thin">
        <color indexed="14"/>
      </right>
      <top style="medium">
        <color indexed="64"/>
      </top>
      <bottom style="medium">
        <color indexed="64"/>
      </bottom>
      <diagonal/>
    </border>
    <border>
      <left style="thin">
        <color indexed="14"/>
      </left>
      <right style="thin">
        <color indexed="13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2" fillId="0" borderId="0" applyNumberFormat="0" applyFill="0" applyBorder="0" applyProtection="0">
      <alignment vertical="top" wrapText="1"/>
    </xf>
    <xf numFmtId="0" fontId="79" fillId="8" borderId="0" applyNumberFormat="0" applyBorder="0" applyAlignment="0" applyProtection="0"/>
    <xf numFmtId="0" fontId="73" fillId="9" borderId="0" applyNumberFormat="0" applyBorder="0" applyAlignment="0" applyProtection="0"/>
    <xf numFmtId="0" fontId="84" fillId="10" borderId="0" applyNumberFormat="0" applyBorder="0" applyAlignment="0" applyProtection="0"/>
    <xf numFmtId="0" fontId="15" fillId="0" borderId="0" applyNumberFormat="0" applyFill="0" applyBorder="0" applyProtection="0">
      <alignment vertical="top" wrapText="1"/>
    </xf>
    <xf numFmtId="44" fontId="15" fillId="0" borderId="0" applyFont="0" applyFill="0" applyBorder="0" applyAlignment="0" applyProtection="0"/>
  </cellStyleXfs>
  <cellXfs count="92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2" fillId="2" borderId="1" xfId="0" applyFont="1" applyFill="1" applyBorder="1"/>
    <xf numFmtId="0" fontId="2" fillId="0" borderId="0" xfId="0" applyFont="1"/>
    <xf numFmtId="0" fontId="4" fillId="0" borderId="0" xfId="0" applyFont="1"/>
    <xf numFmtId="0" fontId="3" fillId="2" borderId="0" xfId="0" applyFont="1" applyFill="1" applyAlignment="1">
      <alignment horizontal="center"/>
    </xf>
    <xf numFmtId="0" fontId="2" fillId="2" borderId="6" xfId="0" applyFont="1" applyFill="1" applyBorder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Border="1"/>
    <xf numFmtId="0" fontId="11" fillId="2" borderId="6" xfId="0" applyFont="1" applyFill="1" applyBorder="1"/>
    <xf numFmtId="0" fontId="12" fillId="0" borderId="0" xfId="1" applyNumberFormat="1">
      <alignment vertical="top" wrapText="1"/>
    </xf>
    <xf numFmtId="49" fontId="12" fillId="0" borderId="8" xfId="1" applyNumberFormat="1" applyBorder="1">
      <alignment vertical="top" wrapText="1"/>
    </xf>
    <xf numFmtId="49" fontId="12" fillId="0" borderId="22" xfId="1" applyNumberFormat="1" applyBorder="1">
      <alignment vertical="top" wrapText="1"/>
    </xf>
    <xf numFmtId="49" fontId="12" fillId="0" borderId="24" xfId="1" applyNumberFormat="1" applyBorder="1">
      <alignment vertical="top" wrapText="1"/>
    </xf>
    <xf numFmtId="49" fontId="12" fillId="0" borderId="9" xfId="1" applyNumberFormat="1" applyBorder="1">
      <alignment vertical="top" wrapText="1"/>
    </xf>
    <xf numFmtId="49" fontId="13" fillId="4" borderId="26" xfId="1" applyNumberFormat="1" applyFont="1" applyFill="1" applyBorder="1">
      <alignment vertical="top" wrapText="1"/>
    </xf>
    <xf numFmtId="49" fontId="12" fillId="0" borderId="27" xfId="1" applyNumberFormat="1" applyBorder="1">
      <alignment vertical="top" wrapText="1"/>
    </xf>
    <xf numFmtId="0" fontId="12" fillId="0" borderId="28" xfId="1" applyBorder="1">
      <alignment vertical="top" wrapText="1"/>
    </xf>
    <xf numFmtId="49" fontId="13" fillId="0" borderId="29" xfId="1" applyNumberFormat="1" applyFont="1" applyBorder="1" applyAlignment="1">
      <alignment vertical="top"/>
    </xf>
    <xf numFmtId="49" fontId="12" fillId="0" borderId="30" xfId="1" applyNumberFormat="1" applyBorder="1" applyAlignment="1">
      <alignment vertical="top"/>
    </xf>
    <xf numFmtId="49" fontId="12" fillId="0" borderId="31" xfId="1" applyNumberFormat="1" applyBorder="1" applyAlignment="1">
      <alignment vertical="top"/>
    </xf>
    <xf numFmtId="49" fontId="12" fillId="0" borderId="32" xfId="1" applyNumberFormat="1" applyBorder="1">
      <alignment vertical="top" wrapText="1"/>
    </xf>
    <xf numFmtId="49" fontId="13" fillId="4" borderId="33" xfId="1" applyNumberFormat="1" applyFont="1" applyFill="1" applyBorder="1">
      <alignment vertical="top" wrapText="1"/>
    </xf>
    <xf numFmtId="0" fontId="12" fillId="0" borderId="23" xfId="1" applyBorder="1">
      <alignment vertical="top" wrapText="1"/>
    </xf>
    <xf numFmtId="49" fontId="16" fillId="0" borderId="7" xfId="1" applyNumberFormat="1" applyFont="1" applyBorder="1" applyAlignment="1">
      <alignment vertical="top"/>
    </xf>
    <xf numFmtId="0" fontId="12" fillId="0" borderId="34" xfId="1" applyBorder="1" applyAlignment="1">
      <alignment vertical="top"/>
    </xf>
    <xf numFmtId="49" fontId="12" fillId="0" borderId="35" xfId="1" applyNumberFormat="1" applyBorder="1" applyAlignment="1">
      <alignment vertical="top"/>
    </xf>
    <xf numFmtId="49" fontId="12" fillId="0" borderId="35" xfId="1" applyNumberFormat="1" applyBorder="1">
      <alignment vertical="top" wrapText="1"/>
    </xf>
    <xf numFmtId="49" fontId="13" fillId="0" borderId="7" xfId="1" applyNumberFormat="1" applyFont="1" applyBorder="1" applyAlignment="1">
      <alignment vertical="top"/>
    </xf>
    <xf numFmtId="0" fontId="12" fillId="0" borderId="25" xfId="1" applyBorder="1">
      <alignment vertical="top" wrapText="1"/>
    </xf>
    <xf numFmtId="49" fontId="13" fillId="0" borderId="36" xfId="1" applyNumberFormat="1" applyFont="1" applyBorder="1" applyAlignment="1">
      <alignment vertical="top"/>
    </xf>
    <xf numFmtId="0" fontId="12" fillId="0" borderId="37" xfId="1" applyBorder="1" applyAlignment="1">
      <alignment vertical="top"/>
    </xf>
    <xf numFmtId="49" fontId="12" fillId="0" borderId="38" xfId="1" applyNumberFormat="1" applyBorder="1" applyAlignment="1">
      <alignment vertical="top"/>
    </xf>
    <xf numFmtId="49" fontId="12" fillId="0" borderId="38" xfId="1" applyNumberFormat="1" applyBorder="1">
      <alignment vertical="top" wrapText="1"/>
    </xf>
    <xf numFmtId="49" fontId="13" fillId="0" borderId="39" xfId="1" applyNumberFormat="1" applyFont="1" applyBorder="1" applyAlignment="1">
      <alignment horizontal="left" vertical="top"/>
    </xf>
    <xf numFmtId="49" fontId="13" fillId="4" borderId="10" xfId="1" applyNumberFormat="1" applyFont="1" applyFill="1" applyBorder="1">
      <alignment vertical="top" wrapText="1"/>
    </xf>
    <xf numFmtId="49" fontId="13" fillId="4" borderId="11" xfId="1" applyNumberFormat="1" applyFont="1" applyFill="1" applyBorder="1">
      <alignment vertical="top" wrapText="1"/>
    </xf>
    <xf numFmtId="0" fontId="12" fillId="4" borderId="12" xfId="1" applyNumberFormat="1" applyFill="1" applyBorder="1">
      <alignment vertical="top" wrapText="1"/>
    </xf>
    <xf numFmtId="0" fontId="12" fillId="0" borderId="2" xfId="1" applyNumberFormat="1" applyBorder="1">
      <alignment vertical="top" wrapText="1"/>
    </xf>
    <xf numFmtId="0" fontId="12" fillId="0" borderId="3" xfId="1" applyNumberFormat="1" applyBorder="1">
      <alignment vertical="top" wrapText="1"/>
    </xf>
    <xf numFmtId="0" fontId="12" fillId="0" borderId="4" xfId="1" applyNumberFormat="1" applyBorder="1">
      <alignment vertical="top" wrapText="1"/>
    </xf>
    <xf numFmtId="49" fontId="12" fillId="0" borderId="5" xfId="1" applyNumberFormat="1" applyBorder="1">
      <alignment vertical="top" wrapText="1"/>
    </xf>
    <xf numFmtId="49" fontId="12" fillId="0" borderId="40" xfId="1" applyNumberFormat="1" applyBorder="1" applyAlignment="1">
      <alignment vertical="top"/>
    </xf>
    <xf numFmtId="0" fontId="12" fillId="0" borderId="41" xfId="1" applyNumberFormat="1" applyBorder="1">
      <alignment vertical="top" wrapText="1"/>
    </xf>
    <xf numFmtId="0" fontId="12" fillId="0" borderId="42" xfId="1" applyNumberFormat="1" applyBorder="1">
      <alignment vertical="top" wrapText="1"/>
    </xf>
    <xf numFmtId="0" fontId="12" fillId="0" borderId="43" xfId="1" applyNumberFormat="1" applyBorder="1" applyAlignment="1">
      <alignment vertical="top"/>
    </xf>
    <xf numFmtId="0" fontId="12" fillId="0" borderId="43" xfId="1" applyNumberFormat="1" applyBorder="1">
      <alignment vertical="top" wrapText="1"/>
    </xf>
    <xf numFmtId="0" fontId="13" fillId="0" borderId="5" xfId="1" applyNumberFormat="1" applyFont="1" applyBorder="1">
      <alignment vertical="top" wrapText="1"/>
    </xf>
    <xf numFmtId="49" fontId="12" fillId="0" borderId="44" xfId="1" applyNumberFormat="1" applyBorder="1" applyAlignment="1">
      <alignment vertical="top"/>
    </xf>
    <xf numFmtId="0" fontId="12" fillId="0" borderId="45" xfId="1" applyNumberFormat="1" applyBorder="1">
      <alignment vertical="top" wrapText="1"/>
    </xf>
    <xf numFmtId="0" fontId="14" fillId="0" borderId="46" xfId="1" applyNumberFormat="1" applyFont="1" applyBorder="1">
      <alignment vertical="top" wrapText="1"/>
    </xf>
    <xf numFmtId="0" fontId="12" fillId="0" borderId="47" xfId="1" applyNumberFormat="1" applyBorder="1" applyAlignment="1">
      <alignment vertical="top"/>
    </xf>
    <xf numFmtId="0" fontId="12" fillId="0" borderId="47" xfId="1" applyNumberFormat="1" applyBorder="1">
      <alignment vertical="top" wrapText="1"/>
    </xf>
    <xf numFmtId="0" fontId="12" fillId="0" borderId="48" xfId="1" applyNumberFormat="1" applyBorder="1">
      <alignment vertical="top" wrapText="1"/>
    </xf>
    <xf numFmtId="0" fontId="12" fillId="0" borderId="46" xfId="1" applyNumberFormat="1" applyBorder="1">
      <alignment vertical="top" wrapText="1"/>
    </xf>
    <xf numFmtId="0" fontId="12" fillId="0" borderId="49" xfId="1" applyNumberFormat="1" applyBorder="1">
      <alignment vertical="top" wrapText="1"/>
    </xf>
    <xf numFmtId="49" fontId="12" fillId="0" borderId="50" xfId="1" applyNumberFormat="1" applyBorder="1" applyAlignment="1">
      <alignment vertical="top"/>
    </xf>
    <xf numFmtId="0" fontId="12" fillId="0" borderId="51" xfId="1" applyNumberFormat="1" applyBorder="1">
      <alignment vertical="top" wrapText="1"/>
    </xf>
    <xf numFmtId="0" fontId="12" fillId="0" borderId="52" xfId="1" applyNumberFormat="1" applyBorder="1">
      <alignment vertical="top" wrapText="1"/>
    </xf>
    <xf numFmtId="0" fontId="12" fillId="0" borderId="53" xfId="1" applyNumberFormat="1" applyBorder="1" applyAlignment="1">
      <alignment vertical="top"/>
    </xf>
    <xf numFmtId="0" fontId="12" fillId="0" borderId="54" xfId="1" applyNumberFormat="1" applyBorder="1" applyAlignment="1">
      <alignment vertical="top"/>
    </xf>
    <xf numFmtId="0" fontId="12" fillId="0" borderId="55" xfId="1" applyNumberFormat="1" applyBorder="1">
      <alignment vertical="top" wrapText="1"/>
    </xf>
    <xf numFmtId="49" fontId="13" fillId="0" borderId="2" xfId="1" applyNumberFormat="1" applyFont="1" applyBorder="1" applyAlignment="1">
      <alignment vertical="top"/>
    </xf>
    <xf numFmtId="49" fontId="13" fillId="0" borderId="56" xfId="1" applyNumberFormat="1" applyFont="1" applyBorder="1" applyAlignment="1">
      <alignment vertical="top"/>
    </xf>
    <xf numFmtId="0" fontId="12" fillId="0" borderId="10" xfId="1" applyNumberFormat="1" applyBorder="1" applyAlignment="1">
      <alignment horizontal="center" vertical="top"/>
    </xf>
    <xf numFmtId="0" fontId="12" fillId="0" borderId="11" xfId="1" applyNumberFormat="1" applyBorder="1" applyAlignment="1">
      <alignment vertical="top"/>
    </xf>
    <xf numFmtId="0" fontId="12" fillId="0" borderId="12" xfId="1" applyNumberFormat="1" applyBorder="1" applyAlignment="1">
      <alignment vertical="top"/>
    </xf>
    <xf numFmtId="0" fontId="12" fillId="0" borderId="0" xfId="1" applyNumberFormat="1" applyAlignment="1">
      <alignment vertical="top"/>
    </xf>
    <xf numFmtId="0" fontId="12" fillId="0" borderId="0" xfId="1">
      <alignment vertical="top" wrapText="1"/>
    </xf>
    <xf numFmtId="0" fontId="12" fillId="0" borderId="13" xfId="1" quotePrefix="1" applyNumberFormat="1" applyBorder="1" applyAlignment="1">
      <alignment horizontal="center" vertical="top" wrapText="1"/>
    </xf>
    <xf numFmtId="0" fontId="12" fillId="0" borderId="14" xfId="1" applyNumberFormat="1" applyBorder="1" applyAlignment="1">
      <alignment horizontal="center" vertical="top" wrapText="1"/>
    </xf>
    <xf numFmtId="0" fontId="12" fillId="4" borderId="13" xfId="1" applyNumberFormat="1" applyFill="1" applyBorder="1" applyAlignment="1">
      <alignment vertical="top"/>
    </xf>
    <xf numFmtId="0" fontId="12" fillId="4" borderId="0" xfId="1" applyNumberFormat="1" applyFill="1" applyBorder="1" applyAlignment="1">
      <alignment vertical="top"/>
    </xf>
    <xf numFmtId="0" fontId="12" fillId="4" borderId="14" xfId="1" applyNumberFormat="1" applyFill="1" applyBorder="1" applyAlignment="1">
      <alignment vertical="top"/>
    </xf>
    <xf numFmtId="0" fontId="12" fillId="0" borderId="15" xfId="1" applyNumberFormat="1" applyBorder="1" applyAlignment="1">
      <alignment horizontal="center" vertical="top" wrapText="1"/>
    </xf>
    <xf numFmtId="0" fontId="12" fillId="0" borderId="17" xfId="1" applyNumberFormat="1" applyBorder="1">
      <alignment vertical="top" wrapText="1"/>
    </xf>
    <xf numFmtId="0" fontId="12" fillId="0" borderId="13" xfId="1" applyNumberFormat="1" applyBorder="1" applyAlignment="1">
      <alignment vertical="top"/>
    </xf>
    <xf numFmtId="0" fontId="12" fillId="0" borderId="0" xfId="1" applyNumberFormat="1" applyBorder="1" applyAlignment="1">
      <alignment vertical="top"/>
    </xf>
    <xf numFmtId="0" fontId="12" fillId="0" borderId="14" xfId="1" applyNumberFormat="1" applyBorder="1" applyAlignment="1">
      <alignment vertical="top"/>
    </xf>
    <xf numFmtId="0" fontId="12" fillId="0" borderId="4" xfId="1" applyNumberFormat="1" applyBorder="1" applyAlignment="1">
      <alignment horizontal="center" vertical="top" wrapText="1"/>
    </xf>
    <xf numFmtId="0" fontId="12" fillId="0" borderId="15" xfId="1" applyNumberFormat="1" applyBorder="1" applyAlignment="1">
      <alignment vertical="top"/>
    </xf>
    <xf numFmtId="0" fontId="12" fillId="0" borderId="16" xfId="1" applyNumberFormat="1" applyBorder="1" applyAlignment="1">
      <alignment vertical="top"/>
    </xf>
    <xf numFmtId="0" fontId="12" fillId="0" borderId="17" xfId="1" applyNumberFormat="1" applyBorder="1" applyAlignment="1">
      <alignment horizontal="right" vertical="top"/>
    </xf>
    <xf numFmtId="0" fontId="12" fillId="0" borderId="10" xfId="1" quotePrefix="1" applyNumberFormat="1" applyBorder="1" applyAlignment="1">
      <alignment horizontal="center" vertical="top" wrapText="1"/>
    </xf>
    <xf numFmtId="0" fontId="12" fillId="0" borderId="12" xfId="1" applyNumberFormat="1" applyBorder="1" applyAlignment="1">
      <alignment horizontal="center" vertical="top" wrapText="1"/>
    </xf>
    <xf numFmtId="0" fontId="12" fillId="0" borderId="0" xfId="1" applyNumberFormat="1" applyBorder="1">
      <alignment vertical="top" wrapText="1"/>
    </xf>
    <xf numFmtId="0" fontId="22" fillId="3" borderId="18" xfId="1" applyFont="1" applyFill="1" applyBorder="1">
      <alignment vertical="top" wrapText="1"/>
    </xf>
    <xf numFmtId="49" fontId="22" fillId="3" borderId="19" xfId="1" applyNumberFormat="1" applyFont="1" applyFill="1" applyBorder="1">
      <alignment vertical="top" wrapText="1"/>
    </xf>
    <xf numFmtId="49" fontId="22" fillId="3" borderId="20" xfId="1" applyNumberFormat="1" applyFont="1" applyFill="1" applyBorder="1">
      <alignment vertical="top" wrapText="1"/>
    </xf>
    <xf numFmtId="49" fontId="22" fillId="3" borderId="21" xfId="1" applyNumberFormat="1" applyFont="1" applyFill="1" applyBorder="1">
      <alignment vertical="top" wrapText="1"/>
    </xf>
    <xf numFmtId="0" fontId="23" fillId="3" borderId="0" xfId="1" applyNumberFormat="1" applyFont="1" applyFill="1">
      <alignment vertical="top" wrapText="1"/>
    </xf>
    <xf numFmtId="0" fontId="13" fillId="4" borderId="57" xfId="1" applyNumberFormat="1" applyFont="1" applyFill="1" applyBorder="1">
      <alignment vertical="top" wrapText="1"/>
    </xf>
    <xf numFmtId="49" fontId="12" fillId="0" borderId="59" xfId="1" applyNumberFormat="1" applyBorder="1">
      <alignment vertical="top" wrapText="1"/>
    </xf>
    <xf numFmtId="49" fontId="14" fillId="0" borderId="60" xfId="1" applyNumberFormat="1" applyFont="1" applyBorder="1">
      <alignment vertical="top" wrapText="1"/>
    </xf>
    <xf numFmtId="49" fontId="15" fillId="0" borderId="61" xfId="1" applyNumberFormat="1" applyFont="1" applyBorder="1">
      <alignment vertical="top" wrapText="1"/>
    </xf>
    <xf numFmtId="49" fontId="9" fillId="0" borderId="62" xfId="1" applyNumberFormat="1" applyFont="1" applyBorder="1" applyAlignment="1">
      <alignment vertical="top"/>
    </xf>
    <xf numFmtId="49" fontId="12" fillId="0" borderId="58" xfId="1" applyNumberFormat="1" applyBorder="1">
      <alignment vertical="top" wrapText="1"/>
    </xf>
    <xf numFmtId="0" fontId="12" fillId="0" borderId="59" xfId="1" applyNumberFormat="1" applyBorder="1">
      <alignment vertical="top" wrapText="1"/>
    </xf>
    <xf numFmtId="0" fontId="13" fillId="4" borderId="63" xfId="1" applyNumberFormat="1" applyFont="1" applyFill="1" applyBorder="1">
      <alignment vertical="top" wrapText="1"/>
    </xf>
    <xf numFmtId="49" fontId="12" fillId="0" borderId="65" xfId="1" applyNumberFormat="1" applyBorder="1">
      <alignment vertical="top" wrapText="1"/>
    </xf>
    <xf numFmtId="49" fontId="12" fillId="0" borderId="66" xfId="1" applyNumberFormat="1" applyBorder="1">
      <alignment vertical="top" wrapText="1"/>
    </xf>
    <xf numFmtId="49" fontId="15" fillId="0" borderId="67" xfId="1" applyNumberFormat="1" applyFont="1" applyBorder="1">
      <alignment vertical="top" wrapText="1"/>
    </xf>
    <xf numFmtId="49" fontId="12" fillId="0" borderId="68" xfId="1" applyNumberFormat="1" applyBorder="1" applyAlignment="1">
      <alignment vertical="top"/>
    </xf>
    <xf numFmtId="49" fontId="12" fillId="0" borderId="64" xfId="1" applyNumberFormat="1" applyBorder="1">
      <alignment vertical="top" wrapText="1"/>
    </xf>
    <xf numFmtId="0" fontId="12" fillId="0" borderId="65" xfId="1" applyNumberFormat="1" applyBorder="1">
      <alignment vertical="top" wrapText="1"/>
    </xf>
    <xf numFmtId="49" fontId="9" fillId="0" borderId="65" xfId="1" applyNumberFormat="1" applyFont="1" applyBorder="1">
      <alignment vertical="top" wrapText="1"/>
    </xf>
    <xf numFmtId="0" fontId="13" fillId="4" borderId="69" xfId="1" applyNumberFormat="1" applyFont="1" applyFill="1" applyBorder="1">
      <alignment vertical="top" wrapText="1"/>
    </xf>
    <xf numFmtId="49" fontId="12" fillId="0" borderId="70" xfId="1" applyNumberFormat="1" applyBorder="1">
      <alignment vertical="top" wrapText="1"/>
    </xf>
    <xf numFmtId="49" fontId="12" fillId="0" borderId="72" xfId="1" applyNumberFormat="1" applyBorder="1">
      <alignment vertical="top" wrapText="1"/>
    </xf>
    <xf numFmtId="49" fontId="15" fillId="0" borderId="73" xfId="1" applyNumberFormat="1" applyFont="1" applyBorder="1">
      <alignment vertical="top" wrapText="1"/>
    </xf>
    <xf numFmtId="49" fontId="12" fillId="0" borderId="74" xfId="1" applyNumberFormat="1" applyBorder="1" applyAlignment="1">
      <alignment vertical="top"/>
    </xf>
    <xf numFmtId="49" fontId="12" fillId="0" borderId="75" xfId="1" applyNumberFormat="1" applyBorder="1">
      <alignment vertical="top" wrapText="1"/>
    </xf>
    <xf numFmtId="0" fontId="12" fillId="0" borderId="71" xfId="1" applyNumberFormat="1" applyBorder="1">
      <alignment vertical="top" wrapText="1"/>
    </xf>
    <xf numFmtId="0" fontId="2" fillId="0" borderId="0" xfId="0" applyFont="1" applyAlignment="1">
      <alignment horizontal="right"/>
    </xf>
    <xf numFmtId="0" fontId="2" fillId="0" borderId="0" xfId="0" quotePrefix="1" applyFont="1"/>
    <xf numFmtId="0" fontId="11" fillId="2" borderId="1" xfId="0" applyFont="1" applyFill="1" applyBorder="1"/>
    <xf numFmtId="49" fontId="22" fillId="3" borderId="76" xfId="1" applyNumberFormat="1" applyFont="1" applyFill="1" applyBorder="1">
      <alignment vertical="top" wrapText="1"/>
    </xf>
    <xf numFmtId="49" fontId="9" fillId="0" borderId="59" xfId="1" applyNumberFormat="1" applyFont="1" applyBorder="1" applyAlignment="1">
      <alignment vertical="top"/>
    </xf>
    <xf numFmtId="49" fontId="12" fillId="0" borderId="65" xfId="1" applyNumberFormat="1" applyBorder="1" applyAlignment="1">
      <alignment vertical="top"/>
    </xf>
    <xf numFmtId="49" fontId="12" fillId="0" borderId="75" xfId="1" applyNumberFormat="1" applyBorder="1" applyAlignment="1">
      <alignment vertical="top"/>
    </xf>
    <xf numFmtId="49" fontId="13" fillId="0" borderId="77" xfId="1" applyNumberFormat="1" applyFont="1" applyBorder="1" applyAlignment="1">
      <alignment vertical="top"/>
    </xf>
    <xf numFmtId="49" fontId="16" fillId="0" borderId="78" xfId="1" applyNumberFormat="1" applyFont="1" applyBorder="1" applyAlignment="1">
      <alignment vertical="top"/>
    </xf>
    <xf numFmtId="49" fontId="13" fillId="0" borderId="79" xfId="1" applyNumberFormat="1" applyFont="1" applyBorder="1" applyAlignment="1">
      <alignment vertical="top"/>
    </xf>
    <xf numFmtId="0" fontId="12" fillId="0" borderId="80" xfId="1" applyNumberFormat="1" applyBorder="1" applyAlignment="1">
      <alignment vertical="top"/>
    </xf>
    <xf numFmtId="49" fontId="22" fillId="3" borderId="20" xfId="1" quotePrefix="1" applyNumberFormat="1" applyFont="1" applyFill="1" applyBorder="1">
      <alignment vertical="top" wrapText="1"/>
    </xf>
    <xf numFmtId="49" fontId="12" fillId="0" borderId="81" xfId="1" applyNumberFormat="1" applyBorder="1">
      <alignment vertical="top" wrapText="1"/>
    </xf>
    <xf numFmtId="0" fontId="0" fillId="0" borderId="10" xfId="0" applyBorder="1"/>
    <xf numFmtId="49" fontId="12" fillId="0" borderId="82" xfId="1" applyNumberFormat="1" applyBorder="1">
      <alignment vertical="top" wrapText="1"/>
    </xf>
    <xf numFmtId="0" fontId="0" fillId="0" borderId="13" xfId="0" applyBorder="1"/>
    <xf numFmtId="49" fontId="12" fillId="0" borderId="83" xfId="1" applyNumberFormat="1" applyBorder="1">
      <alignment vertical="top" wrapText="1"/>
    </xf>
    <xf numFmtId="0" fontId="0" fillId="0" borderId="15" xfId="0" applyBorder="1"/>
    <xf numFmtId="49" fontId="12" fillId="0" borderId="84" xfId="1" applyNumberFormat="1" applyBorder="1">
      <alignment vertical="top" wrapText="1"/>
    </xf>
    <xf numFmtId="0" fontId="3" fillId="2" borderId="0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2" fillId="2" borderId="0" xfId="0" quotePrefix="1" applyFont="1" applyFill="1"/>
    <xf numFmtId="0" fontId="11" fillId="2" borderId="0" xfId="0" applyFont="1" applyFill="1" applyBorder="1"/>
    <xf numFmtId="0" fontId="3" fillId="2" borderId="1" xfId="0" applyFont="1" applyFill="1" applyBorder="1" applyAlignment="1">
      <alignment horizontal="center"/>
    </xf>
    <xf numFmtId="0" fontId="29" fillId="0" borderId="0" xfId="0" applyFont="1"/>
    <xf numFmtId="0" fontId="2" fillId="2" borderId="85" xfId="0" applyFont="1" applyFill="1" applyBorder="1"/>
    <xf numFmtId="0" fontId="2" fillId="2" borderId="0" xfId="0" applyFont="1" applyFill="1" applyBorder="1" applyAlignment="1"/>
    <xf numFmtId="0" fontId="28" fillId="2" borderId="1" xfId="0" applyFont="1" applyFill="1" applyBorder="1"/>
    <xf numFmtId="0" fontId="3" fillId="2" borderId="0" xfId="0" applyFont="1" applyFill="1" applyBorder="1"/>
    <xf numFmtId="0" fontId="3" fillId="4" borderId="0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12" fillId="0" borderId="10" xfId="1" applyNumberFormat="1" applyBorder="1" applyAlignment="1">
      <alignment vertical="top"/>
    </xf>
    <xf numFmtId="0" fontId="12" fillId="0" borderId="80" xfId="1" applyNumberFormat="1" applyBorder="1">
      <alignment vertical="top" wrapText="1"/>
    </xf>
    <xf numFmtId="0" fontId="12" fillId="0" borderId="17" xfId="1" applyNumberFormat="1" applyBorder="1" applyAlignment="1">
      <alignment vertical="top"/>
    </xf>
    <xf numFmtId="0" fontId="6" fillId="5" borderId="0" xfId="0" applyFont="1" applyFill="1" applyBorder="1"/>
    <xf numFmtId="0" fontId="7" fillId="5" borderId="0" xfId="0" applyFont="1" applyFill="1" applyBorder="1"/>
    <xf numFmtId="0" fontId="2" fillId="4" borderId="0" xfId="0" applyFont="1" applyFill="1" applyBorder="1"/>
    <xf numFmtId="0" fontId="2" fillId="4" borderId="1" xfId="0" applyFont="1" applyFill="1" applyBorder="1"/>
    <xf numFmtId="0" fontId="0" fillId="0" borderId="0" xfId="0" applyAlignment="1">
      <alignment horizontal="left"/>
    </xf>
    <xf numFmtId="0" fontId="33" fillId="0" borderId="0" xfId="0" applyFont="1"/>
    <xf numFmtId="0" fontId="10" fillId="2" borderId="0" xfId="0" applyFont="1" applyFill="1" applyBorder="1"/>
    <xf numFmtId="0" fontId="2" fillId="2" borderId="1" xfId="0" applyFont="1" applyFill="1" applyBorder="1" applyAlignment="1"/>
    <xf numFmtId="0" fontId="6" fillId="2" borderId="0" xfId="0" applyFont="1" applyFill="1" applyBorder="1" applyAlignment="1"/>
    <xf numFmtId="0" fontId="6" fillId="2" borderId="1" xfId="0" applyFont="1" applyFill="1" applyBorder="1" applyAlignment="1"/>
    <xf numFmtId="0" fontId="32" fillId="5" borderId="0" xfId="0" applyFont="1" applyFill="1" applyBorder="1"/>
    <xf numFmtId="0" fontId="31" fillId="5" borderId="0" xfId="0" applyFont="1" applyFill="1" applyBorder="1"/>
    <xf numFmtId="0" fontId="4" fillId="2" borderId="0" xfId="0" applyFont="1" applyFill="1" applyBorder="1"/>
    <xf numFmtId="0" fontId="5" fillId="3" borderId="0" xfId="0" applyFont="1" applyFill="1" applyBorder="1" applyAlignment="1">
      <alignment horizontal="center"/>
    </xf>
    <xf numFmtId="0" fontId="8" fillId="5" borderId="16" xfId="0" applyFont="1" applyFill="1" applyBorder="1"/>
    <xf numFmtId="0" fontId="8" fillId="5" borderId="0" xfId="0" applyFont="1" applyFill="1" applyBorder="1"/>
    <xf numFmtId="0" fontId="8" fillId="5" borderId="0" xfId="0" applyFont="1" applyFill="1" applyBorder="1" applyAlignment="1">
      <alignment horizontal="center"/>
    </xf>
    <xf numFmtId="0" fontId="6" fillId="5" borderId="16" xfId="0" applyFont="1" applyFill="1" applyBorder="1"/>
    <xf numFmtId="0" fontId="3" fillId="2" borderId="0" xfId="0" applyFont="1" applyFill="1" applyBorder="1" applyAlignment="1">
      <alignment horizontal="left"/>
    </xf>
    <xf numFmtId="0" fontId="31" fillId="3" borderId="0" xfId="0" applyFont="1" applyFill="1" applyBorder="1" applyAlignment="1">
      <alignment vertical="center"/>
    </xf>
    <xf numFmtId="0" fontId="2" fillId="0" borderId="0" xfId="0" applyFont="1" applyAlignment="1">
      <alignment textRotation="90"/>
    </xf>
    <xf numFmtId="0" fontId="0" fillId="0" borderId="0" xfId="0" applyAlignment="1">
      <alignment horizontal="center"/>
    </xf>
    <xf numFmtId="0" fontId="31" fillId="3" borderId="0" xfId="0" applyFont="1" applyFill="1" applyBorder="1" applyAlignment="1">
      <alignment horizontal="center" vertical="center"/>
    </xf>
    <xf numFmtId="0" fontId="1" fillId="2" borderId="6" xfId="0" applyFont="1" applyFill="1" applyBorder="1"/>
    <xf numFmtId="0" fontId="2" fillId="2" borderId="86" xfId="0" applyFont="1" applyFill="1" applyBorder="1"/>
    <xf numFmtId="0" fontId="38" fillId="2" borderId="87" xfId="0" applyFont="1" applyFill="1" applyBorder="1"/>
    <xf numFmtId="0" fontId="3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40" fillId="2" borderId="0" xfId="0" applyFont="1" applyFill="1"/>
    <xf numFmtId="0" fontId="40" fillId="0" borderId="0" xfId="0" applyFont="1"/>
    <xf numFmtId="0" fontId="2" fillId="2" borderId="0" xfId="0" applyFont="1" applyFill="1" applyAlignment="1">
      <alignment horizontal="left"/>
    </xf>
    <xf numFmtId="0" fontId="2" fillId="4" borderId="0" xfId="0" applyFont="1" applyFill="1"/>
    <xf numFmtId="0" fontId="10" fillId="2" borderId="0" xfId="0" applyFont="1" applyFill="1"/>
    <xf numFmtId="0" fontId="25" fillId="2" borderId="0" xfId="0" applyFont="1" applyFill="1"/>
    <xf numFmtId="0" fontId="25" fillId="2" borderId="1" xfId="0" applyFont="1" applyFill="1" applyBorder="1"/>
    <xf numFmtId="0" fontId="2" fillId="2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5" fillId="2" borderId="0" xfId="0" applyFont="1" applyFill="1" applyAlignment="1">
      <alignment horizontal="left"/>
    </xf>
    <xf numFmtId="0" fontId="2" fillId="4" borderId="0" xfId="0" applyFont="1" applyFill="1" applyAlignment="1">
      <alignment horizontal="left"/>
    </xf>
    <xf numFmtId="0" fontId="1" fillId="4" borderId="0" xfId="0" applyFont="1" applyFill="1"/>
    <xf numFmtId="0" fontId="1" fillId="4" borderId="0" xfId="0" applyFont="1" applyFill="1" applyAlignment="1">
      <alignment horizontal="left"/>
    </xf>
    <xf numFmtId="0" fontId="25" fillId="2" borderId="0" xfId="0" applyFont="1" applyFill="1" applyAlignment="1">
      <alignment horizontal="center"/>
    </xf>
    <xf numFmtId="0" fontId="43" fillId="3" borderId="92" xfId="0" applyFont="1" applyFill="1" applyBorder="1"/>
    <xf numFmtId="0" fontId="30" fillId="3" borderId="93" xfId="0" applyFont="1" applyFill="1" applyBorder="1"/>
    <xf numFmtId="0" fontId="43" fillId="3" borderId="93" xfId="0" applyFont="1" applyFill="1" applyBorder="1"/>
    <xf numFmtId="0" fontId="38" fillId="2" borderId="88" xfId="0" applyFont="1" applyFill="1" applyBorder="1"/>
    <xf numFmtId="0" fontId="25" fillId="2" borderId="87" xfId="0" applyFont="1" applyFill="1" applyBorder="1"/>
    <xf numFmtId="0" fontId="25" fillId="2" borderId="87" xfId="0" quotePrefix="1" applyFont="1" applyFill="1" applyBorder="1"/>
    <xf numFmtId="0" fontId="25" fillId="2" borderId="88" xfId="0" applyFont="1" applyFill="1" applyBorder="1" applyAlignment="1">
      <alignment horizontal="center"/>
    </xf>
    <xf numFmtId="0" fontId="25" fillId="2" borderId="87" xfId="0" applyFont="1" applyFill="1" applyBorder="1" applyAlignment="1">
      <alignment horizontal="center"/>
    </xf>
    <xf numFmtId="0" fontId="2" fillId="2" borderId="87" xfId="0" applyFont="1" applyFill="1" applyBorder="1"/>
    <xf numFmtId="0" fontId="25" fillId="2" borderId="89" xfId="0" applyFont="1" applyFill="1" applyBorder="1"/>
    <xf numFmtId="0" fontId="25" fillId="2" borderId="85" xfId="0" applyFont="1" applyFill="1" applyBorder="1"/>
    <xf numFmtId="0" fontId="25" fillId="2" borderId="88" xfId="0" applyFont="1" applyFill="1" applyBorder="1"/>
    <xf numFmtId="0" fontId="41" fillId="3" borderId="93" xfId="0" applyFont="1" applyFill="1" applyBorder="1"/>
    <xf numFmtId="0" fontId="3" fillId="0" borderId="0" xfId="0" applyFont="1"/>
    <xf numFmtId="0" fontId="2" fillId="0" borderId="0" xfId="0" applyFont="1" applyAlignment="1">
      <alignment horizontal="left" indent="1"/>
    </xf>
    <xf numFmtId="0" fontId="25" fillId="4" borderId="88" xfId="0" applyFont="1" applyFill="1" applyBorder="1"/>
    <xf numFmtId="0" fontId="42" fillId="4" borderId="87" xfId="0" applyFont="1" applyFill="1" applyBorder="1" applyAlignment="1">
      <alignment horizontal="left"/>
    </xf>
    <xf numFmtId="0" fontId="42" fillId="4" borderId="87" xfId="0" applyFont="1" applyFill="1" applyBorder="1"/>
    <xf numFmtId="0" fontId="2" fillId="4" borderId="87" xfId="0" applyFont="1" applyFill="1" applyBorder="1"/>
    <xf numFmtId="0" fontId="26" fillId="4" borderId="87" xfId="0" applyFont="1" applyFill="1" applyBorder="1"/>
    <xf numFmtId="0" fontId="1" fillId="4" borderId="87" xfId="0" applyFont="1" applyFill="1" applyBorder="1" applyAlignment="1">
      <alignment horizontal="center"/>
    </xf>
    <xf numFmtId="0" fontId="25" fillId="4" borderId="89" xfId="0" applyFont="1" applyFill="1" applyBorder="1"/>
    <xf numFmtId="0" fontId="2" fillId="2" borderId="87" xfId="0" applyFont="1" applyFill="1" applyBorder="1" applyAlignment="1">
      <alignment horizontal="center"/>
    </xf>
    <xf numFmtId="0" fontId="44" fillId="2" borderId="89" xfId="0" applyFont="1" applyFill="1" applyBorder="1"/>
    <xf numFmtId="0" fontId="25" fillId="2" borderId="96" xfId="0" applyFont="1" applyFill="1" applyBorder="1"/>
    <xf numFmtId="0" fontId="10" fillId="2" borderId="87" xfId="0" applyFont="1" applyFill="1" applyBorder="1"/>
    <xf numFmtId="0" fontId="45" fillId="2" borderId="91" xfId="0" applyFont="1" applyFill="1" applyBorder="1"/>
    <xf numFmtId="0" fontId="46" fillId="2" borderId="87" xfId="0" applyFont="1" applyFill="1" applyBorder="1"/>
    <xf numFmtId="0" fontId="11" fillId="2" borderId="87" xfId="0" applyFont="1" applyFill="1" applyBorder="1" applyAlignment="1">
      <alignment horizontal="left"/>
    </xf>
    <xf numFmtId="0" fontId="47" fillId="2" borderId="89" xfId="0" applyFont="1" applyFill="1" applyBorder="1"/>
    <xf numFmtId="0" fontId="11" fillId="2" borderId="0" xfId="0" applyFont="1" applyFill="1" applyAlignment="1">
      <alignment horizontal="left"/>
    </xf>
    <xf numFmtId="0" fontId="0" fillId="0" borderId="0" xfId="0" quotePrefix="1"/>
    <xf numFmtId="0" fontId="0" fillId="0" borderId="0" xfId="0" quotePrefix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48" fillId="0" borderId="0" xfId="0" applyFont="1" applyAlignment="1">
      <alignment horizontal="left"/>
    </xf>
    <xf numFmtId="0" fontId="49" fillId="0" borderId="0" xfId="0" applyFont="1" applyAlignment="1">
      <alignment horizontal="left" vertical="center" indent="1"/>
    </xf>
    <xf numFmtId="0" fontId="50" fillId="0" borderId="0" xfId="0" applyFont="1" applyAlignment="1">
      <alignment horizontal="left" vertical="center" indent="1"/>
    </xf>
    <xf numFmtId="1" fontId="0" fillId="0" borderId="0" xfId="0" applyNumberFormat="1"/>
    <xf numFmtId="0" fontId="51" fillId="0" borderId="0" xfId="0" applyFont="1" applyAlignment="1">
      <alignment horizontal="left" vertical="center" indent="1"/>
    </xf>
    <xf numFmtId="49" fontId="18" fillId="0" borderId="97" xfId="1" applyNumberFormat="1" applyFont="1" applyBorder="1">
      <alignment vertical="top" wrapText="1"/>
    </xf>
    <xf numFmtId="49" fontId="19" fillId="0" borderId="98" xfId="1" applyNumberFormat="1" applyFont="1" applyBorder="1">
      <alignment vertical="top" wrapText="1"/>
    </xf>
    <xf numFmtId="49" fontId="20" fillId="0" borderId="98" xfId="1" applyNumberFormat="1" applyFont="1" applyBorder="1">
      <alignment vertical="top" wrapText="1"/>
    </xf>
    <xf numFmtId="49" fontId="21" fillId="0" borderId="98" xfId="1" applyNumberFormat="1" applyFont="1" applyBorder="1">
      <alignment vertical="top" wrapText="1"/>
    </xf>
    <xf numFmtId="49" fontId="52" fillId="0" borderId="98" xfId="1" applyNumberFormat="1" applyFont="1" applyBorder="1">
      <alignment vertical="top" wrapText="1"/>
    </xf>
    <xf numFmtId="49" fontId="53" fillId="0" borderId="99" xfId="1" applyNumberFormat="1" applyFont="1" applyBorder="1">
      <alignment vertical="top" wrapText="1"/>
    </xf>
    <xf numFmtId="0" fontId="2" fillId="2" borderId="1" xfId="0" applyFont="1" applyFill="1" applyBorder="1" applyAlignment="1">
      <alignment horizontal="center"/>
    </xf>
    <xf numFmtId="0" fontId="1" fillId="2" borderId="0" xfId="0" applyFont="1" applyFill="1" applyBorder="1"/>
    <xf numFmtId="0" fontId="54" fillId="2" borderId="0" xfId="0" applyFont="1" applyFill="1" applyBorder="1" applyAlignment="1">
      <alignment horizontal="center"/>
    </xf>
    <xf numFmtId="0" fontId="27" fillId="2" borderId="1" xfId="0" applyFont="1" applyFill="1" applyBorder="1"/>
    <xf numFmtId="0" fontId="2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0" fillId="2" borderId="1" xfId="0" applyFont="1" applyFill="1" applyBorder="1" applyAlignment="1"/>
    <xf numFmtId="0" fontId="55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right"/>
    </xf>
    <xf numFmtId="0" fontId="2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35" fillId="0" borderId="0" xfId="0" applyFont="1" applyFill="1" applyBorder="1" applyAlignment="1">
      <alignment horizontal="right"/>
    </xf>
    <xf numFmtId="0" fontId="37" fillId="0" borderId="0" xfId="0" applyFont="1" applyFill="1" applyBorder="1" applyAlignment="1">
      <alignment horizontal="center"/>
    </xf>
    <xf numFmtId="0" fontId="26" fillId="2" borderId="0" xfId="0" applyFont="1" applyFill="1" applyBorder="1"/>
    <xf numFmtId="0" fontId="57" fillId="0" borderId="0" xfId="0" applyFont="1"/>
    <xf numFmtId="0" fontId="57" fillId="2" borderId="0" xfId="0" applyFont="1" applyFill="1"/>
    <xf numFmtId="0" fontId="58" fillId="2" borderId="0" xfId="0" applyFont="1" applyFill="1"/>
    <xf numFmtId="0" fontId="57" fillId="2" borderId="0" xfId="0" applyFont="1" applyFill="1" applyAlignment="1">
      <alignment horizontal="left" indent="1"/>
    </xf>
    <xf numFmtId="0" fontId="57" fillId="0" borderId="0" xfId="0" applyFont="1" applyAlignment="1">
      <alignment horizontal="left" indent="1"/>
    </xf>
    <xf numFmtId="0" fontId="57" fillId="2" borderId="0" xfId="0" applyFont="1" applyFill="1" applyAlignment="1">
      <alignment horizontal="center"/>
    </xf>
    <xf numFmtId="0" fontId="57" fillId="0" borderId="0" xfId="0" applyFont="1" applyAlignment="1">
      <alignment horizontal="center"/>
    </xf>
    <xf numFmtId="0" fontId="57" fillId="0" borderId="100" xfId="0" applyFont="1" applyBorder="1"/>
    <xf numFmtId="0" fontId="57" fillId="4" borderId="0" xfId="0" applyFont="1" applyFill="1" applyAlignment="1">
      <alignment horizontal="center"/>
    </xf>
    <xf numFmtId="0" fontId="57" fillId="4" borderId="0" xfId="0" applyFont="1" applyFill="1"/>
    <xf numFmtId="0" fontId="57" fillId="4" borderId="0" xfId="0" applyFont="1" applyFill="1" applyAlignment="1">
      <alignment horizontal="left" indent="1"/>
    </xf>
    <xf numFmtId="0" fontId="57" fillId="2" borderId="0" xfId="0" quotePrefix="1" applyFont="1" applyFill="1" applyAlignment="1">
      <alignment horizontal="left" indent="1"/>
    </xf>
    <xf numFmtId="0" fontId="59" fillId="2" borderId="0" xfId="0" applyFont="1" applyFill="1"/>
    <xf numFmtId="0" fontId="59" fillId="2" borderId="0" xfId="0" applyFont="1" applyFill="1" applyAlignment="1">
      <alignment horizontal="left" indent="1"/>
    </xf>
    <xf numFmtId="0" fontId="57" fillId="2" borderId="0" xfId="0" applyFont="1" applyFill="1" applyAlignment="1">
      <alignment horizontal="left" indent="2"/>
    </xf>
    <xf numFmtId="0" fontId="1" fillId="2" borderId="0" xfId="0" applyFont="1" applyFill="1" applyAlignment="1">
      <alignment horizontal="center"/>
    </xf>
    <xf numFmtId="0" fontId="3" fillId="2" borderId="0" xfId="0" applyFont="1" applyFill="1" applyBorder="1" applyAlignment="1">
      <alignment horizontal="right"/>
    </xf>
    <xf numFmtId="0" fontId="4" fillId="2" borderId="0" xfId="0" applyFont="1" applyFill="1"/>
    <xf numFmtId="0" fontId="55" fillId="2" borderId="0" xfId="0" applyFont="1" applyFill="1" applyBorder="1" applyAlignment="1">
      <alignment horizontal="center"/>
    </xf>
    <xf numFmtId="0" fontId="55" fillId="0" borderId="0" xfId="0" applyFont="1" applyBorder="1" applyAlignment="1">
      <alignment horizontal="center"/>
    </xf>
    <xf numFmtId="0" fontId="55" fillId="0" borderId="0" xfId="0" applyFont="1" applyAlignment="1">
      <alignment horizontal="left"/>
    </xf>
    <xf numFmtId="0" fontId="55" fillId="0" borderId="0" xfId="0" applyFont="1" applyAlignment="1">
      <alignment horizontal="center"/>
    </xf>
    <xf numFmtId="2" fontId="55" fillId="0" borderId="0" xfId="0" applyNumberFormat="1" applyFont="1" applyAlignment="1">
      <alignment horizontal="center"/>
    </xf>
    <xf numFmtId="0" fontId="32" fillId="5" borderId="0" xfId="0" applyFont="1" applyFill="1" applyBorder="1" applyAlignment="1">
      <alignment vertical="center"/>
    </xf>
    <xf numFmtId="0" fontId="25" fillId="0" borderId="0" xfId="0" applyFont="1" applyFill="1" applyBorder="1"/>
    <xf numFmtId="0" fontId="25" fillId="0" borderId="0" xfId="0" applyFont="1" applyFill="1" applyBorder="1" applyAlignment="1">
      <alignment horizontal="right"/>
    </xf>
    <xf numFmtId="0" fontId="25" fillId="0" borderId="0" xfId="0" quotePrefix="1" applyFont="1" applyFill="1" applyBorder="1" applyAlignment="1">
      <alignment horizontal="right"/>
    </xf>
    <xf numFmtId="0" fontId="30" fillId="0" borderId="0" xfId="0" applyFont="1" applyFill="1" applyBorder="1"/>
    <xf numFmtId="0" fontId="3" fillId="0" borderId="0" xfId="0" applyFont="1" applyAlignment="1">
      <alignment horizontal="left"/>
    </xf>
    <xf numFmtId="0" fontId="2" fillId="2" borderId="101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38" fillId="2" borderId="0" xfId="0" applyFont="1" applyFill="1"/>
    <xf numFmtId="0" fontId="3" fillId="2" borderId="0" xfId="0" applyFont="1" applyFill="1" applyAlignment="1">
      <alignment horizontal="left"/>
    </xf>
    <xf numFmtId="0" fontId="1" fillId="2" borderId="101" xfId="0" applyFont="1" applyFill="1" applyBorder="1" applyAlignment="1">
      <alignment horizontal="center"/>
    </xf>
    <xf numFmtId="0" fontId="2" fillId="2" borderId="101" xfId="0" applyFont="1" applyFill="1" applyBorder="1"/>
    <xf numFmtId="0" fontId="0" fillId="4" borderId="0" xfId="0" applyFill="1" applyAlignment="1">
      <alignment horizontal="left"/>
    </xf>
    <xf numFmtId="0" fontId="0" fillId="4" borderId="0" xfId="0" applyFill="1" applyAlignment="1">
      <alignment horizontal="center"/>
    </xf>
    <xf numFmtId="0" fontId="0" fillId="4" borderId="0" xfId="0" applyFill="1"/>
    <xf numFmtId="0" fontId="60" fillId="2" borderId="0" xfId="0" applyFont="1" applyFill="1" applyBorder="1" applyAlignment="1">
      <alignment horizontal="center"/>
    </xf>
    <xf numFmtId="0" fontId="5" fillId="5" borderId="0" xfId="0" applyFont="1" applyFill="1" applyBorder="1" applyAlignment="1">
      <alignment vertical="center"/>
    </xf>
    <xf numFmtId="0" fontId="5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61" fillId="5" borderId="0" xfId="0" applyFont="1" applyFill="1" applyBorder="1" applyAlignment="1">
      <alignment horizontal="center" vertical="center"/>
    </xf>
    <xf numFmtId="0" fontId="24" fillId="5" borderId="0" xfId="0" applyFont="1" applyFill="1" applyBorder="1" applyAlignment="1">
      <alignment horizontal="left" vertical="center"/>
    </xf>
    <xf numFmtId="0" fontId="25" fillId="2" borderId="102" xfId="0" applyFont="1" applyFill="1" applyBorder="1"/>
    <xf numFmtId="0" fontId="2" fillId="0" borderId="102" xfId="0" applyFont="1" applyBorder="1"/>
    <xf numFmtId="0" fontId="2" fillId="2" borderId="102" xfId="0" applyFont="1" applyFill="1" applyBorder="1"/>
    <xf numFmtId="0" fontId="25" fillId="4" borderId="6" xfId="0" applyFont="1" applyFill="1" applyBorder="1"/>
    <xf numFmtId="0" fontId="2" fillId="4" borderId="6" xfId="0" applyFont="1" applyFill="1" applyBorder="1"/>
    <xf numFmtId="0" fontId="2" fillId="0" borderId="0" xfId="0" applyFont="1" applyFill="1"/>
    <xf numFmtId="0" fontId="0" fillId="4" borderId="0" xfId="0" applyFill="1" applyBorder="1"/>
    <xf numFmtId="0" fontId="2" fillId="2" borderId="0" xfId="0" applyFont="1" applyFill="1" applyBorder="1" applyAlignment="1">
      <alignment horizontal="left" indent="1"/>
    </xf>
    <xf numFmtId="0" fontId="2" fillId="0" borderId="0" xfId="0" applyFont="1" applyBorder="1"/>
    <xf numFmtId="0" fontId="2" fillId="2" borderId="104" xfId="0" applyFont="1" applyFill="1" applyBorder="1"/>
    <xf numFmtId="0" fontId="25" fillId="2" borderId="102" xfId="0" applyFont="1" applyFill="1" applyBorder="1" applyAlignment="1">
      <alignment horizontal="left"/>
    </xf>
    <xf numFmtId="0" fontId="25" fillId="2" borderId="103" xfId="0" applyFont="1" applyFill="1" applyBorder="1"/>
    <xf numFmtId="0" fontId="11" fillId="2" borderId="0" xfId="0" applyFont="1" applyFill="1" applyBorder="1" applyAlignment="1">
      <alignment horizontal="right"/>
    </xf>
    <xf numFmtId="0" fontId="5" fillId="3" borderId="0" xfId="0" applyFont="1" applyFill="1" applyBorder="1" applyAlignment="1">
      <alignment horizontal="center" vertical="center"/>
    </xf>
    <xf numFmtId="0" fontId="43" fillId="3" borderId="2" xfId="0" applyFont="1" applyFill="1" applyBorder="1"/>
    <xf numFmtId="0" fontId="43" fillId="3" borderId="3" xfId="0" applyFont="1" applyFill="1" applyBorder="1"/>
    <xf numFmtId="0" fontId="43" fillId="0" borderId="0" xfId="0" applyFont="1" applyFill="1" applyBorder="1"/>
    <xf numFmtId="0" fontId="43" fillId="0" borderId="0" xfId="0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0" fontId="2" fillId="2" borderId="13" xfId="0" applyFont="1" applyFill="1" applyBorder="1" applyAlignment="1">
      <alignment horizontal="center"/>
    </xf>
    <xf numFmtId="0" fontId="25" fillId="0" borderId="0" xfId="0" quotePrefix="1" applyFont="1" applyFill="1" applyBorder="1"/>
    <xf numFmtId="0" fontId="25" fillId="2" borderId="94" xfId="0" applyFont="1" applyFill="1" applyBorder="1"/>
    <xf numFmtId="0" fontId="25" fillId="2" borderId="90" xfId="0" applyFont="1" applyFill="1" applyBorder="1"/>
    <xf numFmtId="0" fontId="64" fillId="2" borderId="0" xfId="0" applyFont="1" applyFill="1" applyBorder="1" applyAlignment="1"/>
    <xf numFmtId="0" fontId="25" fillId="2" borderId="95" xfId="0" applyFont="1" applyFill="1" applyBorder="1" applyAlignment="1">
      <alignment horizontal="center"/>
    </xf>
    <xf numFmtId="0" fontId="1" fillId="2" borderId="0" xfId="0" applyFont="1" applyFill="1" applyBorder="1" applyAlignment="1"/>
    <xf numFmtId="0" fontId="2" fillId="2" borderId="105" xfId="0" applyFont="1" applyFill="1" applyBorder="1" applyAlignment="1">
      <alignment horizontal="center"/>
    </xf>
    <xf numFmtId="0" fontId="25" fillId="2" borderId="106" xfId="0" applyFont="1" applyFill="1" applyBorder="1"/>
    <xf numFmtId="0" fontId="25" fillId="2" borderId="107" xfId="0" applyFont="1" applyFill="1" applyBorder="1"/>
    <xf numFmtId="0" fontId="25" fillId="2" borderId="108" xfId="0" applyFont="1" applyFill="1" applyBorder="1" applyAlignment="1">
      <alignment horizontal="center"/>
    </xf>
    <xf numFmtId="0" fontId="25" fillId="2" borderId="108" xfId="0" applyFont="1" applyFill="1" applyBorder="1"/>
    <xf numFmtId="0" fontId="25" fillId="2" borderId="107" xfId="0" applyFont="1" applyFill="1" applyBorder="1" applyAlignment="1">
      <alignment horizontal="center"/>
    </xf>
    <xf numFmtId="0" fontId="25" fillId="2" borderId="109" xfId="0" applyFont="1" applyFill="1" applyBorder="1"/>
    <xf numFmtId="0" fontId="65" fillId="7" borderId="100" xfId="0" applyFont="1" applyFill="1" applyBorder="1"/>
    <xf numFmtId="0" fontId="6" fillId="5" borderId="0" xfId="0" applyFont="1" applyFill="1" applyBorder="1" applyAlignment="1">
      <alignment horizontal="center" vertical="center"/>
    </xf>
    <xf numFmtId="0" fontId="63" fillId="2" borderId="0" xfId="0" applyFont="1" applyFill="1" applyBorder="1" applyAlignment="1">
      <alignment horizontal="right"/>
    </xf>
    <xf numFmtId="0" fontId="66" fillId="2" borderId="0" xfId="0" applyFont="1" applyFill="1" applyAlignment="1">
      <alignment horizontal="center"/>
    </xf>
    <xf numFmtId="0" fontId="43" fillId="3" borderId="110" xfId="0" applyFont="1" applyFill="1" applyBorder="1"/>
    <xf numFmtId="0" fontId="66" fillId="2" borderId="106" xfId="0" applyFont="1" applyFill="1" applyBorder="1" applyAlignment="1">
      <alignment horizontal="center"/>
    </xf>
    <xf numFmtId="0" fontId="6" fillId="3" borderId="0" xfId="0" applyFont="1" applyFill="1" applyBorder="1" applyAlignment="1">
      <alignment vertical="center"/>
    </xf>
    <xf numFmtId="0" fontId="32" fillId="3" borderId="0" xfId="0" applyFont="1" applyFill="1" applyBorder="1" applyAlignment="1">
      <alignment horizontal="center" vertical="center"/>
    </xf>
    <xf numFmtId="0" fontId="67" fillId="3" borderId="0" xfId="0" applyFont="1" applyFill="1" applyBorder="1" applyAlignment="1">
      <alignment horizontal="center" vertical="center"/>
    </xf>
    <xf numFmtId="0" fontId="1" fillId="4" borderId="6" xfId="0" applyFont="1" applyFill="1" applyBorder="1"/>
    <xf numFmtId="0" fontId="1" fillId="2" borderId="102" xfId="0" applyFont="1" applyFill="1" applyBorder="1"/>
    <xf numFmtId="0" fontId="3" fillId="4" borderId="0" xfId="0" applyFont="1" applyFill="1" applyBorder="1"/>
    <xf numFmtId="0" fontId="11" fillId="4" borderId="0" xfId="0" applyFont="1" applyFill="1" applyBorder="1"/>
    <xf numFmtId="0" fontId="2" fillId="2" borderId="94" xfId="0" applyFont="1" applyFill="1" applyBorder="1"/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left" indent="1"/>
    </xf>
    <xf numFmtId="0" fontId="2" fillId="2" borderId="0" xfId="0" quotePrefix="1" applyFont="1" applyFill="1" applyAlignment="1">
      <alignment horizontal="left" indent="1"/>
    </xf>
    <xf numFmtId="0" fontId="26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 indent="1"/>
    </xf>
    <xf numFmtId="0" fontId="11" fillId="2" borderId="0" xfId="0" applyFont="1" applyFill="1" applyAlignment="1">
      <alignment horizontal="left" indent="1"/>
    </xf>
    <xf numFmtId="0" fontId="2" fillId="2" borderId="95" xfId="0" applyFont="1" applyFill="1" applyBorder="1" applyAlignment="1">
      <alignment horizontal="center"/>
    </xf>
    <xf numFmtId="0" fontId="0" fillId="2" borderId="85" xfId="0" applyFill="1" applyBorder="1"/>
    <xf numFmtId="0" fontId="2" fillId="2" borderId="11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 indent="2"/>
    </xf>
    <xf numFmtId="0" fontId="2" fillId="2" borderId="85" xfId="0" applyFont="1" applyFill="1" applyBorder="1" applyAlignment="1">
      <alignment vertical="center"/>
    </xf>
    <xf numFmtId="0" fontId="2" fillId="2" borderId="90" xfId="0" applyFont="1" applyFill="1" applyBorder="1"/>
    <xf numFmtId="0" fontId="2" fillId="2" borderId="91" xfId="0" applyFont="1" applyFill="1" applyBorder="1"/>
    <xf numFmtId="0" fontId="3" fillId="6" borderId="0" xfId="0" applyFon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0" fontId="3" fillId="2" borderId="1" xfId="0" applyFont="1" applyFill="1" applyBorder="1"/>
    <xf numFmtId="0" fontId="38" fillId="2" borderId="1" xfId="0" applyFont="1" applyFill="1" applyBorder="1"/>
    <xf numFmtId="0" fontId="10" fillId="2" borderId="0" xfId="0" applyFont="1" applyFill="1" applyBorder="1" applyAlignment="1">
      <alignment horizontal="left" indent="1"/>
    </xf>
    <xf numFmtId="0" fontId="0" fillId="2" borderId="0" xfId="0" applyFill="1" applyBorder="1" applyAlignment="1">
      <alignment horizontal="center"/>
    </xf>
    <xf numFmtId="0" fontId="25" fillId="2" borderId="104" xfId="0" applyFont="1" applyFill="1" applyBorder="1"/>
    <xf numFmtId="0" fontId="2" fillId="6" borderId="0" xfId="0" applyFont="1" applyFill="1" applyAlignment="1">
      <alignment horizontal="center"/>
    </xf>
    <xf numFmtId="0" fontId="34" fillId="5" borderId="0" xfId="0" applyFont="1" applyFill="1" applyBorder="1" applyAlignment="1">
      <alignment horizontal="right" vertical="center"/>
    </xf>
    <xf numFmtId="0" fontId="2" fillId="2" borderId="103" xfId="0" applyFont="1" applyFill="1" applyBorder="1"/>
    <xf numFmtId="0" fontId="32" fillId="2" borderId="0" xfId="0" applyFont="1" applyFill="1" applyBorder="1"/>
    <xf numFmtId="0" fontId="8" fillId="2" borderId="0" xfId="0" applyFont="1" applyFill="1" applyBorder="1" applyAlignment="1">
      <alignment horizontal="center"/>
    </xf>
    <xf numFmtId="0" fontId="6" fillId="3" borderId="0" xfId="0" applyFont="1" applyFill="1" applyBorder="1" applyAlignment="1"/>
    <xf numFmtId="0" fontId="39" fillId="2" borderId="1" xfId="0" applyFont="1" applyFill="1" applyBorder="1"/>
    <xf numFmtId="0" fontId="2" fillId="0" borderId="1" xfId="0" applyFont="1" applyBorder="1"/>
    <xf numFmtId="0" fontId="4" fillId="2" borderId="1" xfId="0" applyFont="1" applyFill="1" applyBorder="1"/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31" fillId="3" borderId="0" xfId="0" applyFont="1" applyFill="1" applyBorder="1" applyAlignment="1">
      <alignment horizontal="left" vertical="center"/>
    </xf>
    <xf numFmtId="0" fontId="73" fillId="3" borderId="0" xfId="0" applyFont="1" applyFill="1" applyBorder="1"/>
    <xf numFmtId="0" fontId="73" fillId="3" borderId="0" xfId="0" applyFont="1" applyFill="1"/>
    <xf numFmtId="0" fontId="3" fillId="4" borderId="1" xfId="0" applyFont="1" applyFill="1" applyBorder="1"/>
    <xf numFmtId="0" fontId="4" fillId="0" borderId="1" xfId="0" applyFont="1" applyBorder="1"/>
    <xf numFmtId="0" fontId="3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11" fillId="4" borderId="0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/>
    </xf>
    <xf numFmtId="0" fontId="2" fillId="2" borderId="112" xfId="0" applyFont="1" applyFill="1" applyBorder="1"/>
    <xf numFmtId="0" fontId="2" fillId="2" borderId="0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4" fillId="4" borderId="0" xfId="0" applyFont="1" applyFill="1"/>
    <xf numFmtId="0" fontId="4" fillId="4" borderId="0" xfId="0" applyFont="1" applyFill="1" applyBorder="1"/>
    <xf numFmtId="0" fontId="74" fillId="3" borderId="0" xfId="0" applyFont="1" applyFill="1" applyBorder="1" applyAlignment="1"/>
    <xf numFmtId="0" fontId="4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71" fillId="3" borderId="0" xfId="0" applyFont="1" applyFill="1" applyBorder="1" applyAlignment="1">
      <alignment horizontal="right" vertical="top"/>
    </xf>
    <xf numFmtId="0" fontId="1" fillId="2" borderId="104" xfId="0" applyFont="1" applyFill="1" applyBorder="1"/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8" fillId="4" borderId="0" xfId="0" applyFont="1" applyFill="1"/>
    <xf numFmtId="0" fontId="4" fillId="4" borderId="0" xfId="0" applyFont="1" applyFill="1" applyAlignment="1">
      <alignment horizontal="center"/>
    </xf>
    <xf numFmtId="0" fontId="1" fillId="4" borderId="1" xfId="0" applyFont="1" applyFill="1" applyBorder="1"/>
    <xf numFmtId="0" fontId="25" fillId="4" borderId="102" xfId="0" applyFont="1" applyFill="1" applyBorder="1"/>
    <xf numFmtId="0" fontId="2" fillId="4" borderId="102" xfId="0" applyFont="1" applyFill="1" applyBorder="1"/>
    <xf numFmtId="0" fontId="25" fillId="4" borderId="103" xfId="0" applyFont="1" applyFill="1" applyBorder="1"/>
    <xf numFmtId="0" fontId="2" fillId="4" borderId="103" xfId="0" applyFont="1" applyFill="1" applyBorder="1"/>
    <xf numFmtId="0" fontId="2" fillId="0" borderId="89" xfId="0" applyFont="1" applyBorder="1"/>
    <xf numFmtId="0" fontId="73" fillId="9" borderId="0" xfId="3"/>
    <xf numFmtId="0" fontId="79" fillId="8" borderId="0" xfId="2"/>
    <xf numFmtId="0" fontId="79" fillId="8" borderId="88" xfId="2" applyBorder="1"/>
    <xf numFmtId="0" fontId="43" fillId="3" borderId="0" xfId="0" applyFont="1" applyFill="1"/>
    <xf numFmtId="0" fontId="3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3" fillId="0" borderId="95" xfId="0" applyFont="1" applyBorder="1" applyAlignment="1">
      <alignment horizontal="center"/>
    </xf>
    <xf numFmtId="0" fontId="3" fillId="0" borderId="85" xfId="0" applyFont="1" applyBorder="1" applyAlignment="1">
      <alignment horizontal="center"/>
    </xf>
    <xf numFmtId="0" fontId="3" fillId="0" borderId="94" xfId="0" applyFont="1" applyBorder="1" applyAlignment="1">
      <alignment horizontal="center"/>
    </xf>
    <xf numFmtId="0" fontId="3" fillId="0" borderId="11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90" xfId="0" applyFont="1" applyBorder="1" applyAlignment="1">
      <alignment horizontal="center"/>
    </xf>
    <xf numFmtId="0" fontId="3" fillId="0" borderId="96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8" fillId="0" borderId="91" xfId="0" applyFont="1" applyBorder="1" applyAlignment="1">
      <alignment horizontal="center"/>
    </xf>
    <xf numFmtId="0" fontId="3" fillId="0" borderId="94" xfId="0" applyFont="1" applyBorder="1" applyAlignment="1">
      <alignment horizontal="left"/>
    </xf>
    <xf numFmtId="0" fontId="3" fillId="0" borderId="90" xfId="0" applyFont="1" applyBorder="1" applyAlignment="1">
      <alignment horizontal="left"/>
    </xf>
    <xf numFmtId="0" fontId="3" fillId="0" borderId="91" xfId="0" applyFont="1" applyBorder="1" applyAlignment="1">
      <alignment horizontal="left"/>
    </xf>
    <xf numFmtId="0" fontId="36" fillId="3" borderId="0" xfId="0" applyFont="1" applyFill="1" applyBorder="1"/>
    <xf numFmtId="0" fontId="35" fillId="3" borderId="0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3" borderId="0" xfId="0" applyFont="1" applyFill="1"/>
    <xf numFmtId="0" fontId="43" fillId="3" borderId="0" xfId="0" applyFont="1" applyFill="1" applyAlignment="1">
      <alignment horizontal="center"/>
    </xf>
    <xf numFmtId="0" fontId="35" fillId="3" borderId="0" xfId="0" applyFont="1" applyFill="1"/>
    <xf numFmtId="0" fontId="35" fillId="2" borderId="0" xfId="0" applyFont="1" applyFill="1" applyBorder="1" applyAlignment="1">
      <alignment horizontal="right"/>
    </xf>
    <xf numFmtId="0" fontId="0" fillId="2" borderId="0" xfId="0" applyFill="1"/>
    <xf numFmtId="0" fontId="0" fillId="2" borderId="0" xfId="0" applyFill="1" applyBorder="1" applyAlignment="1"/>
    <xf numFmtId="0" fontId="56" fillId="2" borderId="0" xfId="0" applyFont="1" applyFill="1" applyAlignment="1">
      <alignment horizontal="center"/>
    </xf>
    <xf numFmtId="0" fontId="1" fillId="0" borderId="6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3" fillId="2" borderId="102" xfId="0" applyFont="1" applyFill="1" applyBorder="1" applyAlignment="1">
      <alignment horizontal="center"/>
    </xf>
    <xf numFmtId="0" fontId="3" fillId="2" borderId="103" xfId="0" applyFont="1" applyFill="1" applyBorder="1" applyAlignment="1">
      <alignment horizontal="center"/>
    </xf>
    <xf numFmtId="0" fontId="11" fillId="0" borderId="102" xfId="0" applyFont="1" applyBorder="1"/>
    <xf numFmtId="0" fontId="11" fillId="0" borderId="103" xfId="0" applyFont="1" applyBorder="1"/>
    <xf numFmtId="0" fontId="26" fillId="2" borderId="6" xfId="0" applyFont="1" applyFill="1" applyBorder="1"/>
    <xf numFmtId="0" fontId="60" fillId="2" borderId="0" xfId="0" applyFont="1" applyFill="1" applyBorder="1" applyAlignment="1">
      <alignment horizontal="left"/>
    </xf>
    <xf numFmtId="0" fontId="60" fillId="2" borderId="1" xfId="0" applyFont="1" applyFill="1" applyBorder="1" applyAlignment="1">
      <alignment horizontal="left"/>
    </xf>
    <xf numFmtId="0" fontId="43" fillId="3" borderId="1" xfId="0" applyFont="1" applyFill="1" applyBorder="1"/>
    <xf numFmtId="0" fontId="43" fillId="3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84" fillId="10" borderId="0" xfId="4"/>
    <xf numFmtId="0" fontId="31" fillId="3" borderId="0" xfId="0" applyFont="1" applyFill="1" applyBorder="1" applyAlignment="1">
      <alignment horizontal="left" vertical="center"/>
    </xf>
    <xf numFmtId="0" fontId="62" fillId="3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0" fillId="2" borderId="0" xfId="0" applyFont="1" applyFill="1" applyBorder="1" applyAlignment="1"/>
    <xf numFmtId="0" fontId="2" fillId="2" borderId="0" xfId="0" quotePrefix="1" applyFont="1" applyFill="1" applyBorder="1" applyAlignment="1">
      <alignment horizontal="left"/>
    </xf>
    <xf numFmtId="0" fontId="2" fillId="2" borderId="113" xfId="0" applyFont="1" applyFill="1" applyBorder="1" applyAlignment="1"/>
    <xf numFmtId="0" fontId="71" fillId="3" borderId="85" xfId="0" applyFont="1" applyFill="1" applyBorder="1" applyAlignment="1">
      <alignment horizontal="right" vertical="top"/>
    </xf>
    <xf numFmtId="0" fontId="31" fillId="3" borderId="101" xfId="0" applyFont="1" applyFill="1" applyBorder="1" applyAlignment="1">
      <alignment horizontal="left" vertical="center"/>
    </xf>
    <xf numFmtId="0" fontId="5" fillId="3" borderId="101" xfId="0" applyFont="1" applyFill="1" applyBorder="1" applyAlignment="1">
      <alignment horizontal="center"/>
    </xf>
    <xf numFmtId="0" fontId="5" fillId="3" borderId="13" xfId="0" applyFont="1" applyFill="1" applyBorder="1" applyAlignment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 applyAlignment="1">
      <alignment horizontal="left" vertical="center"/>
    </xf>
    <xf numFmtId="0" fontId="34" fillId="3" borderId="0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vertical="center"/>
    </xf>
    <xf numFmtId="0" fontId="1" fillId="0" borderId="13" xfId="0" applyFont="1" applyBorder="1"/>
    <xf numFmtId="0" fontId="64" fillId="11" borderId="1" xfId="0" applyFont="1" applyFill="1" applyBorder="1"/>
    <xf numFmtId="0" fontId="5" fillId="11" borderId="1" xfId="0" applyFont="1" applyFill="1" applyBorder="1"/>
    <xf numFmtId="0" fontId="61" fillId="11" borderId="1" xfId="0" applyFont="1" applyFill="1" applyBorder="1"/>
    <xf numFmtId="0" fontId="3" fillId="4" borderId="88" xfId="0" applyFont="1" applyFill="1" applyBorder="1" applyAlignment="1">
      <alignment horizontal="left"/>
    </xf>
    <xf numFmtId="0" fontId="2" fillId="4" borderId="89" xfId="0" applyFont="1" applyFill="1" applyBorder="1" applyAlignment="1">
      <alignment horizontal="center"/>
    </xf>
    <xf numFmtId="0" fontId="3" fillId="4" borderId="95" xfId="0" applyFont="1" applyFill="1" applyBorder="1" applyAlignment="1">
      <alignment horizontal="left"/>
    </xf>
    <xf numFmtId="0" fontId="2" fillId="4" borderId="9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5" borderId="0" xfId="0" applyFont="1" applyFill="1" applyBorder="1" applyAlignment="1">
      <alignment vertical="center"/>
    </xf>
    <xf numFmtId="0" fontId="71" fillId="5" borderId="0" xfId="0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left"/>
    </xf>
    <xf numFmtId="0" fontId="86" fillId="2" borderId="0" xfId="0" applyFont="1" applyFill="1" applyBorder="1" applyAlignment="1">
      <alignment horizontal="center"/>
    </xf>
    <xf numFmtId="0" fontId="49" fillId="2" borderId="0" xfId="0" applyFont="1" applyFill="1"/>
    <xf numFmtId="0" fontId="2" fillId="4" borderId="6" xfId="0" applyFont="1" applyFill="1" applyBorder="1" applyAlignment="1">
      <alignment horizontal="center"/>
    </xf>
    <xf numFmtId="0" fontId="2" fillId="2" borderId="102" xfId="0" applyFont="1" applyFill="1" applyBorder="1" applyAlignment="1">
      <alignment horizontal="center"/>
    </xf>
    <xf numFmtId="0" fontId="10" fillId="2" borderId="1" xfId="0" applyFont="1" applyFill="1" applyBorder="1"/>
    <xf numFmtId="0" fontId="3" fillId="2" borderId="6" xfId="0" applyFont="1" applyFill="1" applyBorder="1" applyAlignment="1">
      <alignment horizontal="center"/>
    </xf>
    <xf numFmtId="0" fontId="11" fillId="2" borderId="103" xfId="0" applyFont="1" applyFill="1" applyBorder="1"/>
    <xf numFmtId="0" fontId="6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0" fontId="72" fillId="3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/>
    </xf>
    <xf numFmtId="0" fontId="70" fillId="2" borderId="0" xfId="0" applyFont="1" applyFill="1" applyBorder="1"/>
    <xf numFmtId="0" fontId="69" fillId="2" borderId="0" xfId="0" applyFont="1" applyFill="1" applyBorder="1"/>
    <xf numFmtId="0" fontId="88" fillId="3" borderId="0" xfId="0" applyFont="1" applyFill="1" applyBorder="1" applyAlignment="1">
      <alignment vertical="center"/>
    </xf>
    <xf numFmtId="0" fontId="89" fillId="3" borderId="0" xfId="0" applyFont="1" applyFill="1" applyBorder="1" applyAlignment="1">
      <alignment vertical="center"/>
    </xf>
    <xf numFmtId="0" fontId="89" fillId="3" borderId="0" xfId="0" applyFont="1" applyFill="1" applyBorder="1" applyAlignment="1"/>
    <xf numFmtId="0" fontId="89" fillId="3" borderId="0" xfId="0" applyFont="1" applyFill="1" applyBorder="1" applyAlignment="1">
      <alignment horizontal="right"/>
    </xf>
    <xf numFmtId="0" fontId="10" fillId="2" borderId="103" xfId="0" applyFont="1" applyFill="1" applyBorder="1"/>
    <xf numFmtId="0" fontId="1" fillId="2" borderId="0" xfId="0" applyFont="1" applyFill="1" applyBorder="1" applyAlignment="1">
      <alignment horizontal="right"/>
    </xf>
    <xf numFmtId="0" fontId="62" fillId="0" borderId="0" xfId="0" applyFont="1" applyFill="1" applyBorder="1" applyAlignment="1">
      <alignment vertical="center"/>
    </xf>
    <xf numFmtId="0" fontId="77" fillId="0" borderId="0" xfId="0" applyFont="1" applyFill="1" applyBorder="1" applyAlignment="1">
      <alignment horizontal="center"/>
    </xf>
    <xf numFmtId="0" fontId="62" fillId="0" borderId="0" xfId="0" applyFont="1" applyFill="1" applyBorder="1" applyAlignment="1"/>
    <xf numFmtId="0" fontId="1" fillId="0" borderId="103" xfId="0" applyFont="1" applyFill="1" applyBorder="1"/>
    <xf numFmtId="0" fontId="69" fillId="0" borderId="0" xfId="0" applyFont="1" applyFill="1" applyBorder="1"/>
    <xf numFmtId="0" fontId="70" fillId="0" borderId="0" xfId="0" applyFont="1" applyFill="1" applyBorder="1"/>
    <xf numFmtId="0" fontId="76" fillId="0" borderId="0" xfId="0" applyFont="1" applyFill="1" applyBorder="1"/>
    <xf numFmtId="0" fontId="69" fillId="0" borderId="0" xfId="0" applyFont="1" applyFill="1" applyBorder="1" applyAlignment="1">
      <alignment horizontal="left"/>
    </xf>
    <xf numFmtId="0" fontId="70" fillId="0" borderId="0" xfId="0" applyFont="1" applyFill="1" applyBorder="1" applyAlignment="1">
      <alignment horizontal="center"/>
    </xf>
    <xf numFmtId="0" fontId="70" fillId="0" borderId="0" xfId="0" applyFont="1" applyFill="1" applyBorder="1" applyAlignment="1"/>
    <xf numFmtId="0" fontId="78" fillId="0" borderId="0" xfId="0" applyFont="1" applyFill="1" applyBorder="1"/>
    <xf numFmtId="0" fontId="42" fillId="2" borderId="0" xfId="0" applyFont="1" applyFill="1" applyBorder="1"/>
    <xf numFmtId="0" fontId="34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4" fillId="2" borderId="114" xfId="0" applyFont="1" applyFill="1" applyBorder="1" applyAlignment="1">
      <alignment horizontal="center" vertical="center"/>
    </xf>
    <xf numFmtId="0" fontId="38" fillId="2" borderId="114" xfId="0" applyFont="1" applyFill="1" applyBorder="1" applyAlignment="1">
      <alignment horizontal="left" vertical="center"/>
    </xf>
    <xf numFmtId="0" fontId="38" fillId="2" borderId="114" xfId="0" applyFont="1" applyFill="1" applyBorder="1" applyAlignment="1">
      <alignment horizontal="center" vertical="center"/>
    </xf>
    <xf numFmtId="0" fontId="38" fillId="2" borderId="114" xfId="0" applyFont="1" applyFill="1" applyBorder="1" applyAlignment="1">
      <alignment horizontal="center"/>
    </xf>
    <xf numFmtId="0" fontId="38" fillId="2" borderId="114" xfId="0" applyFont="1" applyFill="1" applyBorder="1" applyAlignment="1">
      <alignment horizontal="left"/>
    </xf>
    <xf numFmtId="0" fontId="90" fillId="5" borderId="0" xfId="0" applyFont="1" applyFill="1" applyBorder="1" applyAlignment="1">
      <alignment vertical="center"/>
    </xf>
    <xf numFmtId="0" fontId="90" fillId="5" borderId="0" xfId="0" applyFont="1" applyFill="1" applyBorder="1" applyAlignment="1">
      <alignment horizontal="center" vertical="center"/>
    </xf>
    <xf numFmtId="0" fontId="90" fillId="5" borderId="0" xfId="0" applyFont="1" applyFill="1" applyBorder="1"/>
    <xf numFmtId="0" fontId="90" fillId="5" borderId="0" xfId="0" applyFont="1" applyFill="1" applyBorder="1" applyAlignment="1"/>
    <xf numFmtId="0" fontId="90" fillId="5" borderId="0" xfId="0" applyFont="1" applyFill="1" applyBorder="1" applyAlignment="1">
      <alignment horizontal="center"/>
    </xf>
    <xf numFmtId="0" fontId="90" fillId="3" borderId="0" xfId="0" applyFont="1" applyFill="1" applyBorder="1" applyAlignment="1">
      <alignment vertical="center"/>
    </xf>
    <xf numFmtId="0" fontId="88" fillId="3" borderId="0" xfId="0" applyFont="1" applyFill="1" applyBorder="1" applyAlignment="1">
      <alignment horizontal="center" vertical="center"/>
    </xf>
    <xf numFmtId="0" fontId="92" fillId="3" borderId="0" xfId="0" applyFont="1" applyFill="1" applyBorder="1" applyAlignment="1">
      <alignment vertical="center"/>
    </xf>
    <xf numFmtId="0" fontId="92" fillId="3" borderId="0" xfId="0" applyFont="1" applyFill="1" applyBorder="1" applyAlignment="1">
      <alignment horizontal="center" vertical="center"/>
    </xf>
    <xf numFmtId="0" fontId="92" fillId="5" borderId="0" xfId="0" applyFont="1" applyFill="1" applyBorder="1"/>
    <xf numFmtId="0" fontId="92" fillId="5" borderId="0" xfId="0" applyFont="1" applyFill="1" applyBorder="1" applyAlignment="1">
      <alignment horizontal="center"/>
    </xf>
    <xf numFmtId="0" fontId="36" fillId="3" borderId="0" xfId="0" applyFont="1" applyFill="1" applyBorder="1" applyAlignment="1">
      <alignment vertical="center"/>
    </xf>
    <xf numFmtId="0" fontId="90" fillId="5" borderId="0" xfId="0" applyFont="1" applyFill="1" applyBorder="1" applyAlignment="1">
      <alignment horizontal="left" vertical="center"/>
    </xf>
    <xf numFmtId="0" fontId="90" fillId="3" borderId="0" xfId="0" applyFont="1" applyFill="1" applyBorder="1" applyAlignment="1">
      <alignment horizontal="center"/>
    </xf>
    <xf numFmtId="0" fontId="36" fillId="5" borderId="0" xfId="0" applyFont="1" applyFill="1" applyBorder="1" applyAlignment="1">
      <alignment horizontal="center" vertical="center"/>
    </xf>
    <xf numFmtId="0" fontId="36" fillId="3" borderId="0" xfId="0" applyFont="1" applyFill="1" applyBorder="1" applyAlignment="1">
      <alignment horizontal="center"/>
    </xf>
    <xf numFmtId="0" fontId="93" fillId="2" borderId="114" xfId="0" applyFont="1" applyFill="1" applyBorder="1" applyAlignment="1">
      <alignment horizontal="left" vertical="center"/>
    </xf>
    <xf numFmtId="0" fontId="93" fillId="2" borderId="114" xfId="0" applyFont="1" applyFill="1" applyBorder="1" applyAlignment="1">
      <alignment horizontal="center" vertical="center"/>
    </xf>
    <xf numFmtId="0" fontId="93" fillId="2" borderId="114" xfId="0" applyFont="1" applyFill="1" applyBorder="1" applyAlignment="1">
      <alignment horizontal="center"/>
    </xf>
    <xf numFmtId="0" fontId="93" fillId="2" borderId="114" xfId="0" applyFont="1" applyFill="1" applyBorder="1" applyAlignment="1">
      <alignment horizontal="left"/>
    </xf>
    <xf numFmtId="0" fontId="90" fillId="3" borderId="0" xfId="0" applyFont="1" applyFill="1" applyBorder="1" applyAlignment="1"/>
    <xf numFmtId="0" fontId="91" fillId="5" borderId="0" xfId="0" applyFont="1" applyFill="1" applyBorder="1" applyAlignment="1">
      <alignment horizontal="center"/>
    </xf>
    <xf numFmtId="0" fontId="90" fillId="3" borderId="0" xfId="0" applyFont="1" applyFill="1" applyBorder="1" applyAlignment="1">
      <alignment horizontal="center" vertical="center"/>
    </xf>
    <xf numFmtId="0" fontId="94" fillId="3" borderId="0" xfId="0" applyFont="1" applyFill="1" applyBorder="1" applyAlignment="1">
      <alignment horizontal="center" vertical="center"/>
    </xf>
    <xf numFmtId="0" fontId="94" fillId="5" borderId="0" xfId="0" applyFont="1" applyFill="1" applyBorder="1" applyAlignment="1">
      <alignment vertical="center"/>
    </xf>
    <xf numFmtId="0" fontId="94" fillId="3" borderId="0" xfId="0" applyFont="1" applyFill="1" applyBorder="1" applyAlignment="1">
      <alignment vertical="center"/>
    </xf>
    <xf numFmtId="0" fontId="82" fillId="2" borderId="114" xfId="0" applyFont="1" applyFill="1" applyBorder="1" applyAlignment="1">
      <alignment vertical="center"/>
    </xf>
    <xf numFmtId="0" fontId="2" fillId="2" borderId="114" xfId="0" applyFont="1" applyFill="1" applyBorder="1" applyAlignment="1">
      <alignment vertical="center"/>
    </xf>
    <xf numFmtId="0" fontId="2" fillId="2" borderId="114" xfId="0" applyFont="1" applyFill="1" applyBorder="1"/>
    <xf numFmtId="0" fontId="88" fillId="5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0" xfId="0" applyFont="1" applyFill="1" applyAlignment="1">
      <alignment vertical="center"/>
    </xf>
    <xf numFmtId="0" fontId="3" fillId="4" borderId="0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vertical="center"/>
    </xf>
    <xf numFmtId="0" fontId="0" fillId="2" borderId="0" xfId="0" applyFill="1" applyAlignment="1">
      <alignment horizontal="right"/>
    </xf>
    <xf numFmtId="0" fontId="82" fillId="2" borderId="114" xfId="0" applyFont="1" applyFill="1" applyBorder="1"/>
    <xf numFmtId="0" fontId="0" fillId="2" borderId="114" xfId="0" applyFont="1" applyFill="1" applyBorder="1"/>
    <xf numFmtId="0" fontId="82" fillId="2" borderId="114" xfId="0" applyFont="1" applyFill="1" applyBorder="1" applyAlignment="1">
      <alignment horizontal="left"/>
    </xf>
    <xf numFmtId="0" fontId="83" fillId="2" borderId="114" xfId="0" applyFont="1" applyFill="1" applyBorder="1" applyAlignment="1">
      <alignment horizontal="center"/>
    </xf>
    <xf numFmtId="0" fontId="83" fillId="2" borderId="114" xfId="0" applyFont="1" applyFill="1" applyBorder="1"/>
    <xf numFmtId="0" fontId="1" fillId="2" borderId="103" xfId="0" applyFont="1" applyFill="1" applyBorder="1"/>
    <xf numFmtId="0" fontId="1" fillId="2" borderId="114" xfId="0" applyFont="1" applyFill="1" applyBorder="1"/>
    <xf numFmtId="0" fontId="56" fillId="2" borderId="114" xfId="0" applyFont="1" applyFill="1" applyBorder="1"/>
    <xf numFmtId="0" fontId="36" fillId="5" borderId="0" xfId="0" applyFont="1" applyFill="1" applyBorder="1"/>
    <xf numFmtId="0" fontId="95" fillId="2" borderId="114" xfId="0" applyFont="1" applyFill="1" applyBorder="1" applyAlignment="1">
      <alignment vertical="center"/>
    </xf>
    <xf numFmtId="0" fontId="95" fillId="2" borderId="114" xfId="0" applyFont="1" applyFill="1" applyBorder="1" applyAlignment="1">
      <alignment horizontal="center" vertical="center"/>
    </xf>
    <xf numFmtId="0" fontId="96" fillId="2" borderId="114" xfId="0" applyFont="1" applyFill="1" applyBorder="1" applyAlignment="1">
      <alignment horizontal="center" vertical="center"/>
    </xf>
    <xf numFmtId="0" fontId="96" fillId="2" borderId="114" xfId="0" applyFont="1" applyFill="1" applyBorder="1" applyAlignment="1">
      <alignment vertical="center"/>
    </xf>
    <xf numFmtId="0" fontId="95" fillId="2" borderId="114" xfId="0" applyFont="1" applyFill="1" applyBorder="1"/>
    <xf numFmtId="0" fontId="95" fillId="2" borderId="114" xfId="0" applyFont="1" applyFill="1" applyBorder="1" applyAlignment="1">
      <alignment horizontal="center"/>
    </xf>
    <xf numFmtId="0" fontId="36" fillId="3" borderId="0" xfId="0" applyFont="1" applyFill="1" applyBorder="1" applyAlignment="1"/>
    <xf numFmtId="0" fontId="36" fillId="5" borderId="0" xfId="0" applyFont="1" applyFill="1" applyBorder="1" applyAlignment="1">
      <alignment vertical="center"/>
    </xf>
    <xf numFmtId="0" fontId="0" fillId="2" borderId="0" xfId="0" applyFill="1" applyBorder="1"/>
    <xf numFmtId="0" fontId="15" fillId="0" borderId="0" xfId="5">
      <alignment vertical="top" wrapText="1"/>
    </xf>
    <xf numFmtId="49" fontId="13" fillId="12" borderId="116" xfId="5" applyNumberFormat="1" applyFont="1" applyFill="1" applyBorder="1">
      <alignment vertical="top" wrapText="1"/>
    </xf>
    <xf numFmtId="49" fontId="13" fillId="12" borderId="79" xfId="5" applyNumberFormat="1" applyFont="1" applyFill="1" applyBorder="1">
      <alignment vertical="top" wrapText="1"/>
    </xf>
    <xf numFmtId="49" fontId="13" fillId="12" borderId="79" xfId="5" applyNumberFormat="1" applyFont="1" applyFill="1" applyBorder="1" applyAlignment="1">
      <alignment vertical="top"/>
    </xf>
    <xf numFmtId="49" fontId="13" fillId="12" borderId="117" xfId="5" applyNumberFormat="1" applyFont="1" applyFill="1" applyBorder="1" applyAlignment="1">
      <alignment vertical="top"/>
    </xf>
    <xf numFmtId="49" fontId="13" fillId="12" borderId="117" xfId="5" applyNumberFormat="1" applyFont="1" applyFill="1" applyBorder="1">
      <alignment vertical="top" wrapText="1"/>
    </xf>
    <xf numFmtId="0" fontId="13" fillId="12" borderId="118" xfId="5" applyFont="1" applyFill="1" applyBorder="1">
      <alignment vertical="top" wrapText="1"/>
    </xf>
    <xf numFmtId="49" fontId="98" fillId="0" borderId="10" xfId="5" applyNumberFormat="1" applyFont="1" applyBorder="1">
      <alignment vertical="top" wrapText="1"/>
    </xf>
    <xf numFmtId="49" fontId="98" fillId="0" borderId="80" xfId="5" applyNumberFormat="1" applyFont="1" applyBorder="1">
      <alignment vertical="top" wrapText="1"/>
    </xf>
    <xf numFmtId="49" fontId="20" fillId="0" borderId="80" xfId="5" applyNumberFormat="1" applyFont="1" applyBorder="1" applyAlignment="1">
      <alignment vertical="top"/>
    </xf>
    <xf numFmtId="49" fontId="20" fillId="0" borderId="80" xfId="5" applyNumberFormat="1" applyFont="1" applyBorder="1">
      <alignment vertical="top" wrapText="1"/>
    </xf>
    <xf numFmtId="49" fontId="99" fillId="0" borderId="80" xfId="5" applyNumberFormat="1" applyFont="1" applyBorder="1">
      <alignment vertical="top" wrapText="1"/>
    </xf>
    <xf numFmtId="49" fontId="99" fillId="0" borderId="12" xfId="5" applyNumberFormat="1" applyFont="1" applyBorder="1" applyAlignment="1">
      <alignment vertical="top"/>
    </xf>
    <xf numFmtId="49" fontId="20" fillId="0" borderId="119" xfId="5" applyNumberFormat="1" applyFont="1" applyBorder="1">
      <alignment vertical="top" wrapText="1"/>
    </xf>
    <xf numFmtId="49" fontId="15" fillId="0" borderId="120" xfId="5" applyNumberFormat="1" applyBorder="1" applyAlignment="1">
      <alignment vertical="top"/>
    </xf>
    <xf numFmtId="49" fontId="15" fillId="0" borderId="120" xfId="5" applyNumberFormat="1" applyBorder="1">
      <alignment vertical="top" wrapText="1"/>
    </xf>
    <xf numFmtId="49" fontId="100" fillId="4" borderId="121" xfId="5" applyNumberFormat="1" applyFont="1" applyFill="1" applyBorder="1">
      <alignment vertical="top" wrapText="1"/>
    </xf>
    <xf numFmtId="49" fontId="100" fillId="4" borderId="102" xfId="5" applyNumberFormat="1" applyFont="1" applyFill="1" applyBorder="1">
      <alignment vertical="top" wrapText="1"/>
    </xf>
    <xf numFmtId="49" fontId="101" fillId="4" borderId="102" xfId="5" applyNumberFormat="1" applyFont="1" applyFill="1" applyBorder="1" applyAlignment="1">
      <alignment vertical="top"/>
    </xf>
    <xf numFmtId="49" fontId="101" fillId="4" borderId="102" xfId="5" applyNumberFormat="1" applyFont="1" applyFill="1" applyBorder="1">
      <alignment vertical="top" wrapText="1"/>
    </xf>
    <xf numFmtId="49" fontId="20" fillId="4" borderId="102" xfId="5" applyNumberFormat="1" applyFont="1" applyFill="1" applyBorder="1">
      <alignment vertical="top" wrapText="1"/>
    </xf>
    <xf numFmtId="49" fontId="102" fillId="4" borderId="102" xfId="5" applyNumberFormat="1" applyFont="1" applyFill="1" applyBorder="1" applyAlignment="1">
      <alignment vertical="top"/>
    </xf>
    <xf numFmtId="49" fontId="20" fillId="4" borderId="122" xfId="5" applyNumberFormat="1" applyFont="1" applyFill="1" applyBorder="1" applyAlignment="1">
      <alignment vertical="top"/>
    </xf>
    <xf numFmtId="49" fontId="101" fillId="4" borderId="123" xfId="5" applyNumberFormat="1" applyFont="1" applyFill="1" applyBorder="1">
      <alignment vertical="top" wrapText="1"/>
    </xf>
    <xf numFmtId="49" fontId="15" fillId="4" borderId="124" xfId="5" applyNumberFormat="1" applyFill="1" applyBorder="1">
      <alignment vertical="top" wrapText="1"/>
    </xf>
    <xf numFmtId="49" fontId="103" fillId="0" borderId="15" xfId="5" applyNumberFormat="1" applyFont="1" applyBorder="1">
      <alignment vertical="top" wrapText="1"/>
    </xf>
    <xf numFmtId="49" fontId="103" fillId="0" borderId="16" xfId="5" applyNumberFormat="1" applyFont="1" applyBorder="1">
      <alignment vertical="top" wrapText="1"/>
    </xf>
    <xf numFmtId="49" fontId="99" fillId="0" borderId="16" xfId="5" applyNumberFormat="1" applyFont="1" applyBorder="1" applyAlignment="1">
      <alignment vertical="top"/>
    </xf>
    <xf numFmtId="49" fontId="99" fillId="0" borderId="16" xfId="5" applyNumberFormat="1" applyFont="1" applyBorder="1">
      <alignment vertical="top" wrapText="1"/>
    </xf>
    <xf numFmtId="49" fontId="101" fillId="0" borderId="16" xfId="5" applyNumberFormat="1" applyFont="1" applyBorder="1">
      <alignment vertical="top" wrapText="1"/>
    </xf>
    <xf numFmtId="49" fontId="104" fillId="0" borderId="16" xfId="5" applyNumberFormat="1" applyFont="1" applyBorder="1" applyAlignment="1">
      <alignment vertical="top"/>
    </xf>
    <xf numFmtId="49" fontId="101" fillId="0" borderId="17" xfId="5" applyNumberFormat="1" applyFont="1" applyBorder="1" applyAlignment="1">
      <alignment vertical="top"/>
    </xf>
    <xf numFmtId="49" fontId="99" fillId="0" borderId="125" xfId="5" applyNumberFormat="1" applyFont="1" applyBorder="1">
      <alignment vertical="top" wrapText="1"/>
    </xf>
    <xf numFmtId="49" fontId="15" fillId="0" borderId="126" xfId="5" applyNumberFormat="1" applyBorder="1">
      <alignment vertical="top" wrapText="1"/>
    </xf>
    <xf numFmtId="49" fontId="13" fillId="4" borderId="127" xfId="5" applyNumberFormat="1" applyFont="1" applyFill="1" applyBorder="1" applyAlignment="1">
      <alignment horizontal="center" vertical="top" wrapText="1"/>
    </xf>
    <xf numFmtId="0" fontId="13" fillId="4" borderId="128" xfId="5" applyFont="1" applyFill="1" applyBorder="1" applyAlignment="1">
      <alignment horizontal="center" vertical="top" wrapText="1"/>
    </xf>
    <xf numFmtId="49" fontId="13" fillId="4" borderId="117" xfId="5" applyNumberFormat="1" applyFont="1" applyFill="1" applyBorder="1" applyAlignment="1">
      <alignment horizontal="center" vertical="top"/>
    </xf>
    <xf numFmtId="49" fontId="13" fillId="4" borderId="76" xfId="5" applyNumberFormat="1" applyFont="1" applyFill="1" applyBorder="1" applyAlignment="1">
      <alignment horizontal="center" vertical="top" wrapText="1"/>
    </xf>
    <xf numFmtId="49" fontId="13" fillId="4" borderId="76" xfId="5" applyNumberFormat="1" applyFont="1" applyFill="1" applyBorder="1">
      <alignment vertical="top" wrapText="1"/>
    </xf>
    <xf numFmtId="49" fontId="13" fillId="4" borderId="129" xfId="5" applyNumberFormat="1" applyFont="1" applyFill="1" applyBorder="1">
      <alignment vertical="top" wrapText="1"/>
    </xf>
    <xf numFmtId="49" fontId="13" fillId="4" borderId="10" xfId="5" applyNumberFormat="1" applyFont="1" applyFill="1" applyBorder="1" applyAlignment="1">
      <alignment horizontal="left" vertical="top"/>
    </xf>
    <xf numFmtId="49" fontId="13" fillId="4" borderId="80" xfId="5" applyNumberFormat="1" applyFont="1" applyFill="1" applyBorder="1" applyAlignment="1">
      <alignment horizontal="center" vertical="top"/>
    </xf>
    <xf numFmtId="49" fontId="13" fillId="4" borderId="12" xfId="5" applyNumberFormat="1" applyFont="1" applyFill="1" applyBorder="1" applyAlignment="1">
      <alignment horizontal="center" vertical="top"/>
    </xf>
    <xf numFmtId="0" fontId="15" fillId="2" borderId="48" xfId="5" applyFill="1" applyBorder="1" applyAlignment="1">
      <alignment horizontal="center" vertical="top" wrapText="1"/>
    </xf>
    <xf numFmtId="0" fontId="15" fillId="0" borderId="130" xfId="5" applyBorder="1" applyAlignment="1">
      <alignment horizontal="center" vertical="top" wrapText="1"/>
    </xf>
    <xf numFmtId="49" fontId="15" fillId="0" borderId="131" xfId="5" quotePrefix="1" applyNumberFormat="1" applyBorder="1" applyAlignment="1">
      <alignment horizontal="center" vertical="top" wrapText="1"/>
    </xf>
    <xf numFmtId="0" fontId="15" fillId="0" borderId="132" xfId="5" applyBorder="1" applyAlignment="1">
      <alignment horizontal="center" vertical="top" wrapText="1"/>
    </xf>
    <xf numFmtId="49" fontId="15" fillId="0" borderId="132" xfId="5" applyNumberFormat="1" applyBorder="1">
      <alignment vertical="top" wrapText="1"/>
    </xf>
    <xf numFmtId="49" fontId="15" fillId="0" borderId="133" xfId="5" applyNumberFormat="1" applyBorder="1">
      <alignment vertical="top" wrapText="1"/>
    </xf>
    <xf numFmtId="49" fontId="15" fillId="0" borderId="10" xfId="5" applyNumberFormat="1" applyBorder="1">
      <alignment vertical="top" wrapText="1"/>
    </xf>
    <xf numFmtId="164" fontId="0" fillId="0" borderId="93" xfId="6" quotePrefix="1" applyNumberFormat="1" applyFont="1" applyBorder="1" applyAlignment="1">
      <alignment vertical="top" wrapText="1"/>
    </xf>
    <xf numFmtId="0" fontId="15" fillId="0" borderId="134" xfId="5" applyBorder="1" applyAlignment="1">
      <alignment horizontal="center" vertical="top" wrapText="1"/>
    </xf>
    <xf numFmtId="0" fontId="15" fillId="4" borderId="49" xfId="5" applyFill="1" applyBorder="1" applyAlignment="1">
      <alignment horizontal="center" vertical="top" wrapText="1"/>
    </xf>
    <xf numFmtId="0" fontId="15" fillId="4" borderId="135" xfId="5" applyFill="1" applyBorder="1" applyAlignment="1">
      <alignment horizontal="center" vertical="top" wrapText="1"/>
    </xf>
    <xf numFmtId="49" fontId="15" fillId="4" borderId="136" xfId="5" quotePrefix="1" applyNumberFormat="1" applyFill="1" applyBorder="1" applyAlignment="1">
      <alignment horizontal="center" vertical="top" wrapText="1"/>
    </xf>
    <xf numFmtId="0" fontId="15" fillId="4" borderId="137" xfId="5" applyFill="1" applyBorder="1" applyAlignment="1">
      <alignment horizontal="center" vertical="top" wrapText="1"/>
    </xf>
    <xf numFmtId="49" fontId="15" fillId="4" borderId="137" xfId="5" applyNumberFormat="1" applyFill="1" applyBorder="1">
      <alignment vertical="top" wrapText="1"/>
    </xf>
    <xf numFmtId="49" fontId="15" fillId="4" borderId="138" xfId="5" applyNumberFormat="1" applyFill="1" applyBorder="1">
      <alignment vertical="top" wrapText="1"/>
    </xf>
    <xf numFmtId="49" fontId="15" fillId="4" borderId="13" xfId="5" applyNumberFormat="1" applyFill="1" applyBorder="1">
      <alignment vertical="top" wrapText="1"/>
    </xf>
    <xf numFmtId="164" fontId="0" fillId="13" borderId="0" xfId="6" quotePrefix="1" applyNumberFormat="1" applyFont="1" applyFill="1" applyAlignment="1">
      <alignment vertical="top"/>
    </xf>
    <xf numFmtId="0" fontId="15" fillId="4" borderId="14" xfId="5" applyFill="1" applyBorder="1" applyAlignment="1">
      <alignment horizontal="center" vertical="top" wrapText="1"/>
    </xf>
    <xf numFmtId="0" fontId="15" fillId="2" borderId="49" xfId="5" applyFill="1" applyBorder="1" applyAlignment="1">
      <alignment horizontal="center" vertical="top" wrapText="1"/>
    </xf>
    <xf numFmtId="0" fontId="15" fillId="0" borderId="135" xfId="5" applyBorder="1" applyAlignment="1">
      <alignment horizontal="center" vertical="top" wrapText="1"/>
    </xf>
    <xf numFmtId="49" fontId="15" fillId="0" borderId="136" xfId="5" quotePrefix="1" applyNumberFormat="1" applyBorder="1" applyAlignment="1">
      <alignment horizontal="center" vertical="top" wrapText="1"/>
    </xf>
    <xf numFmtId="0" fontId="15" fillId="0" borderId="137" xfId="5" applyBorder="1" applyAlignment="1">
      <alignment horizontal="center" vertical="top" wrapText="1"/>
    </xf>
    <xf numFmtId="49" fontId="15" fillId="0" borderId="137" xfId="5" applyNumberFormat="1" applyBorder="1">
      <alignment vertical="top" wrapText="1"/>
    </xf>
    <xf numFmtId="49" fontId="15" fillId="0" borderId="138" xfId="5" applyNumberFormat="1" applyBorder="1">
      <alignment vertical="top" wrapText="1"/>
    </xf>
    <xf numFmtId="49" fontId="15" fillId="0" borderId="13" xfId="5" applyNumberFormat="1" applyBorder="1">
      <alignment vertical="top" wrapText="1"/>
    </xf>
    <xf numFmtId="164" fontId="0" fillId="0" borderId="0" xfId="6" quotePrefix="1" applyNumberFormat="1" applyFont="1" applyAlignment="1">
      <alignment vertical="top" wrapText="1"/>
    </xf>
    <xf numFmtId="164" fontId="0" fillId="0" borderId="0" xfId="6" quotePrefix="1" applyNumberFormat="1" applyFont="1" applyAlignment="1">
      <alignment vertical="top"/>
    </xf>
    <xf numFmtId="0" fontId="15" fillId="0" borderId="139" xfId="5" applyBorder="1" applyAlignment="1">
      <alignment horizontal="center" vertical="top" wrapText="1"/>
    </xf>
    <xf numFmtId="0" fontId="15" fillId="4" borderId="13" xfId="5" applyFill="1" applyBorder="1">
      <alignment vertical="top" wrapText="1"/>
    </xf>
    <xf numFmtId="164" fontId="0" fillId="13" borderId="0" xfId="6" applyNumberFormat="1" applyFont="1" applyFill="1" applyAlignment="1">
      <alignment horizontal="center" vertical="top"/>
    </xf>
    <xf numFmtId="0" fontId="15" fillId="13" borderId="139" xfId="5" applyFill="1" applyBorder="1" applyAlignment="1">
      <alignment horizontal="center" vertical="top" wrapText="1"/>
    </xf>
    <xf numFmtId="0" fontId="15" fillId="2" borderId="55" xfId="5" applyFill="1" applyBorder="1" applyAlignment="1">
      <alignment horizontal="center" vertical="top" wrapText="1"/>
    </xf>
    <xf numFmtId="0" fontId="15" fillId="0" borderId="140" xfId="5" applyBorder="1" applyAlignment="1">
      <alignment horizontal="center" vertical="top" wrapText="1"/>
    </xf>
    <xf numFmtId="0" fontId="15" fillId="0" borderId="141" xfId="5" applyBorder="1">
      <alignment vertical="top" wrapText="1"/>
    </xf>
    <xf numFmtId="49" fontId="15" fillId="0" borderId="142" xfId="5" applyNumberFormat="1" applyBorder="1" applyAlignment="1">
      <alignment horizontal="center" vertical="top" wrapText="1"/>
    </xf>
    <xf numFmtId="0" fontId="105" fillId="0" borderId="142" xfId="5" applyFont="1" applyBorder="1">
      <alignment vertical="top" wrapText="1"/>
    </xf>
    <xf numFmtId="0" fontId="15" fillId="0" borderId="143" xfId="5" applyBorder="1">
      <alignment vertical="top" wrapText="1"/>
    </xf>
    <xf numFmtId="165" fontId="15" fillId="0" borderId="2" xfId="5" applyNumberFormat="1" applyBorder="1" applyAlignment="1">
      <alignment vertical="top"/>
    </xf>
    <xf numFmtId="0" fontId="15" fillId="0" borderId="3" xfId="5" applyBorder="1" applyAlignment="1">
      <alignment vertical="top"/>
    </xf>
    <xf numFmtId="0" fontId="15" fillId="0" borderId="4" xfId="5" applyBorder="1" applyAlignment="1">
      <alignment vertical="top"/>
    </xf>
    <xf numFmtId="49" fontId="13" fillId="4" borderId="2" xfId="5" applyNumberFormat="1" applyFont="1" applyFill="1" applyBorder="1">
      <alignment vertical="top" wrapText="1"/>
    </xf>
    <xf numFmtId="49" fontId="13" fillId="4" borderId="3" xfId="5" applyNumberFormat="1" applyFont="1" applyFill="1" applyBorder="1" applyAlignment="1">
      <alignment horizontal="center" vertical="top" wrapText="1"/>
    </xf>
    <xf numFmtId="49" fontId="13" fillId="4" borderId="3" xfId="5" applyNumberFormat="1" applyFont="1" applyFill="1" applyBorder="1">
      <alignment vertical="top" wrapText="1"/>
    </xf>
    <xf numFmtId="49" fontId="13" fillId="4" borderId="3" xfId="5" applyNumberFormat="1" applyFont="1" applyFill="1" applyBorder="1" applyAlignment="1">
      <alignment vertical="top"/>
    </xf>
    <xf numFmtId="49" fontId="13" fillId="4" borderId="17" xfId="5" applyNumberFormat="1" applyFont="1" applyFill="1" applyBorder="1" applyAlignment="1">
      <alignment vertical="top"/>
    </xf>
    <xf numFmtId="0" fontId="106" fillId="4" borderId="16" xfId="5" applyFont="1" applyFill="1" applyBorder="1" applyAlignment="1">
      <alignment vertical="top"/>
    </xf>
    <xf numFmtId="0" fontId="15" fillId="4" borderId="16" xfId="5" applyFill="1" applyBorder="1">
      <alignment vertical="top" wrapText="1"/>
    </xf>
    <xf numFmtId="0" fontId="15" fillId="4" borderId="17" xfId="5" applyFill="1" applyBorder="1" applyAlignment="1">
      <alignment vertical="top"/>
    </xf>
    <xf numFmtId="0" fontId="15" fillId="0" borderId="0" xfId="5" applyAlignment="1">
      <alignment vertical="top"/>
    </xf>
    <xf numFmtId="49" fontId="15" fillId="0" borderId="144" xfId="5" applyNumberFormat="1" applyBorder="1">
      <alignment vertical="top" wrapText="1"/>
    </xf>
    <xf numFmtId="0" fontId="15" fillId="2" borderId="145" xfId="5" applyFill="1" applyBorder="1" applyAlignment="1">
      <alignment horizontal="center" vertical="top" wrapText="1"/>
    </xf>
    <xf numFmtId="49" fontId="14" fillId="0" borderId="146" xfId="5" applyNumberFormat="1" applyFont="1" applyBorder="1" applyAlignment="1">
      <alignment horizontal="left" vertical="top"/>
    </xf>
    <xf numFmtId="0" fontId="15" fillId="0" borderId="147" xfId="5" applyBorder="1" applyAlignment="1">
      <alignment horizontal="center" vertical="top" wrapText="1"/>
    </xf>
    <xf numFmtId="49" fontId="15" fillId="0" borderId="48" xfId="5" applyNumberFormat="1" applyBorder="1">
      <alignment vertical="top" wrapText="1"/>
    </xf>
    <xf numFmtId="49" fontId="20" fillId="0" borderId="93" xfId="5" applyNumberFormat="1" applyFont="1" applyBorder="1">
      <alignment vertical="top" wrapText="1"/>
    </xf>
    <xf numFmtId="0" fontId="15" fillId="0" borderId="111" xfId="5" applyBorder="1" applyAlignment="1">
      <alignment vertical="top"/>
    </xf>
    <xf numFmtId="0" fontId="15" fillId="0" borderId="90" xfId="5" applyBorder="1" applyAlignment="1">
      <alignment vertical="top"/>
    </xf>
    <xf numFmtId="49" fontId="15" fillId="4" borderId="148" xfId="5" applyNumberFormat="1" applyFill="1" applyBorder="1" applyAlignment="1">
      <alignment vertical="top"/>
    </xf>
    <xf numFmtId="0" fontId="15" fillId="4" borderId="149" xfId="5" applyFill="1" applyBorder="1" applyAlignment="1">
      <alignment horizontal="center" vertical="top" wrapText="1"/>
    </xf>
    <xf numFmtId="49" fontId="15" fillId="4" borderId="135" xfId="5" applyNumberFormat="1" applyFill="1" applyBorder="1" applyAlignment="1">
      <alignment horizontal="left" vertical="top"/>
    </xf>
    <xf numFmtId="0" fontId="15" fillId="4" borderId="129" xfId="5" applyFill="1" applyBorder="1" applyAlignment="1">
      <alignment horizontal="center" vertical="top" wrapText="1"/>
    </xf>
    <xf numFmtId="49" fontId="15" fillId="4" borderId="49" xfId="5" applyNumberFormat="1" applyFill="1" applyBorder="1" applyAlignment="1">
      <alignment vertical="top"/>
    </xf>
    <xf numFmtId="49" fontId="107" fillId="4" borderId="13" xfId="5" applyNumberFormat="1" applyFont="1" applyFill="1" applyBorder="1">
      <alignment vertical="top" wrapText="1"/>
    </xf>
    <xf numFmtId="49" fontId="21" fillId="4" borderId="0" xfId="5" applyNumberFormat="1" applyFont="1" applyFill="1" applyBorder="1">
      <alignment vertical="top" wrapText="1"/>
    </xf>
    <xf numFmtId="0" fontId="13" fillId="4" borderId="2" xfId="5" applyFont="1" applyFill="1" applyBorder="1" applyAlignment="1">
      <alignment vertical="top"/>
    </xf>
    <xf numFmtId="0" fontId="15" fillId="4" borderId="3" xfId="5" applyFill="1" applyBorder="1">
      <alignment vertical="top" wrapText="1"/>
    </xf>
    <xf numFmtId="0" fontId="15" fillId="4" borderId="4" xfId="5" applyFill="1" applyBorder="1" applyAlignment="1">
      <alignment vertical="top"/>
    </xf>
    <xf numFmtId="49" fontId="15" fillId="0" borderId="148" xfId="5" applyNumberFormat="1" applyBorder="1" applyAlignment="1">
      <alignment vertical="top"/>
    </xf>
    <xf numFmtId="0" fontId="15" fillId="2" borderId="149" xfId="5" applyFill="1" applyBorder="1" applyAlignment="1">
      <alignment horizontal="center" vertical="top" wrapText="1"/>
    </xf>
    <xf numFmtId="49" fontId="15" fillId="0" borderId="135" xfId="5" applyNumberFormat="1" applyBorder="1" applyAlignment="1">
      <alignment horizontal="left" vertical="top"/>
    </xf>
    <xf numFmtId="0" fontId="15" fillId="0" borderId="129" xfId="5" applyBorder="1" applyAlignment="1">
      <alignment horizontal="center" vertical="top" wrapText="1"/>
    </xf>
    <xf numFmtId="49" fontId="15" fillId="0" borderId="49" xfId="5" applyNumberFormat="1" applyBorder="1" applyAlignment="1">
      <alignment vertical="top"/>
    </xf>
    <xf numFmtId="49" fontId="108" fillId="0" borderId="13" xfId="5" applyNumberFormat="1" applyFont="1" applyBorder="1">
      <alignment vertical="top" wrapText="1"/>
    </xf>
    <xf numFmtId="49" fontId="15" fillId="0" borderId="0" xfId="5" applyNumberFormat="1" applyBorder="1" applyAlignment="1">
      <alignment vertical="top"/>
    </xf>
    <xf numFmtId="0" fontId="15" fillId="0" borderId="10" xfId="5" applyBorder="1" applyAlignment="1">
      <alignment vertical="top"/>
    </xf>
    <xf numFmtId="0" fontId="15" fillId="0" borderId="93" xfId="5" applyBorder="1" applyAlignment="1">
      <alignment vertical="top"/>
    </xf>
    <xf numFmtId="0" fontId="15" fillId="0" borderId="134" xfId="5" applyBorder="1" applyAlignment="1">
      <alignment vertical="top"/>
    </xf>
    <xf numFmtId="49" fontId="15" fillId="4" borderId="148" xfId="5" applyNumberFormat="1" applyFill="1" applyBorder="1">
      <alignment vertical="top" wrapText="1"/>
    </xf>
    <xf numFmtId="49" fontId="15" fillId="4" borderId="49" xfId="5" applyNumberFormat="1" applyFill="1" applyBorder="1">
      <alignment vertical="top" wrapText="1"/>
    </xf>
    <xf numFmtId="49" fontId="103" fillId="4" borderId="13" xfId="5" applyNumberFormat="1" applyFont="1" applyFill="1" applyBorder="1">
      <alignment vertical="top" wrapText="1"/>
    </xf>
    <xf numFmtId="49" fontId="104" fillId="4" borderId="0" xfId="5" applyNumberFormat="1" applyFont="1" applyFill="1" applyBorder="1" applyAlignment="1">
      <alignment vertical="top"/>
    </xf>
    <xf numFmtId="0" fontId="15" fillId="4" borderId="150" xfId="5" applyFill="1" applyBorder="1" applyAlignment="1">
      <alignment vertical="top"/>
    </xf>
    <xf numFmtId="0" fontId="15" fillId="4" borderId="151" xfId="5" applyFill="1" applyBorder="1">
      <alignment vertical="top" wrapText="1"/>
    </xf>
    <xf numFmtId="0" fontId="15" fillId="4" borderId="152" xfId="5" applyFill="1" applyBorder="1">
      <alignment vertical="top" wrapText="1"/>
    </xf>
    <xf numFmtId="49" fontId="15" fillId="0" borderId="153" xfId="5" applyNumberFormat="1" applyBorder="1">
      <alignment vertical="top" wrapText="1"/>
    </xf>
    <xf numFmtId="0" fontId="15" fillId="2" borderId="154" xfId="5" applyFill="1" applyBorder="1" applyAlignment="1">
      <alignment horizontal="center" vertical="top" wrapText="1"/>
    </xf>
    <xf numFmtId="49" fontId="15" fillId="0" borderId="140" xfId="5" applyNumberFormat="1" applyBorder="1" applyAlignment="1">
      <alignment horizontal="left" vertical="top"/>
    </xf>
    <xf numFmtId="49" fontId="15" fillId="0" borderId="141" xfId="5" applyNumberFormat="1" applyBorder="1" applyAlignment="1">
      <alignment horizontal="center" vertical="top" wrapText="1"/>
    </xf>
    <xf numFmtId="49" fontId="15" fillId="0" borderId="55" xfId="5" applyNumberFormat="1" applyBorder="1">
      <alignment vertical="top" wrapText="1"/>
    </xf>
    <xf numFmtId="49" fontId="109" fillId="0" borderId="15" xfId="5" applyNumberFormat="1" applyFont="1" applyBorder="1">
      <alignment vertical="top" wrapText="1"/>
    </xf>
    <xf numFmtId="49" fontId="19" fillId="0" borderId="16" xfId="5" applyNumberFormat="1" applyFont="1" applyBorder="1">
      <alignment vertical="top" wrapText="1"/>
    </xf>
    <xf numFmtId="0" fontId="15" fillId="0" borderId="15" xfId="5" applyBorder="1" applyAlignment="1">
      <alignment vertical="top"/>
    </xf>
    <xf numFmtId="0" fontId="15" fillId="0" borderId="16" xfId="5" applyBorder="1" applyAlignment="1">
      <alignment vertical="top"/>
    </xf>
    <xf numFmtId="0" fontId="15" fillId="0" borderId="17" xfId="5" applyBorder="1" applyAlignment="1">
      <alignment vertical="top"/>
    </xf>
    <xf numFmtId="0" fontId="13" fillId="0" borderId="155" xfId="5" applyFont="1" applyBorder="1">
      <alignment vertical="top" wrapText="1"/>
    </xf>
    <xf numFmtId="0" fontId="110" fillId="4" borderId="128" xfId="5" applyFont="1" applyFill="1" applyBorder="1" applyAlignment="1">
      <alignment horizontal="center" vertical="top" wrapText="1"/>
    </xf>
    <xf numFmtId="0" fontId="13" fillId="4" borderId="156" xfId="5" applyFont="1" applyFill="1" applyBorder="1">
      <alignment vertical="top" wrapText="1"/>
    </xf>
    <xf numFmtId="0" fontId="110" fillId="4" borderId="111" xfId="5" applyFont="1" applyFill="1" applyBorder="1" applyAlignment="1">
      <alignment vertical="top"/>
    </xf>
    <xf numFmtId="0" fontId="13" fillId="4" borderId="48" xfId="5" applyFont="1" applyFill="1" applyBorder="1" applyAlignment="1">
      <alignment horizontal="center" vertical="top"/>
    </xf>
    <xf numFmtId="0" fontId="13" fillId="13" borderId="10" xfId="5" applyFont="1" applyFill="1" applyBorder="1" applyAlignment="1">
      <alignment vertical="top"/>
    </xf>
    <xf numFmtId="0" fontId="13" fillId="13" borderId="134" xfId="5" applyFont="1" applyFill="1" applyBorder="1">
      <alignment vertical="top" wrapText="1"/>
    </xf>
    <xf numFmtId="49" fontId="13" fillId="4" borderId="145" xfId="5" applyNumberFormat="1" applyFont="1" applyFill="1" applyBorder="1" applyAlignment="1">
      <alignment horizontal="center" vertical="top"/>
    </xf>
    <xf numFmtId="0" fontId="13" fillId="4" borderId="157" xfId="5" applyFont="1" applyFill="1" applyBorder="1" applyAlignment="1">
      <alignment horizontal="center" vertical="top"/>
    </xf>
    <xf numFmtId="49" fontId="13" fillId="4" borderId="144" xfId="5" applyNumberFormat="1" applyFont="1" applyFill="1" applyBorder="1" applyAlignment="1">
      <alignment horizontal="left" vertical="top"/>
    </xf>
    <xf numFmtId="0" fontId="15" fillId="0" borderId="10" xfId="5" applyBorder="1" applyAlignment="1">
      <alignment horizontal="center" vertical="top" wrapText="1"/>
    </xf>
    <xf numFmtId="165" fontId="15" fillId="0" borderId="48" xfId="5" applyNumberFormat="1" applyBorder="1" applyAlignment="1">
      <alignment horizontal="center" vertical="top" wrapText="1"/>
    </xf>
    <xf numFmtId="0" fontId="15" fillId="0" borderId="48" xfId="5" applyBorder="1">
      <alignment vertical="top" wrapText="1"/>
    </xf>
    <xf numFmtId="164" fontId="0" fillId="0" borderId="48" xfId="6" applyNumberFormat="1" applyFont="1" applyBorder="1" applyAlignment="1">
      <alignment horizontal="center" vertical="top"/>
    </xf>
    <xf numFmtId="164" fontId="0" fillId="0" borderId="93" xfId="6" applyNumberFormat="1" applyFont="1" applyBorder="1" applyAlignment="1">
      <alignment horizontal="center" vertical="top"/>
    </xf>
    <xf numFmtId="0" fontId="15" fillId="0" borderId="10" xfId="5" applyBorder="1">
      <alignment vertical="top" wrapText="1"/>
    </xf>
    <xf numFmtId="0" fontId="15" fillId="0" borderId="93" xfId="5" applyBorder="1">
      <alignment vertical="top" wrapText="1"/>
    </xf>
    <xf numFmtId="49" fontId="15" fillId="0" borderId="10" xfId="5" applyNumberFormat="1" applyBorder="1" applyAlignment="1">
      <alignment horizontal="left" vertical="top" wrapText="1"/>
    </xf>
    <xf numFmtId="49" fontId="15" fillId="0" borderId="93" xfId="5" applyNumberFormat="1" applyBorder="1" applyAlignment="1">
      <alignment horizontal="left" vertical="top"/>
    </xf>
    <xf numFmtId="49" fontId="15" fillId="0" borderId="134" xfId="5" applyNumberFormat="1" applyBorder="1" applyAlignment="1">
      <alignment horizontal="left" vertical="top"/>
    </xf>
    <xf numFmtId="0" fontId="15" fillId="4" borderId="13" xfId="5" applyFill="1" applyBorder="1" applyAlignment="1">
      <alignment horizontal="center" vertical="top" wrapText="1"/>
    </xf>
    <xf numFmtId="165" fontId="15" fillId="4" borderId="49" xfId="5" applyNumberFormat="1" applyFill="1" applyBorder="1" applyAlignment="1">
      <alignment horizontal="center" vertical="top" wrapText="1"/>
    </xf>
    <xf numFmtId="0" fontId="15" fillId="4" borderId="49" xfId="5" applyFill="1" applyBorder="1">
      <alignment vertical="top" wrapText="1"/>
    </xf>
    <xf numFmtId="164" fontId="0" fillId="4" borderId="49" xfId="6" applyNumberFormat="1" applyFont="1" applyFill="1" applyBorder="1" applyAlignment="1">
      <alignment horizontal="center" vertical="top"/>
    </xf>
    <xf numFmtId="164" fontId="0" fillId="4" borderId="0" xfId="6" applyNumberFormat="1" applyFont="1" applyFill="1" applyAlignment="1">
      <alignment horizontal="center" vertical="top"/>
    </xf>
    <xf numFmtId="0" fontId="15" fillId="4" borderId="0" xfId="5" applyFill="1">
      <alignment vertical="top" wrapText="1"/>
    </xf>
    <xf numFmtId="49" fontId="15" fillId="4" borderId="13" xfId="5" applyNumberFormat="1" applyFill="1" applyBorder="1" applyAlignment="1">
      <alignment horizontal="left" vertical="top" wrapText="1"/>
    </xf>
    <xf numFmtId="49" fontId="15" fillId="4" borderId="0" xfId="5" applyNumberFormat="1" applyFill="1" applyBorder="1" applyAlignment="1">
      <alignment horizontal="left" vertical="top" wrapText="1"/>
    </xf>
    <xf numFmtId="49" fontId="15" fillId="4" borderId="14" xfId="5" applyNumberFormat="1" applyFill="1" applyBorder="1" applyAlignment="1">
      <alignment horizontal="left" vertical="top" wrapText="1"/>
    </xf>
    <xf numFmtId="0" fontId="15" fillId="0" borderId="13" xfId="5" applyBorder="1" applyAlignment="1">
      <alignment horizontal="center" vertical="top" wrapText="1"/>
    </xf>
    <xf numFmtId="165" fontId="15" fillId="0" borderId="49" xfId="5" applyNumberFormat="1" applyBorder="1" applyAlignment="1">
      <alignment horizontal="center" vertical="top" wrapText="1"/>
    </xf>
    <xf numFmtId="0" fontId="15" fillId="0" borderId="49" xfId="5" applyBorder="1">
      <alignment vertical="top" wrapText="1"/>
    </xf>
    <xf numFmtId="164" fontId="0" fillId="0" borderId="49" xfId="6" applyNumberFormat="1" applyFont="1" applyBorder="1" applyAlignment="1">
      <alignment horizontal="center" vertical="top"/>
    </xf>
    <xf numFmtId="164" fontId="0" fillId="0" borderId="0" xfId="6" applyNumberFormat="1" applyFont="1" applyAlignment="1">
      <alignment horizontal="center" vertical="top"/>
    </xf>
    <xf numFmtId="49" fontId="15" fillId="0" borderId="13" xfId="5" applyNumberFormat="1" applyBorder="1" applyAlignment="1">
      <alignment horizontal="left" vertical="top" wrapText="1"/>
    </xf>
    <xf numFmtId="49" fontId="15" fillId="0" borderId="0" xfId="5" applyNumberFormat="1" applyBorder="1" applyAlignment="1">
      <alignment horizontal="left" vertical="top" wrapText="1"/>
    </xf>
    <xf numFmtId="49" fontId="15" fillId="0" borderId="14" xfId="5" applyNumberFormat="1" applyBorder="1" applyAlignment="1">
      <alignment horizontal="left" vertical="top" wrapText="1"/>
    </xf>
    <xf numFmtId="0" fontId="15" fillId="0" borderId="14" xfId="5" applyBorder="1">
      <alignment vertical="top" wrapText="1"/>
    </xf>
    <xf numFmtId="49" fontId="15" fillId="0" borderId="15" xfId="5" applyNumberFormat="1" applyBorder="1" applyAlignment="1">
      <alignment horizontal="left" vertical="top" wrapText="1"/>
    </xf>
    <xf numFmtId="49" fontId="15" fillId="0" borderId="16" xfId="5" applyNumberFormat="1" applyBorder="1" applyAlignment="1">
      <alignment horizontal="left" vertical="top" wrapText="1"/>
    </xf>
    <xf numFmtId="49" fontId="15" fillId="0" borderId="17" xfId="5" applyNumberFormat="1" applyBorder="1" applyAlignment="1">
      <alignment horizontal="left" vertical="top" wrapText="1"/>
    </xf>
    <xf numFmtId="0" fontId="15" fillId="4" borderId="13" xfId="5" quotePrefix="1" applyFill="1" applyBorder="1" applyAlignment="1">
      <alignment horizontal="center" vertical="top" wrapText="1"/>
    </xf>
    <xf numFmtId="0" fontId="13" fillId="4" borderId="10" xfId="5" applyFont="1" applyFill="1" applyBorder="1">
      <alignment vertical="top" wrapText="1"/>
    </xf>
    <xf numFmtId="164" fontId="0" fillId="0" borderId="16" xfId="6" applyNumberFormat="1" applyFont="1" applyBorder="1" applyAlignment="1">
      <alignment horizontal="center" vertical="top"/>
    </xf>
    <xf numFmtId="0" fontId="15" fillId="4" borderId="15" xfId="5" applyFill="1" applyBorder="1" applyAlignment="1">
      <alignment horizontal="center" vertical="top" wrapText="1"/>
    </xf>
    <xf numFmtId="0" fontId="15" fillId="4" borderId="17" xfId="5" applyFill="1" applyBorder="1">
      <alignment vertical="top" wrapText="1"/>
    </xf>
    <xf numFmtId="0" fontId="15" fillId="4" borderId="15" xfId="5" applyFill="1" applyBorder="1" applyAlignment="1">
      <alignment vertical="top"/>
    </xf>
    <xf numFmtId="0" fontId="15" fillId="4" borderId="3" xfId="5" applyFill="1" applyBorder="1" applyAlignment="1">
      <alignment vertical="top"/>
    </xf>
    <xf numFmtId="0" fontId="13" fillId="4" borderId="10" xfId="5" applyFont="1" applyFill="1" applyBorder="1" applyAlignment="1">
      <alignment vertical="top"/>
    </xf>
    <xf numFmtId="0" fontId="15" fillId="4" borderId="134" xfId="5" applyFill="1" applyBorder="1">
      <alignment vertical="top" wrapText="1"/>
    </xf>
    <xf numFmtId="0" fontId="15" fillId="0" borderId="134" xfId="5" applyBorder="1">
      <alignment vertical="top" wrapText="1"/>
    </xf>
    <xf numFmtId="0" fontId="15" fillId="4" borderId="13" xfId="5" applyFill="1" applyBorder="1" applyAlignment="1">
      <alignment vertical="top"/>
    </xf>
    <xf numFmtId="0" fontId="15" fillId="4" borderId="0" xfId="5" applyFill="1" applyAlignment="1">
      <alignment vertical="top"/>
    </xf>
    <xf numFmtId="0" fontId="15" fillId="0" borderId="13" xfId="5" applyBorder="1" applyAlignment="1">
      <alignment vertical="top"/>
    </xf>
    <xf numFmtId="0" fontId="111" fillId="0" borderId="49" xfId="5" applyFont="1" applyBorder="1">
      <alignment vertical="top" wrapText="1"/>
    </xf>
    <xf numFmtId="0" fontId="111" fillId="4" borderId="49" xfId="5" applyFont="1" applyFill="1" applyBorder="1">
      <alignment vertical="top" wrapText="1"/>
    </xf>
    <xf numFmtId="0" fontId="15" fillId="0" borderId="14" xfId="5" applyBorder="1" applyAlignment="1">
      <alignment vertical="top"/>
    </xf>
    <xf numFmtId="0" fontId="15" fillId="0" borderId="15" xfId="5" applyBorder="1" applyAlignment="1">
      <alignment horizontal="center" vertical="top" wrapText="1"/>
    </xf>
    <xf numFmtId="165" fontId="15" fillId="0" borderId="55" xfId="5" applyNumberFormat="1" applyBorder="1" applyAlignment="1">
      <alignment horizontal="center" vertical="top" wrapText="1"/>
    </xf>
    <xf numFmtId="0" fontId="111" fillId="0" borderId="55" xfId="5" applyFont="1" applyBorder="1">
      <alignment vertical="top" wrapText="1"/>
    </xf>
    <xf numFmtId="164" fontId="0" fillId="0" borderId="55" xfId="6" applyNumberFormat="1" applyFont="1" applyBorder="1" applyAlignment="1">
      <alignment horizontal="center" vertical="top"/>
    </xf>
    <xf numFmtId="0" fontId="15" fillId="4" borderId="0" xfId="5" applyFill="1" applyBorder="1" applyAlignment="1">
      <alignment horizontal="center" vertical="top" wrapText="1"/>
    </xf>
    <xf numFmtId="0" fontId="15" fillId="0" borderId="0" xfId="5" applyBorder="1" applyAlignment="1">
      <alignment horizontal="center" vertical="top" wrapText="1"/>
    </xf>
    <xf numFmtId="0" fontId="15" fillId="13" borderId="0" xfId="5" applyFill="1" applyBorder="1" applyAlignment="1">
      <alignment horizontal="center" vertical="top" wrapText="1"/>
    </xf>
    <xf numFmtId="49" fontId="13" fillId="4" borderId="0" xfId="5" applyNumberFormat="1" applyFont="1" applyFill="1" applyBorder="1" applyAlignment="1">
      <alignment horizontal="left" vertical="top"/>
    </xf>
    <xf numFmtId="49" fontId="13" fillId="4" borderId="0" xfId="5" applyNumberFormat="1" applyFont="1" applyFill="1" applyBorder="1" applyAlignment="1">
      <alignment horizontal="center" vertical="top"/>
    </xf>
    <xf numFmtId="49" fontId="15" fillId="4" borderId="0" xfId="5" applyNumberFormat="1" applyFill="1" applyBorder="1" applyAlignment="1">
      <alignment vertical="top"/>
    </xf>
    <xf numFmtId="0" fontId="15" fillId="4" borderId="0" xfId="5" applyFill="1" applyBorder="1" applyAlignment="1">
      <alignment vertical="top"/>
    </xf>
    <xf numFmtId="0" fontId="13" fillId="4" borderId="0" xfId="5" applyFont="1" applyFill="1" applyBorder="1" applyAlignment="1">
      <alignment horizontal="center" vertical="top"/>
    </xf>
    <xf numFmtId="49" fontId="13" fillId="4" borderId="0" xfId="5" applyNumberFormat="1" applyFont="1" applyFill="1" applyBorder="1" applyAlignment="1">
      <alignment vertical="top"/>
    </xf>
    <xf numFmtId="0" fontId="15" fillId="2" borderId="0" xfId="5" applyFill="1" applyBorder="1" applyAlignment="1">
      <alignment horizontal="center" vertical="top"/>
    </xf>
    <xf numFmtId="0" fontId="15" fillId="0" borderId="0" xfId="5" applyBorder="1" applyAlignment="1">
      <alignment horizontal="center" vertical="top"/>
    </xf>
    <xf numFmtId="0" fontId="15" fillId="4" borderId="0" xfId="5" applyFill="1" applyBorder="1" applyAlignment="1">
      <alignment horizontal="center" vertical="top"/>
    </xf>
    <xf numFmtId="49" fontId="15" fillId="0" borderId="0" xfId="5" applyNumberFormat="1" applyBorder="1" applyAlignment="1">
      <alignment horizontal="center" vertical="top"/>
    </xf>
    <xf numFmtId="0" fontId="105" fillId="0" borderId="0" xfId="5" applyFont="1" applyBorder="1" applyAlignment="1">
      <alignment vertical="top"/>
    </xf>
    <xf numFmtId="0" fontId="15" fillId="0" borderId="0" xfId="5" applyNumberFormat="1" applyBorder="1" applyAlignment="1">
      <alignment horizontal="center" vertical="top"/>
    </xf>
    <xf numFmtId="0" fontId="15" fillId="4" borderId="0" xfId="5" applyNumberFormat="1" applyFill="1" applyBorder="1" applyAlignment="1">
      <alignment horizontal="center" vertical="top"/>
    </xf>
    <xf numFmtId="1" fontId="15" fillId="0" borderId="0" xfId="5" applyNumberFormat="1" applyBorder="1" applyAlignment="1">
      <alignment horizontal="center" vertical="top"/>
    </xf>
    <xf numFmtId="0" fontId="13" fillId="0" borderId="158" xfId="5" applyFont="1" applyBorder="1">
      <alignment vertical="top" wrapText="1"/>
    </xf>
    <xf numFmtId="0" fontId="110" fillId="4" borderId="159" xfId="5" applyFont="1" applyFill="1" applyBorder="1" applyAlignment="1">
      <alignment horizontal="center" vertical="top" wrapText="1"/>
    </xf>
    <xf numFmtId="166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 vertical="top"/>
    </xf>
    <xf numFmtId="0" fontId="0" fillId="0" borderId="0" xfId="0" applyBorder="1"/>
    <xf numFmtId="0" fontId="12" fillId="4" borderId="0" xfId="5" applyNumberFormat="1" applyFont="1" applyFill="1" applyBorder="1" applyAlignment="1">
      <alignment horizontal="center" vertical="top"/>
    </xf>
    <xf numFmtId="49" fontId="12" fillId="4" borderId="0" xfId="5" applyNumberFormat="1" applyFont="1" applyFill="1" applyBorder="1" applyAlignment="1">
      <alignment vertical="top"/>
    </xf>
    <xf numFmtId="0" fontId="90" fillId="5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85" fillId="2" borderId="0" xfId="0" applyFont="1" applyFill="1" applyBorder="1" applyAlignment="1">
      <alignment horizontal="center" vertical="center"/>
    </xf>
    <xf numFmtId="165" fontId="15" fillId="0" borderId="10" xfId="5" applyNumberFormat="1" applyBorder="1" applyAlignment="1">
      <alignment horizontal="center" vertical="top" wrapText="1"/>
    </xf>
    <xf numFmtId="165" fontId="15" fillId="4" borderId="13" xfId="5" applyNumberFormat="1" applyFill="1" applyBorder="1" applyAlignment="1">
      <alignment horizontal="center" vertical="top" wrapText="1"/>
    </xf>
    <xf numFmtId="165" fontId="15" fillId="0" borderId="13" xfId="5" applyNumberFormat="1" applyBorder="1" applyAlignment="1">
      <alignment horizontal="center" vertical="top" wrapText="1"/>
    </xf>
    <xf numFmtId="165" fontId="15" fillId="0" borderId="15" xfId="5" applyNumberFormat="1" applyBorder="1" applyAlignment="1">
      <alignment horizontal="center" vertical="top" wrapText="1"/>
    </xf>
    <xf numFmtId="0" fontId="110" fillId="4" borderId="160" xfId="5" applyFont="1" applyFill="1" applyBorder="1" applyAlignment="1">
      <alignment horizontal="center" vertical="top"/>
    </xf>
    <xf numFmtId="0" fontId="73" fillId="5" borderId="0" xfId="0" applyFont="1" applyFill="1"/>
    <xf numFmtId="0" fontId="0" fillId="14" borderId="0" xfId="0" applyFill="1" applyAlignment="1">
      <alignment horizontal="left"/>
    </xf>
    <xf numFmtId="0" fontId="28" fillId="2" borderId="0" xfId="0" applyFont="1" applyFill="1" applyBorder="1" applyAlignment="1">
      <alignment horizontal="left"/>
    </xf>
    <xf numFmtId="0" fontId="26" fillId="2" borderId="103" xfId="0" applyFont="1" applyFill="1" applyBorder="1"/>
    <xf numFmtId="0" fontId="83" fillId="2" borderId="114" xfId="0" applyFont="1" applyFill="1" applyBorder="1" applyAlignment="1">
      <alignment vertical="center"/>
    </xf>
    <xf numFmtId="0" fontId="33" fillId="2" borderId="114" xfId="0" applyFont="1" applyFill="1" applyBorder="1" applyAlignment="1">
      <alignment horizontal="right"/>
    </xf>
    <xf numFmtId="0" fontId="83" fillId="2" borderId="114" xfId="0" applyFont="1" applyFill="1" applyBorder="1" applyAlignment="1"/>
    <xf numFmtId="0" fontId="83" fillId="2" borderId="114" xfId="0" applyFont="1" applyFill="1" applyBorder="1" applyAlignment="1">
      <alignment horizontal="right"/>
    </xf>
    <xf numFmtId="0" fontId="33" fillId="2" borderId="114" xfId="0" applyFont="1" applyFill="1" applyBorder="1"/>
    <xf numFmtId="0" fontId="0" fillId="2" borderId="0" xfId="0" quotePrefix="1" applyFill="1" applyAlignment="1">
      <alignment horizontal="center"/>
    </xf>
    <xf numFmtId="0" fontId="0" fillId="2" borderId="0" xfId="0" quotePrefix="1" applyNumberFormat="1" applyFill="1" applyAlignment="1">
      <alignment horizontal="center"/>
    </xf>
    <xf numFmtId="0" fontId="36" fillId="4" borderId="114" xfId="0" applyFont="1" applyFill="1" applyBorder="1"/>
    <xf numFmtId="0" fontId="83" fillId="4" borderId="114" xfId="0" applyFont="1" applyFill="1" applyBorder="1" applyAlignment="1">
      <alignment horizontal="left"/>
    </xf>
    <xf numFmtId="0" fontId="83" fillId="4" borderId="114" xfId="0" applyFont="1" applyFill="1" applyBorder="1"/>
    <xf numFmtId="0" fontId="0" fillId="0" borderId="0" xfId="0" applyAlignment="1"/>
    <xf numFmtId="0" fontId="73" fillId="3" borderId="0" xfId="0" quotePrefix="1" applyFont="1" applyFill="1"/>
    <xf numFmtId="0" fontId="0" fillId="0" borderId="0" xfId="0" applyFill="1"/>
    <xf numFmtId="0" fontId="0" fillId="0" borderId="0" xfId="0" applyFill="1" applyAlignment="1">
      <alignment horizontal="center"/>
    </xf>
    <xf numFmtId="0" fontId="81" fillId="0" borderId="0" xfId="0" applyFont="1" applyFill="1" applyBorder="1"/>
    <xf numFmtId="0" fontId="80" fillId="0" borderId="0" xfId="0" applyFont="1" applyFill="1"/>
    <xf numFmtId="0" fontId="0" fillId="0" borderId="0" xfId="0" quotePrefix="1" applyFill="1"/>
    <xf numFmtId="0" fontId="33" fillId="0" borderId="0" xfId="0" applyFont="1" applyFill="1" applyBorder="1"/>
    <xf numFmtId="0" fontId="25" fillId="2" borderId="103" xfId="0" applyFont="1" applyFill="1" applyBorder="1" applyAlignment="1">
      <alignment horizontal="left" indent="1"/>
    </xf>
    <xf numFmtId="0" fontId="25" fillId="2" borderId="104" xfId="0" applyFont="1" applyFill="1" applyBorder="1" applyAlignment="1">
      <alignment horizontal="left" indent="1"/>
    </xf>
    <xf numFmtId="0" fontId="2" fillId="2" borderId="6" xfId="0" applyFont="1" applyFill="1" applyBorder="1" applyAlignment="1">
      <alignment horizontal="left" indent="1"/>
    </xf>
    <xf numFmtId="0" fontId="0" fillId="2" borderId="114" xfId="0" applyFill="1" applyBorder="1"/>
    <xf numFmtId="0" fontId="2" fillId="2" borderId="102" xfId="0" applyFont="1" applyFill="1" applyBorder="1" applyAlignment="1">
      <alignment horizontal="left"/>
    </xf>
    <xf numFmtId="0" fontId="82" fillId="2" borderId="114" xfId="0" applyFont="1" applyFill="1" applyBorder="1" applyAlignment="1">
      <alignment horizontal="left" vertical="center"/>
    </xf>
    <xf numFmtId="0" fontId="90" fillId="5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1" fillId="2" borderId="102" xfId="0" applyFont="1" applyFill="1" applyBorder="1" applyAlignment="1">
      <alignment horizontal="left"/>
    </xf>
    <xf numFmtId="0" fontId="3" fillId="2" borderId="95" xfId="0" applyFont="1" applyFill="1" applyBorder="1" applyAlignment="1">
      <alignment horizontal="center"/>
    </xf>
    <xf numFmtId="0" fontId="0" fillId="0" borderId="96" xfId="0" applyBorder="1"/>
    <xf numFmtId="0" fontId="2" fillId="2" borderId="96" xfId="0" applyFont="1" applyFill="1" applyBorder="1"/>
    <xf numFmtId="0" fontId="2" fillId="2" borderId="111" xfId="0" applyFont="1" applyFill="1" applyBorder="1"/>
    <xf numFmtId="0" fontId="0" fillId="2" borderId="95" xfId="0" applyFill="1" applyBorder="1" applyAlignment="1"/>
    <xf numFmtId="0" fontId="0" fillId="2" borderId="85" xfId="0" applyFill="1" applyBorder="1" applyAlignment="1"/>
    <xf numFmtId="0" fontId="0" fillId="2" borderId="94" xfId="0" applyFill="1" applyBorder="1"/>
    <xf numFmtId="0" fontId="0" fillId="2" borderId="111" xfId="0" applyFill="1" applyBorder="1"/>
    <xf numFmtId="0" fontId="0" fillId="2" borderId="90" xfId="0" applyFill="1" applyBorder="1"/>
    <xf numFmtId="0" fontId="0" fillId="2" borderId="96" xfId="0" applyFill="1" applyBorder="1"/>
    <xf numFmtId="0" fontId="0" fillId="2" borderId="1" xfId="0" applyFill="1" applyBorder="1"/>
    <xf numFmtId="0" fontId="112" fillId="2" borderId="0" xfId="0" applyFont="1" applyFill="1" applyBorder="1"/>
    <xf numFmtId="0" fontId="63" fillId="2" borderId="1" xfId="0" applyFont="1" applyFill="1" applyBorder="1"/>
    <xf numFmtId="0" fontId="2" fillId="0" borderId="161" xfId="0" applyFont="1" applyBorder="1"/>
    <xf numFmtId="0" fontId="1" fillId="2" borderId="161" xfId="0" applyFont="1" applyFill="1" applyBorder="1"/>
    <xf numFmtId="0" fontId="2" fillId="2" borderId="161" xfId="0" applyFont="1" applyFill="1" applyBorder="1"/>
    <xf numFmtId="0" fontId="2" fillId="2" borderId="85" xfId="0" applyFont="1" applyFill="1" applyBorder="1" applyAlignment="1">
      <alignment horizontal="left" vertical="top" wrapText="1"/>
    </xf>
    <xf numFmtId="0" fontId="2" fillId="2" borderId="94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91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left" wrapText="1"/>
    </xf>
    <xf numFmtId="0" fontId="0" fillId="2" borderId="90" xfId="0" applyFill="1" applyBorder="1" applyAlignment="1">
      <alignment horizontal="left" wrapText="1"/>
    </xf>
    <xf numFmtId="0" fontId="0" fillId="2" borderId="1" xfId="0" applyFill="1" applyBorder="1" applyAlignment="1">
      <alignment horizontal="left" wrapText="1"/>
    </xf>
    <xf numFmtId="0" fontId="0" fillId="2" borderId="91" xfId="0" applyFill="1" applyBorder="1" applyAlignment="1">
      <alignment horizontal="left" wrapText="1"/>
    </xf>
    <xf numFmtId="0" fontId="2" fillId="2" borderId="85" xfId="0" applyFont="1" applyFill="1" applyBorder="1" applyAlignment="1">
      <alignment horizontal="center" vertical="top" wrapText="1"/>
    </xf>
    <xf numFmtId="0" fontId="2" fillId="2" borderId="94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center" vertical="top" wrapText="1"/>
    </xf>
    <xf numFmtId="0" fontId="2" fillId="2" borderId="91" xfId="0" applyFont="1" applyFill="1" applyBorder="1" applyAlignment="1">
      <alignment horizontal="center" vertical="top" wrapText="1"/>
    </xf>
    <xf numFmtId="0" fontId="2" fillId="2" borderId="0" xfId="0" applyFont="1" applyFill="1" applyBorder="1" applyAlignment="1">
      <alignment horizontal="left" vertical="top" wrapText="1"/>
    </xf>
    <xf numFmtId="0" fontId="2" fillId="2" borderId="90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  <xf numFmtId="0" fontId="34" fillId="5" borderId="0" xfId="0" applyFont="1" applyFill="1" applyBorder="1" applyAlignment="1">
      <alignment horizontal="center" vertical="center"/>
    </xf>
    <xf numFmtId="0" fontId="90" fillId="5" borderId="0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15" xfId="0" applyFont="1" applyFill="1" applyBorder="1" applyAlignment="1">
      <alignment horizontal="left"/>
    </xf>
    <xf numFmtId="0" fontId="2" fillId="2" borderId="102" xfId="0" applyFont="1" applyFill="1" applyBorder="1" applyAlignment="1">
      <alignment horizontal="left"/>
    </xf>
    <xf numFmtId="0" fontId="2" fillId="2" borderId="10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72" fillId="3" borderId="0" xfId="0" applyFont="1" applyFill="1" applyBorder="1" applyAlignment="1">
      <alignment horizontal="right"/>
    </xf>
    <xf numFmtId="0" fontId="36" fillId="5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/>
    </xf>
    <xf numFmtId="0" fontId="1" fillId="2" borderId="0" xfId="0" applyFont="1" applyFill="1" applyBorder="1" applyAlignment="1">
      <alignment horizontal="left" vertical="center"/>
    </xf>
    <xf numFmtId="0" fontId="2" fillId="2" borderId="0" xfId="0" applyFont="1" applyFill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72" fillId="3" borderId="0" xfId="0" applyFont="1" applyFill="1" applyBorder="1" applyAlignment="1">
      <alignment horizontal="center"/>
    </xf>
    <xf numFmtId="0" fontId="10" fillId="2" borderId="101" xfId="0" applyFont="1" applyFill="1" applyBorder="1" applyAlignment="1">
      <alignment horizontal="left"/>
    </xf>
    <xf numFmtId="0" fontId="90" fillId="5" borderId="0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left" vertical="top" wrapText="1"/>
    </xf>
    <xf numFmtId="0" fontId="26" fillId="2" borderId="6" xfId="0" applyFont="1" applyFill="1" applyBorder="1" applyAlignment="1">
      <alignment horizontal="left" vertical="top" wrapText="1"/>
    </xf>
    <xf numFmtId="0" fontId="97" fillId="7" borderId="0" xfId="5" applyFont="1" applyFill="1" applyAlignment="1">
      <alignment horizontal="center" vertical="center"/>
    </xf>
    <xf numFmtId="0" fontId="15" fillId="0" borderId="93" xfId="5" applyBorder="1">
      <alignment vertical="top" wrapText="1"/>
    </xf>
    <xf numFmtId="0" fontId="15" fillId="0" borderId="134" xfId="5" applyBorder="1">
      <alignment vertical="top" wrapText="1"/>
    </xf>
    <xf numFmtId="0" fontId="15" fillId="0" borderId="16" xfId="5" applyBorder="1">
      <alignment vertical="top" wrapText="1"/>
    </xf>
    <xf numFmtId="0" fontId="15" fillId="0" borderId="17" xfId="5" applyBorder="1">
      <alignment vertical="top" wrapText="1"/>
    </xf>
    <xf numFmtId="0" fontId="68" fillId="3" borderId="0" xfId="0" applyFont="1" applyFill="1" applyBorder="1" applyAlignment="1">
      <alignment horizontal="right"/>
    </xf>
    <xf numFmtId="0" fontId="31" fillId="3" borderId="0" xfId="0" applyFont="1" applyFill="1" applyBorder="1" applyAlignment="1">
      <alignment horizontal="left"/>
    </xf>
    <xf numFmtId="0" fontId="62" fillId="3" borderId="0" xfId="0" applyFont="1" applyFill="1" applyBorder="1" applyAlignment="1">
      <alignment horizontal="right"/>
    </xf>
    <xf numFmtId="0" fontId="10" fillId="2" borderId="13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left"/>
    </xf>
    <xf numFmtId="0" fontId="10" fillId="4" borderId="0" xfId="0" applyFont="1" applyFill="1" applyBorder="1" applyAlignment="1">
      <alignment horizontal="left"/>
    </xf>
    <xf numFmtId="0" fontId="10" fillId="2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</cellXfs>
  <cellStyles count="7">
    <cellStyle name="Accent5" xfId="3" builtinId="45"/>
    <cellStyle name="Bad" xfId="2" builtinId="27"/>
    <cellStyle name="Good" xfId="4" builtinId="26"/>
    <cellStyle name="Normaali 3" xfId="5" xr:uid="{7E3744D7-13F3-40E0-BCB8-5138434338BE}"/>
    <cellStyle name="Normal" xfId="0" builtinId="0"/>
    <cellStyle name="Normal 2" xfId="1" xr:uid="{52C6D5CE-4729-4DA4-AFE6-87F9E6BDA161}"/>
    <cellStyle name="Valuutta 2" xfId="6" xr:uid="{1CB58971-C5E9-40B9-9034-AAAA9BED62D8}"/>
  </cellStyles>
  <dxfs count="24">
    <dxf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numFmt numFmtId="30" formatCode="@"/>
      <border diagonalUp="0" diagonalDown="0">
        <left style="medium">
          <color indexed="64"/>
        </left>
        <right style="thin">
          <color indexed="13"/>
        </right>
        <top style="thin">
          <color indexed="13"/>
        </top>
        <bottom style="thin">
          <color indexed="13"/>
        </bottom>
        <vertical/>
        <horizontal/>
      </border>
    </dxf>
    <dxf>
      <numFmt numFmtId="30" formatCode="@"/>
      <border diagonalUp="0" diagonalDown="0">
        <left style="medium">
          <color indexed="64"/>
        </left>
        <right style="medium">
          <color indexed="64"/>
        </right>
        <top style="thin">
          <color indexed="13"/>
        </top>
        <bottom style="thin">
          <color indexed="13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Helvetica"/>
        <scheme val="none"/>
      </font>
      <numFmt numFmtId="30" formatCode="@"/>
      <fill>
        <patternFill patternType="solid">
          <fgColor indexed="64"/>
          <bgColor theme="1"/>
        </patternFill>
      </fill>
      <border diagonalUp="0" diagonalDown="0" outline="0">
        <left style="thin">
          <color indexed="13"/>
        </left>
        <right style="thin">
          <color indexed="13"/>
        </right>
        <top/>
        <bottom/>
      </border>
    </dxf>
    <dxf>
      <alignment horizontal="center" vertical="top" textRotation="0" wrapText="0" indent="0" justifyLastLine="0" shrinkToFit="0" readingOrder="0"/>
    </dxf>
    <dxf>
      <alignment horizontal="center" vertical="top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top" textRotation="0" wrapText="0" indent="0" justifyLastLine="0" shrinkToFit="0" readingOrder="0"/>
    </dxf>
    <dxf>
      <alignment horizontal="general" vertical="top" textRotation="0" wrapText="0" indent="0" justifyLastLine="0" shrinkToFit="0" readingOrder="0"/>
    </dxf>
  </dxfs>
  <tableStyles count="0" defaultTableStyle="TableStyleMedium2" defaultPivotStyle="PivotStyleLight16"/>
  <colors>
    <mruColors>
      <color rgb="FF000000"/>
      <color rgb="FF181717"/>
      <color rgb="FFFFFFFF"/>
      <color rgb="FFF8F8F8"/>
      <color rgb="FF800000"/>
      <color rgb="FFF8D4F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jpe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jpe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9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jpeg"/><Relationship Id="rId2" Type="http://schemas.openxmlformats.org/officeDocument/2006/relationships/image" Target="../media/image21.svg"/><Relationship Id="rId1" Type="http://schemas.openxmlformats.org/officeDocument/2006/relationships/image" Target="../media/image20.png"/><Relationship Id="rId6" Type="http://schemas.openxmlformats.org/officeDocument/2006/relationships/image" Target="../media/image10.png"/><Relationship Id="rId5" Type="http://schemas.openxmlformats.org/officeDocument/2006/relationships/image" Target="../media/image9.png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5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228603</xdr:colOff>
      <xdr:row>28</xdr:row>
      <xdr:rowOff>20781</xdr:rowOff>
    </xdr:from>
    <xdr:to>
      <xdr:col>21</xdr:col>
      <xdr:colOff>22795</xdr:colOff>
      <xdr:row>33</xdr:row>
      <xdr:rowOff>23564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4C5BFBED-3531-42F7-978F-F04D6AA4257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alphaModFix/>
        </a:blip>
        <a:srcRect l="4549"/>
        <a:stretch/>
      </xdr:blipFill>
      <xdr:spPr>
        <a:xfrm>
          <a:off x="5410203" y="5618017"/>
          <a:ext cx="687810" cy="972601"/>
        </a:xfrm>
        <a:prstGeom prst="rect">
          <a:avLst/>
        </a:prstGeom>
      </xdr:spPr>
    </xdr:pic>
    <xdr:clientData/>
  </xdr:twoCellAnchor>
  <xdr:twoCellAnchor editAs="oneCell">
    <xdr:from>
      <xdr:col>9</xdr:col>
      <xdr:colOff>110838</xdr:colOff>
      <xdr:row>2</xdr:row>
      <xdr:rowOff>136304</xdr:rowOff>
    </xdr:from>
    <xdr:to>
      <xdr:col>14</xdr:col>
      <xdr:colOff>100793</xdr:colOff>
      <xdr:row>6</xdr:row>
      <xdr:rowOff>6927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AE930F4-15ED-45DD-BF52-62C8345654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812474" y="524231"/>
          <a:ext cx="1278428" cy="646478"/>
        </a:xfrm>
        <a:prstGeom prst="rect">
          <a:avLst/>
        </a:prstGeom>
      </xdr:spPr>
    </xdr:pic>
    <xdr:clientData/>
  </xdr:twoCellAnchor>
  <xdr:twoCellAnchor editAs="oneCell">
    <xdr:from>
      <xdr:col>12</xdr:col>
      <xdr:colOff>221676</xdr:colOff>
      <xdr:row>26</xdr:row>
      <xdr:rowOff>173182</xdr:rowOff>
    </xdr:from>
    <xdr:to>
      <xdr:col>15</xdr:col>
      <xdr:colOff>66769</xdr:colOff>
      <xdr:row>33</xdr:row>
      <xdr:rowOff>37394</xdr:rowOff>
    </xdr:to>
    <xdr:pic>
      <xdr:nvPicPr>
        <xdr:cNvPr id="5" name="Kuva 11">
          <a:extLst>
            <a:ext uri="{FF2B5EF4-FFF2-40B4-BE49-F238E27FC236}">
              <a16:creationId xmlns:a16="http://schemas.microsoft.com/office/drawing/2014/main" id="{76C5526F-5477-4887-B066-9E52FABA8A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22967" y="5382491"/>
          <a:ext cx="731784" cy="1221958"/>
        </a:xfrm>
        <a:prstGeom prst="rect">
          <a:avLst/>
        </a:prstGeom>
      </xdr:spPr>
    </xdr:pic>
    <xdr:clientData/>
  </xdr:twoCellAnchor>
  <xdr:twoCellAnchor editAs="oneCell">
    <xdr:from>
      <xdr:col>12</xdr:col>
      <xdr:colOff>200888</xdr:colOff>
      <xdr:row>28</xdr:row>
      <xdr:rowOff>12</xdr:rowOff>
    </xdr:from>
    <xdr:to>
      <xdr:col>15</xdr:col>
      <xdr:colOff>138321</xdr:colOff>
      <xdr:row>32</xdr:row>
      <xdr:rowOff>33041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8C6C81F-ADAD-4ED8-A903-4C5DD4C003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5400000">
          <a:off x="3609799" y="5589628"/>
          <a:ext cx="808883" cy="82412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20</xdr:col>
      <xdr:colOff>214158</xdr:colOff>
      <xdr:row>59</xdr:row>
      <xdr:rowOff>16748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B41AE5-251B-4263-B330-567B21D5D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560" y="12481560"/>
          <a:ext cx="5715798" cy="3286584"/>
        </a:xfrm>
        <a:prstGeom prst="rect">
          <a:avLst/>
        </a:prstGeom>
      </xdr:spPr>
    </xdr:pic>
    <xdr:clientData/>
  </xdr:twoCellAnchor>
  <xdr:twoCellAnchor editAs="oneCell">
    <xdr:from>
      <xdr:col>1</xdr:col>
      <xdr:colOff>99060</xdr:colOff>
      <xdr:row>42</xdr:row>
      <xdr:rowOff>197</xdr:rowOff>
    </xdr:from>
    <xdr:to>
      <xdr:col>20</xdr:col>
      <xdr:colOff>22860</xdr:colOff>
      <xdr:row>58</xdr:row>
      <xdr:rowOff>94847</xdr:rowOff>
    </xdr:to>
    <xdr:pic>
      <xdr:nvPicPr>
        <xdr:cNvPr id="6" name="Picture 5" descr="Mars 2450">
          <a:extLst>
            <a:ext uri="{FF2B5EF4-FFF2-40B4-BE49-F238E27FC236}">
              <a16:creationId xmlns:a16="http://schemas.microsoft.com/office/drawing/2014/main" id="{DA56FC9E-EFD3-4AB1-9BC6-FB2B7B3171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alphaModFix amt="5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8620" y="12687497"/>
          <a:ext cx="5425440" cy="300369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196066</xdr:colOff>
      <xdr:row>5</xdr:row>
      <xdr:rowOff>13356</xdr:rowOff>
    </xdr:from>
    <xdr:to>
      <xdr:col>26</xdr:col>
      <xdr:colOff>287935</xdr:colOff>
      <xdr:row>20</xdr:row>
      <xdr:rowOff>0</xdr:rowOff>
    </xdr:to>
    <xdr:pic>
      <xdr:nvPicPr>
        <xdr:cNvPr id="7" name="Kuva 2">
          <a:extLst>
            <a:ext uri="{FF2B5EF4-FFF2-40B4-BE49-F238E27FC236}">
              <a16:creationId xmlns:a16="http://schemas.microsoft.com/office/drawing/2014/main" id="{10FB5166-73DB-405F-8FDC-D3F2725905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562583" y="1092143"/>
          <a:ext cx="3293981" cy="29575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28</xdr:col>
      <xdr:colOff>133990</xdr:colOff>
      <xdr:row>23</xdr:row>
      <xdr:rowOff>152401</xdr:rowOff>
    </xdr:from>
    <xdr:to>
      <xdr:col>32</xdr:col>
      <xdr:colOff>115206</xdr:colOff>
      <xdr:row>30</xdr:row>
      <xdr:rowOff>65464</xdr:rowOff>
    </xdr:to>
    <xdr:pic>
      <xdr:nvPicPr>
        <xdr:cNvPr id="7" name="Kuva 14">
          <a:extLst>
            <a:ext uri="{FF2B5EF4-FFF2-40B4-BE49-F238E27FC236}">
              <a16:creationId xmlns:a16="http://schemas.microsoft.com/office/drawing/2014/main" id="{735CC1E4-4B72-4208-8A44-3F3C5382D4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alphaModFix amt="35000"/>
        </a:blip>
        <a:srcRect t="16631" r="55751"/>
        <a:stretch/>
      </xdr:blipFill>
      <xdr:spPr>
        <a:xfrm>
          <a:off x="8294317" y="4620492"/>
          <a:ext cx="1172707" cy="1270808"/>
        </a:xfrm>
        <a:prstGeom prst="rect">
          <a:avLst/>
        </a:prstGeom>
        <a:effectLst>
          <a:outerShdw blurRad="50800" dist="38100" dir="2700000" algn="tl" rotWithShape="0">
            <a:schemeClr val="bg1">
              <a:alpha val="40000"/>
            </a:schemeClr>
          </a:outerShdw>
        </a:effectLst>
      </xdr:spPr>
    </xdr:pic>
    <xdr:clientData/>
  </xdr:twoCellAnchor>
  <xdr:twoCellAnchor editAs="oneCell">
    <xdr:from>
      <xdr:col>10</xdr:col>
      <xdr:colOff>247440</xdr:colOff>
      <xdr:row>0</xdr:row>
      <xdr:rowOff>0</xdr:rowOff>
    </xdr:from>
    <xdr:to>
      <xdr:col>14</xdr:col>
      <xdr:colOff>247439</xdr:colOff>
      <xdr:row>5</xdr:row>
      <xdr:rowOff>19300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625613E-4218-412A-859C-C2D92173D6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246949" y="0"/>
          <a:ext cx="990599" cy="989118"/>
        </a:xfrm>
        <a:prstGeom prst="rect">
          <a:avLst/>
        </a:prstGeom>
      </xdr:spPr>
    </xdr:pic>
    <xdr:clientData/>
  </xdr:twoCellAnchor>
  <xdr:twoCellAnchor editAs="oneCell">
    <xdr:from>
      <xdr:col>24</xdr:col>
      <xdr:colOff>67332</xdr:colOff>
      <xdr:row>24</xdr:row>
      <xdr:rowOff>9254</xdr:rowOff>
    </xdr:from>
    <xdr:to>
      <xdr:col>27</xdr:col>
      <xdr:colOff>268338</xdr:colOff>
      <xdr:row>31</xdr:row>
      <xdr:rowOff>27709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F32A8AD-7644-4BBA-9EFC-E72B07DDC0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36168" y="4865272"/>
          <a:ext cx="1094625" cy="13762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291657</xdr:colOff>
      <xdr:row>1</xdr:row>
      <xdr:rowOff>131618</xdr:rowOff>
    </xdr:from>
    <xdr:to>
      <xdr:col>14</xdr:col>
      <xdr:colOff>16972</xdr:colOff>
      <xdr:row>5</xdr:row>
      <xdr:rowOff>19662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C1789A1-0BA0-4C05-8B88-51B506BAF7E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784" t="1096" r="7016"/>
        <a:stretch/>
      </xdr:blipFill>
      <xdr:spPr>
        <a:xfrm>
          <a:off x="2993293" y="325582"/>
          <a:ext cx="1013788" cy="663898"/>
        </a:xfrm>
        <a:prstGeom prst="rect">
          <a:avLst/>
        </a:prstGeom>
      </xdr:spPr>
    </xdr:pic>
    <xdr:clientData/>
  </xdr:twoCellAnchor>
  <xdr:twoCellAnchor>
    <xdr:from>
      <xdr:col>13</xdr:col>
      <xdr:colOff>263238</xdr:colOff>
      <xdr:row>5</xdr:row>
      <xdr:rowOff>9989</xdr:rowOff>
    </xdr:from>
    <xdr:to>
      <xdr:col>14</xdr:col>
      <xdr:colOff>60270</xdr:colOff>
      <xdr:row>5</xdr:row>
      <xdr:rowOff>157861</xdr:rowOff>
    </xdr:to>
    <xdr:sp macro="" textlink="">
      <xdr:nvSpPr>
        <xdr:cNvPr id="8" name="Lightning Bolt 7">
          <a:extLst>
            <a:ext uri="{FF2B5EF4-FFF2-40B4-BE49-F238E27FC236}">
              <a16:creationId xmlns:a16="http://schemas.microsoft.com/office/drawing/2014/main" id="{07C5C5A2-3EF7-4A01-91E9-89C03A0657E0}"/>
            </a:ext>
          </a:extLst>
        </xdr:cNvPr>
        <xdr:cNvSpPr/>
      </xdr:nvSpPr>
      <xdr:spPr>
        <a:xfrm>
          <a:off x="3955474" y="979807"/>
          <a:ext cx="94905" cy="147872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 editAs="oneCell">
    <xdr:from>
      <xdr:col>12</xdr:col>
      <xdr:colOff>20910</xdr:colOff>
      <xdr:row>19</xdr:row>
      <xdr:rowOff>20782</xdr:rowOff>
    </xdr:from>
    <xdr:to>
      <xdr:col>13</xdr:col>
      <xdr:colOff>256309</xdr:colOff>
      <xdr:row>25</xdr:row>
      <xdr:rowOff>169159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7EA01CCA-99B1-4716-9A4F-C43FE7E35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22201" y="3719946"/>
          <a:ext cx="526344" cy="131215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290945</xdr:colOff>
      <xdr:row>25</xdr:row>
      <xdr:rowOff>190301</xdr:rowOff>
    </xdr:from>
    <xdr:to>
      <xdr:col>11</xdr:col>
      <xdr:colOff>60959</xdr:colOff>
      <xdr:row>33</xdr:row>
      <xdr:rowOff>188422</xdr:rowOff>
    </xdr:to>
    <xdr:pic>
      <xdr:nvPicPr>
        <xdr:cNvPr id="3" name="Picture 2" descr="Raid Shadow Legends | Raid: shadow legends, Character portraits, Female orc">
          <a:extLst>
            <a:ext uri="{FF2B5EF4-FFF2-40B4-BE49-F238E27FC236}">
              <a16:creationId xmlns:a16="http://schemas.microsoft.com/office/drawing/2014/main" id="{92AEFD3E-C0AC-4AFB-84D0-E4599051CE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96836" y="5053246"/>
          <a:ext cx="961505" cy="15498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55420</xdr:colOff>
      <xdr:row>0</xdr:row>
      <xdr:rowOff>0</xdr:rowOff>
    </xdr:from>
    <xdr:to>
      <xdr:col>14</xdr:col>
      <xdr:colOff>290946</xdr:colOff>
      <xdr:row>5</xdr:row>
      <xdr:rowOff>83208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77F5438-7049-43F3-9822-BEC6B6A302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54929" y="0"/>
          <a:ext cx="1226126" cy="1053026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228601</xdr:colOff>
      <xdr:row>27</xdr:row>
      <xdr:rowOff>69273</xdr:rowOff>
    </xdr:from>
    <xdr:to>
      <xdr:col>7</xdr:col>
      <xdr:colOff>280688</xdr:colOff>
      <xdr:row>33</xdr:row>
      <xdr:rowOff>182019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4A1B1AE-8EB9-4BBC-96B6-3ECC078B99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33946" y="5320146"/>
          <a:ext cx="952633" cy="1276528"/>
        </a:xfrm>
        <a:prstGeom prst="rect">
          <a:avLst/>
        </a:prstGeom>
      </xdr:spPr>
    </xdr:pic>
    <xdr:clientData/>
  </xdr:twoCellAnchor>
  <xdr:twoCellAnchor editAs="oneCell">
    <xdr:from>
      <xdr:col>16</xdr:col>
      <xdr:colOff>50321</xdr:colOff>
      <xdr:row>29</xdr:row>
      <xdr:rowOff>69272</xdr:rowOff>
    </xdr:from>
    <xdr:to>
      <xdr:col>18</xdr:col>
      <xdr:colOff>224547</xdr:colOff>
      <xdr:row>34</xdr:row>
      <xdr:rowOff>173361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FEF6534D-F52F-4016-AD4A-B8167D1EFE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36176" y="5708072"/>
          <a:ext cx="769971" cy="1073907"/>
        </a:xfrm>
        <a:prstGeom prst="rect">
          <a:avLst/>
        </a:prstGeom>
      </xdr:spPr>
    </xdr:pic>
    <xdr:clientData/>
  </xdr:twoCellAnchor>
  <xdr:twoCellAnchor editAs="oneCell">
    <xdr:from>
      <xdr:col>1</xdr:col>
      <xdr:colOff>171049</xdr:colOff>
      <xdr:row>27</xdr:row>
      <xdr:rowOff>180109</xdr:rowOff>
    </xdr:from>
    <xdr:to>
      <xdr:col>4</xdr:col>
      <xdr:colOff>179421</xdr:colOff>
      <xdr:row>33</xdr:row>
      <xdr:rowOff>173182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6B2B95E1-42C3-459B-83E0-898E3A15FC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68922" y="5430982"/>
          <a:ext cx="915844" cy="11568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263238</xdr:colOff>
      <xdr:row>5</xdr:row>
      <xdr:rowOff>9989</xdr:rowOff>
    </xdr:from>
    <xdr:to>
      <xdr:col>14</xdr:col>
      <xdr:colOff>60270</xdr:colOff>
      <xdr:row>5</xdr:row>
      <xdr:rowOff>157861</xdr:rowOff>
    </xdr:to>
    <xdr:sp macro="" textlink="">
      <xdr:nvSpPr>
        <xdr:cNvPr id="3" name="Lightning Bolt 2">
          <a:extLst>
            <a:ext uri="{FF2B5EF4-FFF2-40B4-BE49-F238E27FC236}">
              <a16:creationId xmlns:a16="http://schemas.microsoft.com/office/drawing/2014/main" id="{6D50BAED-1D66-4CF2-978A-93875CA6A0D1}"/>
            </a:ext>
          </a:extLst>
        </xdr:cNvPr>
        <xdr:cNvSpPr/>
      </xdr:nvSpPr>
      <xdr:spPr>
        <a:xfrm>
          <a:off x="3951318" y="962489"/>
          <a:ext cx="94212" cy="147872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 editAs="oneCell">
    <xdr:from>
      <xdr:col>9</xdr:col>
      <xdr:colOff>263237</xdr:colOff>
      <xdr:row>0</xdr:row>
      <xdr:rowOff>0</xdr:rowOff>
    </xdr:from>
    <xdr:to>
      <xdr:col>13</xdr:col>
      <xdr:colOff>235529</xdr:colOff>
      <xdr:row>5</xdr:row>
      <xdr:rowOff>10853</xdr:rowOff>
    </xdr:to>
    <xdr:pic>
      <xdr:nvPicPr>
        <xdr:cNvPr id="5" name="Picture 4" descr="Tiefling King by AlbaJaen on DeviantArt">
          <a:extLst>
            <a:ext uri="{FF2B5EF4-FFF2-40B4-BE49-F238E27FC236}">
              <a16:creationId xmlns:a16="http://schemas.microsoft.com/office/drawing/2014/main" id="{647B21D4-FA0B-4349-B6EF-9289EDC90D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64873" y="0"/>
          <a:ext cx="962892" cy="9806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263238</xdr:colOff>
      <xdr:row>5</xdr:row>
      <xdr:rowOff>9989</xdr:rowOff>
    </xdr:from>
    <xdr:to>
      <xdr:col>14</xdr:col>
      <xdr:colOff>60270</xdr:colOff>
      <xdr:row>5</xdr:row>
      <xdr:rowOff>157861</xdr:rowOff>
    </xdr:to>
    <xdr:sp macro="" textlink="">
      <xdr:nvSpPr>
        <xdr:cNvPr id="2" name="Lightning Bolt 1">
          <a:extLst>
            <a:ext uri="{FF2B5EF4-FFF2-40B4-BE49-F238E27FC236}">
              <a16:creationId xmlns:a16="http://schemas.microsoft.com/office/drawing/2014/main" id="{B89A213E-E31D-4BA0-921E-2661DDC25B63}"/>
            </a:ext>
          </a:extLst>
        </xdr:cNvPr>
        <xdr:cNvSpPr/>
      </xdr:nvSpPr>
      <xdr:spPr>
        <a:xfrm>
          <a:off x="3951318" y="962489"/>
          <a:ext cx="94212" cy="147872"/>
        </a:xfrm>
        <a:prstGeom prst="lightningBolt">
          <a:avLst/>
        </a:prstGeom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i-FI" sz="1100"/>
        </a:p>
      </xdr:txBody>
    </xdr:sp>
    <xdr:clientData/>
  </xdr:twoCellAnchor>
  <xdr:twoCellAnchor editAs="oneCell">
    <xdr:from>
      <xdr:col>25</xdr:col>
      <xdr:colOff>0</xdr:colOff>
      <xdr:row>9</xdr:row>
      <xdr:rowOff>0</xdr:rowOff>
    </xdr:from>
    <xdr:to>
      <xdr:col>30</xdr:col>
      <xdr:colOff>187270</xdr:colOff>
      <xdr:row>25</xdr:row>
      <xdr:rowOff>16890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3AC232A-0832-45DF-A02C-3FD9C68F3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66709" y="1745673"/>
          <a:ext cx="1676634" cy="3134162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161057</xdr:colOff>
      <xdr:row>33</xdr:row>
      <xdr:rowOff>166254</xdr:rowOff>
    </xdr:from>
    <xdr:to>
      <xdr:col>2</xdr:col>
      <xdr:colOff>96591</xdr:colOff>
      <xdr:row>35</xdr:row>
      <xdr:rowOff>22203</xdr:rowOff>
    </xdr:to>
    <xdr:pic>
      <xdr:nvPicPr>
        <xdr:cNvPr id="2" name="Kuva 16" descr="Louhintatyökalut">
          <a:extLst>
            <a:ext uri="{FF2B5EF4-FFF2-40B4-BE49-F238E27FC236}">
              <a16:creationId xmlns:a16="http://schemas.microsoft.com/office/drawing/2014/main" id="{22C24FA9-4C76-4F00-9072-3B71192F26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458237" y="6452754"/>
          <a:ext cx="228904" cy="233139"/>
        </a:xfrm>
        <a:prstGeom prst="rect">
          <a:avLst/>
        </a:prstGeom>
      </xdr:spPr>
    </xdr:pic>
    <xdr:clientData/>
  </xdr:twoCellAnchor>
  <xdr:twoCellAnchor>
    <xdr:from>
      <xdr:col>18</xdr:col>
      <xdr:colOff>10738</xdr:colOff>
      <xdr:row>39</xdr:row>
      <xdr:rowOff>190499</xdr:rowOff>
    </xdr:from>
    <xdr:to>
      <xdr:col>21</xdr:col>
      <xdr:colOff>278996</xdr:colOff>
      <xdr:row>49</xdr:row>
      <xdr:rowOff>173182</xdr:rowOff>
    </xdr:to>
    <xdr:sp macro="" textlink="">
      <xdr:nvSpPr>
        <xdr:cNvPr id="3" name="Plaque 2">
          <a:extLst>
            <a:ext uri="{FF2B5EF4-FFF2-40B4-BE49-F238E27FC236}">
              <a16:creationId xmlns:a16="http://schemas.microsoft.com/office/drawing/2014/main" id="{811E996D-E936-4213-9275-95065352644C}"/>
            </a:ext>
          </a:extLst>
        </xdr:cNvPr>
        <xdr:cNvSpPr/>
      </xdr:nvSpPr>
      <xdr:spPr>
        <a:xfrm>
          <a:off x="5512378" y="7619999"/>
          <a:ext cx="1159798" cy="1887683"/>
        </a:xfrm>
        <a:prstGeom prst="plaque">
          <a:avLst/>
        </a:prstGeom>
        <a:blipFill dpi="0" rotWithShape="1"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a:blipFill>
        <a:ln w="38100"/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 editAs="oneCell">
    <xdr:from>
      <xdr:col>9</xdr:col>
      <xdr:colOff>50433</xdr:colOff>
      <xdr:row>40</xdr:row>
      <xdr:rowOff>116205</xdr:rowOff>
    </xdr:from>
    <xdr:to>
      <xdr:col>12</xdr:col>
      <xdr:colOff>124635</xdr:colOff>
      <xdr:row>46</xdr:row>
      <xdr:rowOff>2424</xdr:rowOff>
    </xdr:to>
    <xdr:pic>
      <xdr:nvPicPr>
        <xdr:cNvPr id="4" name="Kuva 14">
          <a:extLst>
            <a:ext uri="{FF2B5EF4-FFF2-40B4-BE49-F238E27FC236}">
              <a16:creationId xmlns:a16="http://schemas.microsoft.com/office/drawing/2014/main" id="{A379F16F-77BC-4E99-AEEE-0C87F1925F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alphaModFix amt="50000"/>
        </a:blip>
        <a:srcRect t="16631" r="55751"/>
        <a:stretch/>
      </xdr:blipFill>
      <xdr:spPr>
        <a:xfrm>
          <a:off x="2747913" y="7736205"/>
          <a:ext cx="963836" cy="1029219"/>
        </a:xfrm>
        <a:prstGeom prst="rect">
          <a:avLst/>
        </a:prstGeom>
        <a:effectLst>
          <a:outerShdw blurRad="50800" dist="38100" dir="2700000" algn="tl" rotWithShape="0">
            <a:schemeClr val="bg1">
              <a:alpha val="40000"/>
            </a:schemeClr>
          </a:outerShdw>
        </a:effectLst>
      </xdr:spPr>
    </xdr:pic>
    <xdr:clientData/>
  </xdr:twoCellAnchor>
  <xdr:twoCellAnchor editAs="oneCell">
    <xdr:from>
      <xdr:col>10</xdr:col>
      <xdr:colOff>207819</xdr:colOff>
      <xdr:row>0</xdr:row>
      <xdr:rowOff>0</xdr:rowOff>
    </xdr:from>
    <xdr:to>
      <xdr:col>14</xdr:col>
      <xdr:colOff>17664</xdr:colOff>
      <xdr:row>5</xdr:row>
      <xdr:rowOff>11680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0CF7FED-9F36-4CEC-AED9-B35137599B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338946" y="0"/>
          <a:ext cx="994409" cy="981498"/>
        </a:xfrm>
        <a:prstGeom prst="rect">
          <a:avLst/>
        </a:prstGeom>
      </xdr:spPr>
    </xdr:pic>
    <xdr:clientData/>
  </xdr:twoCellAnchor>
  <xdr:twoCellAnchor editAs="oneCell">
    <xdr:from>
      <xdr:col>8</xdr:col>
      <xdr:colOff>76200</xdr:colOff>
      <xdr:row>18</xdr:row>
      <xdr:rowOff>92382</xdr:rowOff>
    </xdr:from>
    <xdr:to>
      <xdr:col>11</xdr:col>
      <xdr:colOff>284827</xdr:colOff>
      <xdr:row>25</xdr:row>
      <xdr:rowOff>110835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B7EB56C-35AC-43F4-8914-9CB337AA7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479964" y="3583727"/>
          <a:ext cx="1098435" cy="1376199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287825</xdr:colOff>
      <xdr:row>11</xdr:row>
      <xdr:rowOff>192404</xdr:rowOff>
    </xdr:from>
    <xdr:to>
      <xdr:col>16</xdr:col>
      <xdr:colOff>7967</xdr:colOff>
      <xdr:row>18</xdr:row>
      <xdr:rowOff>173182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19079DF-B29B-4C92-8C89-9A25C8D48F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0170" y="2326004"/>
          <a:ext cx="613761" cy="1338523"/>
        </a:xfrm>
        <a:prstGeom prst="rect">
          <a:avLst/>
        </a:prstGeom>
      </xdr:spPr>
    </xdr:pic>
    <xdr:clientData/>
  </xdr:twoCellAnchor>
  <xdr:twoCellAnchor editAs="oneCell">
    <xdr:from>
      <xdr:col>14</xdr:col>
      <xdr:colOff>10564</xdr:colOff>
      <xdr:row>1</xdr:row>
      <xdr:rowOff>1905</xdr:rowOff>
    </xdr:from>
    <xdr:to>
      <xdr:col>16</xdr:col>
      <xdr:colOff>6927</xdr:colOff>
      <xdr:row>6</xdr:row>
      <xdr:rowOff>5125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9669929-DFAE-447A-88C8-AF873BACB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80782" y="195869"/>
          <a:ext cx="592109" cy="9730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23</xdr:row>
      <xdr:rowOff>0</xdr:rowOff>
    </xdr:from>
    <xdr:to>
      <xdr:col>17</xdr:col>
      <xdr:colOff>20910</xdr:colOff>
      <xdr:row>31</xdr:row>
      <xdr:rowOff>153504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EEAA282-EA99-40AE-9FE1-B6FC4D6A7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170218" y="4461164"/>
          <a:ext cx="914528" cy="1705213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reepor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antasia_Iltasatu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acter Sheet"/>
      <sheetName val="Slaine Freeport"/>
      <sheetName val="Arather  Freeport"/>
      <sheetName val="consequences"/>
      <sheetName val="Selene"/>
      <sheetName val="dansalot"/>
      <sheetName val="tables"/>
    </sheetNames>
    <sheetDataSet>
      <sheetData sheetId="0"/>
      <sheetData sheetId="1">
        <row r="24">
          <cell r="L24" t="str">
            <v>+3</v>
          </cell>
        </row>
      </sheetData>
      <sheetData sheetId="2">
        <row r="22">
          <cell r="E22" t="str">
            <v>+3</v>
          </cell>
        </row>
      </sheetData>
      <sheetData sheetId="3"/>
      <sheetData sheetId="4">
        <row r="24">
          <cell r="L24" t="str">
            <v>+3</v>
          </cell>
        </row>
      </sheetData>
      <sheetData sheetId="5">
        <row r="23">
          <cell r="E23" t="str">
            <v>+3</v>
          </cell>
        </row>
        <row r="24">
          <cell r="L24" t="str">
            <v>+2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ahmonluonnin askeleet"/>
      <sheetName val="Maallinen"/>
      <sheetName val="Taivaallinen"/>
      <sheetName val="Maagi"/>
      <sheetName val="Kivipappi"/>
      <sheetName val="Bardi"/>
      <sheetName val="Soturi"/>
      <sheetName val="taulukot"/>
      <sheetName val="Fantasy rules"/>
      <sheetName val="Taistelu"/>
      <sheetName val="Taul1"/>
      <sheetName val="Pelinjohtajan suoja"/>
      <sheetName val="Kriittinen osuma"/>
      <sheetName val="consequences"/>
      <sheetName val="Seikkailumoottori"/>
    </sheetNames>
    <sheetDataSet>
      <sheetData sheetId="0"/>
      <sheetData sheetId="1">
        <row r="6">
          <cell r="BF6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9B3AF2-D2A1-4D23-8F5B-A5B004BE4B1E}" name="Table1" displayName="Table1" ref="A1:B7" totalsRowShown="0">
  <autoFilter ref="A1:B7" xr:uid="{3CA49F2D-14F1-46C7-83A0-A9836EA2E07F}"/>
  <tableColumns count="2">
    <tableColumn id="1" xr3:uid="{ECE40EB6-AA01-44E0-BB41-659D07C6BAFC}" name="Fokus" dataDxfId="23"/>
    <tableColumn id="2" xr3:uid="{D92DAD18-C372-40DF-8D3A-2C947FC3795F}" name="kapasiteetti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7FFFE0-D02A-4F01-9D27-D0CFFEDECEC5}" name="Table3" displayName="Table3" ref="D1:H6" totalsRowShown="0">
  <autoFilter ref="D1:H6" xr:uid="{4B5034E2-CF09-4836-B827-CE51C862896C}"/>
  <tableColumns count="5">
    <tableColumn id="1" xr3:uid="{116C614A-A3BD-4C11-AC64-6003D11F61E8}" name=" hinta" dataDxfId="22" dataCellStyle="Normaali 3"/>
    <tableColumn id="2" xr3:uid="{B3408C75-92F7-43A7-9AF6-7E1B282915D2}" name="tekniikat" dataDxfId="21" dataCellStyle="Normaali 3"/>
    <tableColumn id="3" xr3:uid="{455F51D4-B553-424B-8228-711E8AA1E765}" name="Alue"/>
    <tableColumn id="4" xr3:uid="{9888B53B-565F-437C-928E-8E857EF91E04}" name="Palautuminen"/>
    <tableColumn id="5" xr3:uid="{A7C6A447-D0BC-487C-821B-6CA365EAB8E5}" name="Lataukset" dataDxfId="20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484160F-961F-495F-9BFF-844A55AB5D4D}" name="Table2" displayName="Table2" ref="A1:K9" totalsRowShown="0" headerRowDxfId="19" headerRowCellStyle="Normal 2">
  <autoFilter ref="A1:K9" xr:uid="{42ABE929-D2BA-4D23-ACDA-BD8569D63A4A}"/>
  <tableColumns count="11">
    <tableColumn id="1" xr3:uid="{4DAA1F75-0D42-45DD-AD02-73B6A27E684A}" name="Column1"/>
    <tableColumn id="2" xr3:uid="{52552321-8CE5-4C04-ADD5-7263A8711587}" name="Tarot" dataDxfId="18" dataCellStyle="Normal 2"/>
    <tableColumn id="3" xr3:uid="{1EA7E46F-EE22-4C29-A0A2-C9339A828581}" name="Mentalismi"/>
    <tableColumn id="4" xr3:uid="{B0320B9C-0831-4724-BA80-59438566CFDD}" name="Muodonmuutos" dataDxfId="17" dataCellStyle="Normal 2"/>
    <tableColumn id="5" xr3:uid="{427BA8F8-B5DD-4B24-AE1D-4DF6EDE6E916}" name="regeneraatio"/>
    <tableColumn id="6" xr3:uid="{047FC140-0B54-447F-8223-98E11609B431}" name="Säätely"/>
    <tableColumn id="12" xr3:uid="{94F6B4BF-A371-4247-8B97-9F9A45C34B96}" name=" "/>
    <tableColumn id="7" xr3:uid="{675FE9AD-4422-4AC5-AF96-20A3E4BA5582}" name="Varjokävely"/>
    <tableColumn id="8" xr3:uid="{E6DDA20D-382F-4A46-A8DE-25A3B59A0E8F}" name="Elementin Hallinta"/>
    <tableColumn id="9" xr3:uid="{8C65F410-8B98-4BB4-8FD6-63E8195EE27C}" name="Magia"/>
    <tableColumn id="10" xr3:uid="{0ECE683B-982C-40D6-AD95-6831B71480BF}" name="Varj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CD4FB-BFA7-4AC3-8211-6A4027526992}">
  <dimension ref="A1:AU153"/>
  <sheetViews>
    <sheetView tabSelected="1" zoomScale="110" zoomScaleNormal="110" workbookViewId="0">
      <selection activeCell="Y2" sqref="Y2:Z7"/>
    </sheetView>
  </sheetViews>
  <sheetFormatPr defaultColWidth="4.33203125" defaultRowHeight="15" customHeight="1"/>
  <cols>
    <col min="4" max="4" width="4.5546875" customWidth="1"/>
    <col min="6" max="6" width="4.21875" customWidth="1"/>
    <col min="7" max="7" width="4.5546875" customWidth="1"/>
    <col min="11" max="11" width="4.33203125" style="404"/>
    <col min="12" max="12" width="1.5546875" style="404" customWidth="1"/>
    <col min="13" max="13" width="4.21875" customWidth="1"/>
    <col min="28" max="28" width="9.33203125" bestFit="1" customWidth="1"/>
  </cols>
  <sheetData>
    <row r="1" spans="1:47" s="4" customFormat="1" ht="15" customHeight="1">
      <c r="A1" s="1" t="s">
        <v>0</v>
      </c>
      <c r="B1" s="1"/>
      <c r="C1" s="3" t="s">
        <v>554</v>
      </c>
      <c r="D1" s="3"/>
      <c r="E1" s="3" t="s">
        <v>1227</v>
      </c>
      <c r="F1" s="3"/>
      <c r="G1" s="3"/>
      <c r="H1" s="3"/>
      <c r="I1" s="3"/>
      <c r="J1" s="3"/>
      <c r="K1" s="2"/>
      <c r="L1" s="2"/>
      <c r="M1" s="2"/>
      <c r="N1" s="2"/>
      <c r="O1" s="365" t="s">
        <v>9</v>
      </c>
      <c r="P1" s="377"/>
      <c r="Q1" s="377"/>
      <c r="R1" s="377"/>
      <c r="S1" s="377"/>
      <c r="T1" s="365" t="s">
        <v>150</v>
      </c>
      <c r="U1" s="375"/>
      <c r="V1" s="375"/>
      <c r="W1" s="375"/>
    </row>
    <row r="2" spans="1:47" s="4" customFormat="1" ht="15" customHeight="1">
      <c r="A2" s="1" t="s">
        <v>796</v>
      </c>
      <c r="B2" s="1"/>
      <c r="C2" s="894" t="s">
        <v>857</v>
      </c>
      <c r="D2" s="894"/>
      <c r="E2" s="894"/>
      <c r="F2" s="3" t="str">
        <f>LOOKUP(C2,Listat!Q2:R9)</f>
        <v>Maallinen skaala Palautuminen -2</v>
      </c>
      <c r="G2" s="3"/>
      <c r="H2" s="3"/>
      <c r="I2" s="3"/>
      <c r="J2" s="3"/>
      <c r="K2" s="2"/>
      <c r="L2" s="2"/>
      <c r="M2" s="2"/>
      <c r="N2" s="2"/>
      <c r="O2" s="2" t="s">
        <v>182</v>
      </c>
      <c r="P2" s="2"/>
      <c r="Q2" s="2"/>
      <c r="R2" s="6" t="s">
        <v>1</v>
      </c>
      <c r="S2" s="6"/>
      <c r="T2" s="10" t="s">
        <v>658</v>
      </c>
      <c r="U2" s="10"/>
      <c r="V2" s="10"/>
      <c r="W2" s="134" t="s">
        <v>10</v>
      </c>
    </row>
    <row r="3" spans="1:47" s="4" customFormat="1" ht="15" customHeight="1">
      <c r="A3" s="228" t="s">
        <v>326</v>
      </c>
      <c r="C3" s="3" t="s">
        <v>1167</v>
      </c>
      <c r="D3" s="3"/>
      <c r="E3" s="3"/>
      <c r="F3" s="3"/>
      <c r="G3" s="3"/>
      <c r="H3" s="3"/>
      <c r="I3" s="3"/>
      <c r="J3" s="3"/>
      <c r="K3" s="2"/>
      <c r="L3" s="2"/>
      <c r="M3" s="2"/>
      <c r="N3" s="2"/>
      <c r="O3" s="2" t="s">
        <v>183</v>
      </c>
      <c r="P3" s="2"/>
      <c r="Q3" s="2"/>
      <c r="R3" s="441" t="s">
        <v>10</v>
      </c>
      <c r="S3" s="441"/>
      <c r="T3" s="10" t="s">
        <v>167</v>
      </c>
      <c r="U3" s="10"/>
      <c r="V3" s="10"/>
      <c r="W3" s="134" t="s">
        <v>10</v>
      </c>
    </row>
    <row r="4" spans="1:47" s="4" customFormat="1" ht="15" customHeight="1">
      <c r="A4" s="1" t="s">
        <v>5</v>
      </c>
      <c r="B4" s="1"/>
      <c r="C4" s="292" t="s">
        <v>556</v>
      </c>
      <c r="D4" s="292"/>
      <c r="E4" s="3"/>
      <c r="F4" s="3"/>
      <c r="G4" s="3"/>
      <c r="H4" s="3"/>
      <c r="I4" s="3"/>
      <c r="J4" s="3"/>
      <c r="K4" s="2"/>
      <c r="L4" s="2"/>
      <c r="M4" s="2"/>
      <c r="N4" s="2"/>
      <c r="O4" s="2" t="s">
        <v>184</v>
      </c>
      <c r="P4" s="2"/>
      <c r="Q4" s="2"/>
      <c r="R4" s="6" t="s">
        <v>10</v>
      </c>
      <c r="S4" s="6"/>
      <c r="T4" s="10" t="s">
        <v>659</v>
      </c>
      <c r="U4" s="10"/>
      <c r="V4" s="10"/>
      <c r="W4" s="134" t="s">
        <v>1</v>
      </c>
    </row>
    <row r="5" spans="1:47" s="4" customFormat="1" ht="15" customHeight="1">
      <c r="A5" s="135" t="s">
        <v>564</v>
      </c>
      <c r="B5" s="1"/>
      <c r="C5" s="895" t="s">
        <v>904</v>
      </c>
      <c r="D5" s="895"/>
      <c r="E5" s="3" t="str">
        <f>LOOKUP(C5,Listat!N13:O33)</f>
        <v>Laki, säännöt, sota</v>
      </c>
      <c r="F5" s="135"/>
      <c r="G5" s="1"/>
      <c r="H5" s="274"/>
      <c r="I5" s="817"/>
      <c r="J5" s="817"/>
      <c r="K5" s="2"/>
      <c r="L5" s="2"/>
      <c r="M5" s="2"/>
      <c r="N5" s="2"/>
      <c r="O5" s="2" t="s">
        <v>185</v>
      </c>
      <c r="P5" s="2"/>
      <c r="Q5" s="2"/>
      <c r="R5" s="6" t="s">
        <v>10</v>
      </c>
      <c r="S5" s="6"/>
      <c r="T5" s="10" t="s">
        <v>181</v>
      </c>
      <c r="U5" s="10"/>
      <c r="V5" s="10"/>
      <c r="W5" s="134" t="s">
        <v>10</v>
      </c>
    </row>
    <row r="6" spans="1:47" s="4" customFormat="1" ht="15" customHeight="1">
      <c r="A6" s="536" t="s">
        <v>8</v>
      </c>
      <c r="B6" s="536"/>
      <c r="C6" s="536"/>
      <c r="D6" s="536"/>
      <c r="E6" s="533" t="s">
        <v>128</v>
      </c>
      <c r="F6" s="554">
        <v>30</v>
      </c>
      <c r="G6" s="537" t="str">
        <f>IF(E10="Ihminen"," "," ("&amp;F6/VLOOKUP(E10,Listat!N2:P12,3)&amp;")")</f>
        <v xml:space="preserve"> </v>
      </c>
      <c r="H6" s="537"/>
      <c r="I6" s="537"/>
      <c r="J6" s="537"/>
      <c r="K6" s="537"/>
      <c r="L6" s="537"/>
      <c r="M6" s="536" t="s">
        <v>575</v>
      </c>
      <c r="N6" s="536"/>
      <c r="O6" s="536"/>
      <c r="P6" s="890" t="s">
        <v>144</v>
      </c>
      <c r="Q6" s="890"/>
      <c r="R6" s="890"/>
      <c r="S6" s="889" t="str">
        <f>"ll"&amp;LOOKUP(W3,Listat!$J$2:$K$9)&amp;LOOKUP(W4,Listat!$J$2:$K$9)&amp;LOOKUP(W4,Listat!$J$2:$K$9)</f>
        <v>llll</v>
      </c>
      <c r="T6" s="889"/>
      <c r="U6" s="553" t="s">
        <v>194</v>
      </c>
      <c r="V6" s="543"/>
      <c r="W6" s="500" t="str">
        <f>LOOKUP(I7,Listat!$J$2:$K$9)&amp;LOOKUP(I7,Listat!$J$2:$K$9)&amp;LOOKUP(F7,Listat!$J$2:$K$9)&amp;LOOKUP(W4,Listat!$J$2:$K$9)&amp;LOOKUP(W5,Listat!$J$2:$K$9)</f>
        <v>ll</v>
      </c>
    </row>
    <row r="7" spans="1:47" s="246" customFormat="1" ht="15" customHeight="1">
      <c r="A7" s="502" t="s">
        <v>145</v>
      </c>
      <c r="B7" s="502"/>
      <c r="C7" s="134" t="s">
        <v>147</v>
      </c>
      <c r="D7" s="891" t="s">
        <v>146</v>
      </c>
      <c r="E7" s="891"/>
      <c r="F7" s="134" t="s">
        <v>614</v>
      </c>
      <c r="G7" s="891" t="s">
        <v>778</v>
      </c>
      <c r="H7" s="891"/>
      <c r="I7" s="134" t="s">
        <v>284</v>
      </c>
      <c r="J7" s="165"/>
      <c r="K7" s="165"/>
      <c r="L7" s="275"/>
      <c r="M7" s="11" t="s">
        <v>800</v>
      </c>
      <c r="N7" s="7"/>
      <c r="O7" s="7"/>
      <c r="P7" s="144" t="str">
        <f>F16</f>
        <v>lllll</v>
      </c>
      <c r="Q7" s="10"/>
      <c r="R7" s="7" t="str">
        <f>LOOKUP(P7,Listat!$H$2:$I$7)</f>
        <v>Uskomaton</v>
      </c>
      <c r="S7" s="7"/>
      <c r="T7" s="7"/>
      <c r="U7" s="145" t="s">
        <v>152</v>
      </c>
      <c r="V7" s="146" t="s">
        <v>153</v>
      </c>
      <c r="W7" s="146">
        <v>3</v>
      </c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7" s="5" customFormat="1" ht="15" customHeight="1">
      <c r="A8" s="502" t="s">
        <v>901</v>
      </c>
      <c r="B8" s="502"/>
      <c r="C8" s="10"/>
      <c r="D8" s="10" t="s">
        <v>848</v>
      </c>
      <c r="E8" s="10"/>
      <c r="F8" s="10"/>
      <c r="G8" s="10"/>
      <c r="H8" s="10"/>
      <c r="I8" s="10"/>
      <c r="J8" s="10"/>
      <c r="K8" s="10"/>
      <c r="L8" s="2"/>
      <c r="M8" s="11" t="s">
        <v>684</v>
      </c>
      <c r="N8" s="7"/>
      <c r="O8" s="4"/>
      <c r="P8" s="144" t="str">
        <f>F17</f>
        <v>llll</v>
      </c>
      <c r="Q8" s="10"/>
      <c r="R8" s="7" t="str">
        <f>LOOKUP(P8,Listat!$H$2:$I$7)</f>
        <v>Loistava</v>
      </c>
      <c r="S8" s="7"/>
      <c r="T8" s="7"/>
      <c r="U8" s="362" t="s">
        <v>152</v>
      </c>
      <c r="V8" s="363" t="s">
        <v>170</v>
      </c>
      <c r="W8" s="369">
        <v>6</v>
      </c>
      <c r="Y8" s="498"/>
      <c r="Z8" s="498"/>
      <c r="AA8" s="498"/>
      <c r="AB8" s="498"/>
      <c r="AC8" s="498"/>
      <c r="AD8" s="498"/>
      <c r="AE8" s="498"/>
      <c r="AF8" s="498"/>
      <c r="AG8" s="498"/>
      <c r="AH8" s="498"/>
      <c r="AI8" s="307"/>
      <c r="AJ8" s="307"/>
      <c r="AK8" s="307"/>
      <c r="AL8" s="307"/>
      <c r="AM8" s="4"/>
      <c r="AN8" s="4"/>
      <c r="AO8" s="4"/>
      <c r="AP8" s="4"/>
      <c r="AQ8" s="4"/>
      <c r="AR8" s="4"/>
      <c r="AS8" s="4"/>
      <c r="AT8" s="165"/>
      <c r="AU8" s="165"/>
    </row>
    <row r="9" spans="1:47" s="4" customFormat="1" ht="15" customHeight="1">
      <c r="A9" s="502" t="s">
        <v>902</v>
      </c>
      <c r="B9" s="502"/>
      <c r="C9" s="10"/>
      <c r="D9" s="10" t="s">
        <v>803</v>
      </c>
      <c r="E9" s="10"/>
      <c r="F9" s="10"/>
      <c r="G9" s="10"/>
      <c r="H9" s="10"/>
      <c r="I9" s="10"/>
      <c r="J9" s="10"/>
      <c r="K9" s="10"/>
      <c r="L9" s="245"/>
      <c r="M9" s="7" t="s">
        <v>831</v>
      </c>
      <c r="N9" s="7"/>
      <c r="P9" s="144" t="str">
        <f>H16</f>
        <v>llll</v>
      </c>
      <c r="Q9" s="10"/>
      <c r="R9" s="7" t="str">
        <f>LOOKUP(P9,Listat!$H$2:$I$7)</f>
        <v>Loistava</v>
      </c>
      <c r="S9" s="7"/>
      <c r="T9" s="7"/>
      <c r="U9" s="145" t="s">
        <v>152</v>
      </c>
      <c r="V9" s="147" t="s">
        <v>190</v>
      </c>
      <c r="W9" s="147">
        <v>10</v>
      </c>
      <c r="Y9" s="498"/>
      <c r="Z9" s="498"/>
      <c r="AA9" s="498"/>
      <c r="AB9" s="498"/>
      <c r="AC9" s="498"/>
      <c r="AD9" s="498"/>
      <c r="AE9" s="498"/>
      <c r="AF9" s="498"/>
      <c r="AG9" s="498"/>
      <c r="AH9" s="498"/>
      <c r="AI9" s="307"/>
      <c r="AJ9" s="307"/>
      <c r="AK9" s="307"/>
      <c r="AL9" s="307"/>
      <c r="AT9" s="142"/>
      <c r="AU9" s="142"/>
    </row>
    <row r="10" spans="1:47" s="246" customFormat="1" ht="13.2" customHeight="1">
      <c r="A10" s="503" t="s">
        <v>790</v>
      </c>
      <c r="B10" s="503"/>
      <c r="C10" s="2"/>
      <c r="D10" s="2"/>
      <c r="E10" s="501" t="s">
        <v>555</v>
      </c>
      <c r="F10" s="487" t="str">
        <f>LOOKUP(E10,Listat!N2:O10)</f>
        <v>1 lisäkieli</v>
      </c>
      <c r="G10" s="10"/>
      <c r="H10" s="10"/>
      <c r="I10" s="10"/>
      <c r="J10" s="10"/>
      <c r="K10" s="10"/>
      <c r="L10" s="2"/>
      <c r="M10" s="7" t="s">
        <v>832</v>
      </c>
      <c r="N10" s="7"/>
      <c r="O10" s="4"/>
      <c r="P10" s="144" t="str">
        <f>H13</f>
        <v>ll</v>
      </c>
      <c r="Q10" s="10"/>
      <c r="R10" s="7" t="str">
        <f>LOOKUP(P10,Listat!$H$2:$I$7)</f>
        <v>Hyvä</v>
      </c>
      <c r="S10" s="7"/>
      <c r="T10" s="7"/>
      <c r="U10" s="145" t="s">
        <v>152</v>
      </c>
      <c r="V10" s="147" t="s">
        <v>191</v>
      </c>
      <c r="W10" s="147">
        <v>15</v>
      </c>
      <c r="Y10" s="498"/>
      <c r="Z10" s="498"/>
      <c r="AA10" s="498"/>
      <c r="AB10" s="498"/>
      <c r="AC10" s="498"/>
      <c r="AD10" s="498"/>
      <c r="AE10" s="498"/>
      <c r="AF10" s="498"/>
      <c r="AG10" s="498"/>
      <c r="AH10" s="498"/>
      <c r="AI10" s="307"/>
      <c r="AJ10" s="307"/>
      <c r="AK10" s="307"/>
      <c r="AL10" s="307"/>
      <c r="AM10" s="4"/>
      <c r="AN10" s="4"/>
      <c r="AO10" s="4"/>
      <c r="AP10" s="4"/>
      <c r="AQ10" s="4"/>
      <c r="AR10" s="4"/>
      <c r="AS10" s="4"/>
      <c r="AT10" s="393"/>
      <c r="AU10" s="393"/>
    </row>
    <row r="11" spans="1:47" s="4" customFormat="1" ht="15" customHeight="1">
      <c r="A11" s="502" t="s">
        <v>844</v>
      </c>
      <c r="B11" s="504"/>
      <c r="C11" s="2"/>
      <c r="D11" s="2" t="s">
        <v>847</v>
      </c>
      <c r="E11" s="2"/>
      <c r="F11" s="2"/>
      <c r="G11" s="2"/>
      <c r="H11" s="2"/>
      <c r="I11" s="2"/>
      <c r="J11" s="2"/>
      <c r="K11" s="2"/>
      <c r="L11" s="2"/>
      <c r="M11" s="10" t="s">
        <v>630</v>
      </c>
      <c r="N11" s="10"/>
      <c r="O11" s="310"/>
      <c r="P11" s="144" t="str">
        <f>H14</f>
        <v>lll</v>
      </c>
      <c r="Q11" s="10"/>
      <c r="R11" s="10" t="str">
        <f>LOOKUP(P11,Listat!$H$2:$I$7)</f>
        <v>Erinomainen</v>
      </c>
      <c r="S11" s="10"/>
      <c r="T11" s="10"/>
      <c r="U11" s="145" t="s">
        <v>152</v>
      </c>
      <c r="V11" s="147" t="s">
        <v>196</v>
      </c>
      <c r="W11" s="147">
        <v>21</v>
      </c>
      <c r="Y11" s="498"/>
      <c r="Z11" s="498"/>
      <c r="AA11" s="498"/>
      <c r="AB11" s="498"/>
      <c r="AC11" s="498"/>
      <c r="AD11" s="498"/>
      <c r="AE11" s="498"/>
      <c r="AF11" s="498"/>
      <c r="AG11" s="498"/>
      <c r="AH11" s="498"/>
      <c r="AI11" s="307"/>
      <c r="AJ11" s="307"/>
      <c r="AK11" s="307"/>
      <c r="AL11" s="307"/>
      <c r="AM11" s="307"/>
      <c r="AN11" s="307"/>
      <c r="AO11" s="307"/>
      <c r="AT11" s="393"/>
    </row>
    <row r="12" spans="1:47" s="4" customFormat="1" ht="15" customHeight="1">
      <c r="A12" s="538" t="s">
        <v>204</v>
      </c>
      <c r="B12" s="540"/>
      <c r="C12" s="540"/>
      <c r="D12" s="541"/>
      <c r="E12" s="541"/>
      <c r="F12" s="555" t="s">
        <v>615</v>
      </c>
      <c r="G12" s="556"/>
      <c r="H12" s="555" t="s">
        <v>616</v>
      </c>
      <c r="I12" s="557"/>
      <c r="J12" s="555" t="s">
        <v>779</v>
      </c>
      <c r="K12" s="557"/>
      <c r="L12" s="558"/>
      <c r="M12" s="535" t="s">
        <v>12</v>
      </c>
      <c r="N12" s="535"/>
      <c r="O12" s="542"/>
      <c r="P12" s="542"/>
      <c r="Q12" s="542"/>
      <c r="R12" s="542"/>
      <c r="S12" s="542"/>
      <c r="T12" s="542"/>
      <c r="U12" s="537" t="s">
        <v>255</v>
      </c>
      <c r="V12" s="543"/>
      <c r="W12" s="537" t="s">
        <v>13</v>
      </c>
      <c r="Y12" s="498"/>
      <c r="Z12" s="498"/>
      <c r="AA12" s="498"/>
      <c r="AB12" s="498"/>
      <c r="AC12" s="498"/>
      <c r="AD12" s="498"/>
      <c r="AE12" s="498"/>
      <c r="AF12" s="498"/>
      <c r="AG12" s="498"/>
      <c r="AH12" s="498"/>
      <c r="AI12" s="307"/>
      <c r="AJ12" s="307"/>
      <c r="AK12" s="307"/>
      <c r="AL12" s="307"/>
      <c r="AM12" s="307"/>
      <c r="AN12" s="307"/>
      <c r="AO12" s="307"/>
      <c r="AT12" s="393"/>
    </row>
    <row r="13" spans="1:47" s="4" customFormat="1" ht="15" customHeight="1">
      <c r="A13" s="10" t="s">
        <v>870</v>
      </c>
      <c r="B13" s="10"/>
      <c r="C13" s="10"/>
      <c r="D13" s="171" t="s">
        <v>797</v>
      </c>
      <c r="E13" s="403"/>
      <c r="F13" s="346" t="str">
        <f>VLOOKUP(D13,Listat!$J$2:$K$9,2)&amp;VLOOKUP($C$7,Listat!$J$2:$K$9,2)</f>
        <v>lll</v>
      </c>
      <c r="G13" s="147"/>
      <c r="H13" s="346" t="str">
        <f>VLOOKUP(D13,Listat!$J$2:$K$9,2)&amp;LOOKUP($F$7,Listat!$J$2:$K$9)</f>
        <v>ll</v>
      </c>
      <c r="I13" s="155"/>
      <c r="J13" s="346" t="str">
        <f>VLOOKUP(D13,Listat!$J$2:$K$9,2)&amp;LOOKUP($I$7,Listat!$J$2:$K$9)</f>
        <v>l</v>
      </c>
      <c r="K13" s="155"/>
      <c r="L13" s="10"/>
      <c r="M13" s="155" t="s">
        <v>821</v>
      </c>
      <c r="N13" s="155"/>
      <c r="O13" s="155"/>
      <c r="P13" s="145" t="s">
        <v>820</v>
      </c>
      <c r="Q13" s="155"/>
      <c r="R13" s="155"/>
      <c r="S13" s="155"/>
      <c r="T13" s="155"/>
      <c r="U13" s="145"/>
      <c r="V13" s="147" t="s">
        <v>7</v>
      </c>
      <c r="W13" s="145"/>
      <c r="Y13" s="498"/>
      <c r="Z13" s="498"/>
      <c r="AA13" s="498"/>
      <c r="AB13" s="498"/>
      <c r="AC13" s="498"/>
      <c r="AD13" s="498"/>
      <c r="AE13" s="498"/>
      <c r="AF13" s="498"/>
      <c r="AG13" s="498"/>
      <c r="AH13" s="498"/>
      <c r="AI13" s="307"/>
      <c r="AJ13" s="307"/>
      <c r="AK13" s="307"/>
      <c r="AL13" s="307"/>
      <c r="AM13" s="307"/>
      <c r="AN13" s="307"/>
      <c r="AO13" s="307"/>
    </row>
    <row r="14" spans="1:47" s="4" customFormat="1" ht="15" customHeight="1">
      <c r="A14" s="10" t="s">
        <v>871</v>
      </c>
      <c r="B14" s="10"/>
      <c r="C14" s="10"/>
      <c r="D14" s="171" t="s">
        <v>798</v>
      </c>
      <c r="E14" s="403"/>
      <c r="F14" s="346" t="str">
        <f>VLOOKUP(D14,Listat!$J$2:$K$9,2)&amp;VLOOKUP($C$7,Listat!$J$2:$K$9,2)</f>
        <v>llll</v>
      </c>
      <c r="G14" s="147"/>
      <c r="H14" s="346" t="str">
        <f>VLOOKUP(D14,Listat!$J$2:$K$9,2)&amp;LOOKUP($F$7,Listat!$J$2:$K$9)</f>
        <v>lll</v>
      </c>
      <c r="I14" s="184"/>
      <c r="J14" s="346" t="str">
        <f>VLOOKUP(D14,Listat!$J$2:$K$9,2)&amp;LOOKUP($I$7,Listat!$J$2:$K$9)</f>
        <v>ll</v>
      </c>
      <c r="K14" s="184"/>
      <c r="L14" s="2"/>
      <c r="M14" s="10" t="s">
        <v>14</v>
      </c>
      <c r="N14" s="10"/>
      <c r="O14" s="3"/>
      <c r="P14" s="3"/>
      <c r="Q14" s="3"/>
      <c r="R14" s="3"/>
      <c r="S14" s="3"/>
      <c r="T14" s="3"/>
      <c r="U14" s="134" t="s">
        <v>152</v>
      </c>
      <c r="V14" s="403" t="s">
        <v>6</v>
      </c>
      <c r="W14" s="134" t="s">
        <v>3</v>
      </c>
      <c r="Y14" s="498"/>
      <c r="Z14" s="498"/>
      <c r="AA14" s="498"/>
      <c r="AB14" s="498"/>
      <c r="AC14" s="498"/>
      <c r="AD14" s="498"/>
      <c r="AE14" s="498"/>
      <c r="AF14" s="498"/>
      <c r="AG14" s="498"/>
      <c r="AH14" s="498"/>
      <c r="AI14" s="307"/>
      <c r="AJ14" s="307"/>
      <c r="AK14" s="307"/>
      <c r="AL14" s="307"/>
      <c r="AM14" s="307"/>
      <c r="AN14" s="307"/>
      <c r="AO14" s="307"/>
    </row>
    <row r="15" spans="1:47" s="4" customFormat="1" ht="15" customHeight="1">
      <c r="A15" s="10" t="s">
        <v>872</v>
      </c>
      <c r="B15" s="10"/>
      <c r="C15" s="10"/>
      <c r="D15" s="171" t="s">
        <v>797</v>
      </c>
      <c r="E15" s="403"/>
      <c r="F15" s="346" t="str">
        <f>VLOOKUP(D15,Listat!$J$2:$K$9,2)&amp;VLOOKUP($C$7,Listat!$J$2:$K$9,2)</f>
        <v>lll</v>
      </c>
      <c r="G15" s="147"/>
      <c r="H15" s="346" t="str">
        <f>VLOOKUP(D15,Listat!$J$2:$K$9,2)&amp;LOOKUP($F$7,Listat!$J$2:$K$9)</f>
        <v>ll</v>
      </c>
      <c r="I15" s="184"/>
      <c r="J15" s="346" t="str">
        <f>VLOOKUP(D15,Listat!$J$2:$K$9,2)&amp;LOOKUP($I$7,Listat!$J$2:$K$9)</f>
        <v>l</v>
      </c>
      <c r="K15" s="184"/>
      <c r="L15" s="2"/>
      <c r="M15" s="10" t="s">
        <v>15</v>
      </c>
      <c r="N15" s="10"/>
      <c r="O15" s="3"/>
      <c r="P15" s="3"/>
      <c r="Q15" s="3"/>
      <c r="R15" s="3"/>
      <c r="S15" s="3"/>
      <c r="T15" s="3"/>
      <c r="U15" s="134" t="s">
        <v>152</v>
      </c>
      <c r="V15" s="458" t="s">
        <v>4</v>
      </c>
      <c r="W15" s="134" t="s">
        <v>3</v>
      </c>
      <c r="Y15" s="498"/>
      <c r="Z15" s="498"/>
      <c r="AA15" s="498"/>
      <c r="AF15" s="498"/>
      <c r="AG15" s="498"/>
      <c r="AH15" s="498"/>
      <c r="AI15" s="307"/>
      <c r="AJ15" s="307"/>
      <c r="AK15" s="307"/>
      <c r="AL15" s="307"/>
      <c r="AM15" s="307"/>
      <c r="AN15" s="307"/>
      <c r="AO15" s="307"/>
    </row>
    <row r="16" spans="1:47" s="4" customFormat="1" ht="15" customHeight="1">
      <c r="A16" s="10" t="s">
        <v>873</v>
      </c>
      <c r="B16" s="10"/>
      <c r="C16" s="10"/>
      <c r="D16" s="171" t="s">
        <v>143</v>
      </c>
      <c r="E16" s="403"/>
      <c r="F16" s="346" t="str">
        <f>VLOOKUP(D16,Listat!$J$2:$K$9,2)&amp;VLOOKUP($C$7,Listat!$J$2:$K$9,2)</f>
        <v>lllll</v>
      </c>
      <c r="G16" s="147"/>
      <c r="H16" s="346" t="str">
        <f>VLOOKUP(D16,Listat!$J$2:$K$9,2)&amp;LOOKUP($F$7,Listat!$J$2:$K$9)</f>
        <v>llll</v>
      </c>
      <c r="I16" s="184"/>
      <c r="J16" s="346" t="str">
        <f>VLOOKUP(D16,Listat!$J$2:$K$9,2)&amp;LOOKUP($I$7,Listat!$J$2:$K$9)</f>
        <v>lll</v>
      </c>
      <c r="K16" s="184"/>
      <c r="L16" s="2"/>
      <c r="M16" s="10" t="s">
        <v>16</v>
      </c>
      <c r="N16" s="10"/>
      <c r="O16" s="3"/>
      <c r="P16" s="3"/>
      <c r="Q16" s="3"/>
      <c r="R16" s="3"/>
      <c r="S16" s="3"/>
      <c r="T16" s="3"/>
      <c r="U16" s="134" t="s">
        <v>152</v>
      </c>
      <c r="V16" s="458" t="s">
        <v>2</v>
      </c>
      <c r="W16" s="134" t="s">
        <v>3</v>
      </c>
      <c r="Y16" s="498"/>
      <c r="Z16" s="498"/>
      <c r="AA16" s="498"/>
      <c r="AF16" s="498"/>
      <c r="AG16" s="498"/>
      <c r="AH16" s="498"/>
      <c r="AI16" s="307"/>
      <c r="AJ16" s="307"/>
      <c r="AK16" s="307"/>
      <c r="AL16" s="307"/>
      <c r="AM16" s="307"/>
      <c r="AN16" s="307"/>
      <c r="AO16" s="307"/>
    </row>
    <row r="17" spans="1:41" s="4" customFormat="1" ht="15" customHeight="1">
      <c r="A17" s="10" t="s">
        <v>874</v>
      </c>
      <c r="B17" s="10"/>
      <c r="C17" s="10"/>
      <c r="D17" s="171" t="s">
        <v>147</v>
      </c>
      <c r="E17" s="403"/>
      <c r="F17" s="346" t="str">
        <f>VLOOKUP(D17,Listat!$J$2:$K$9,2)&amp;VLOOKUP($C$7,Listat!$J$2:$K$9,2)</f>
        <v>llll</v>
      </c>
      <c r="G17" s="147"/>
      <c r="H17" s="346" t="str">
        <f>VLOOKUP(D17,Listat!$J$2:$K$9,2)&amp;LOOKUP($F$7,Listat!$J$2:$K$9)</f>
        <v>lll</v>
      </c>
      <c r="I17" s="347"/>
      <c r="J17" s="346" t="str">
        <f>VLOOKUP(D17,Listat!$J$2:$K$9,2)&amp;LOOKUP($I$7,Listat!$J$2:$K$9)</f>
        <v>ll</v>
      </c>
      <c r="K17" s="347"/>
      <c r="L17" s="138"/>
      <c r="M17" s="3" t="s">
        <v>17</v>
      </c>
      <c r="N17" s="3"/>
      <c r="O17" s="3"/>
      <c r="P17" s="3"/>
      <c r="Q17" s="3"/>
      <c r="R17" s="3"/>
      <c r="S17" s="3"/>
      <c r="T17" s="3"/>
      <c r="U17" s="139" t="s">
        <v>152</v>
      </c>
      <c r="V17" s="459" t="s">
        <v>189</v>
      </c>
      <c r="W17" s="139" t="s">
        <v>3</v>
      </c>
      <c r="Y17" s="498"/>
      <c r="Z17" s="498"/>
      <c r="AA17" s="498"/>
      <c r="AF17" s="498"/>
      <c r="AG17" s="498"/>
      <c r="AH17" s="498"/>
      <c r="AI17" s="307"/>
      <c r="AJ17" s="307"/>
      <c r="AK17" s="307"/>
      <c r="AL17" s="307"/>
      <c r="AM17" s="307"/>
      <c r="AN17" s="307"/>
      <c r="AO17" s="307"/>
    </row>
    <row r="18" spans="1:41" s="4" customFormat="1" ht="15" customHeight="1">
      <c r="A18" s="142" t="s">
        <v>875</v>
      </c>
      <c r="B18" s="161"/>
      <c r="C18" s="161"/>
      <c r="D18" s="171" t="s">
        <v>797</v>
      </c>
      <c r="E18" s="403"/>
      <c r="F18" s="346" t="str">
        <f>VLOOKUP(D18,Listat!$J$2:$K$9,2)&amp;VLOOKUP($C$7,Listat!$J$2:$K$9,2)</f>
        <v>lll</v>
      </c>
      <c r="G18" s="147"/>
      <c r="H18" s="346" t="str">
        <f>VLOOKUP(D18,Listat!$J$2:$K$9,2)&amp;LOOKUP($F$7,Listat!$J$2:$K$9)</f>
        <v>ll</v>
      </c>
      <c r="I18" s="155"/>
      <c r="J18" s="346" t="str">
        <f>VLOOKUP(D18,Listat!$J$2:$K$9,2)&amp;LOOKUP($I$7,Listat!$J$2:$K$9)</f>
        <v>l</v>
      </c>
      <c r="K18" s="155"/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Y18" s="498"/>
      <c r="Z18" s="498"/>
      <c r="AA18" s="498"/>
      <c r="AF18" s="498"/>
      <c r="AG18" s="498"/>
      <c r="AH18" s="498"/>
      <c r="AI18" s="307"/>
      <c r="AJ18" s="307"/>
      <c r="AK18" s="307"/>
      <c r="AL18" s="307"/>
      <c r="AM18" s="307"/>
      <c r="AN18" s="307"/>
      <c r="AO18" s="307"/>
    </row>
    <row r="19" spans="1:41" s="4" customFormat="1" ht="15" customHeight="1" thickBot="1">
      <c r="A19" s="545" t="s">
        <v>794</v>
      </c>
      <c r="B19" s="547"/>
      <c r="C19" s="547"/>
      <c r="D19" s="548"/>
      <c r="E19" s="548"/>
      <c r="F19" s="548"/>
      <c r="G19" s="548"/>
      <c r="H19" s="548"/>
      <c r="I19" s="548"/>
      <c r="J19" s="548"/>
      <c r="K19" s="548"/>
      <c r="L19" s="372"/>
      <c r="M19" s="549" t="s">
        <v>783</v>
      </c>
      <c r="N19" s="550"/>
      <c r="O19" s="550"/>
      <c r="P19" s="551"/>
      <c r="Q19" s="551"/>
      <c r="R19" s="549"/>
      <c r="S19" s="549"/>
      <c r="T19" s="572" t="s">
        <v>202</v>
      </c>
      <c r="U19" s="576"/>
      <c r="V19" s="579" t="str">
        <f>LOOKUP($F$7,Listat!$J$2:$K$9)&amp;IF(E10="Ihminen","l")</f>
        <v>ll</v>
      </c>
      <c r="W19" s="561"/>
      <c r="Y19" s="498"/>
      <c r="Z19" s="498"/>
      <c r="AA19" s="498"/>
      <c r="AB19" s="498"/>
      <c r="AC19" s="498"/>
      <c r="AD19" s="498"/>
      <c r="AE19" s="498"/>
      <c r="AF19" s="498"/>
      <c r="AG19" s="498"/>
      <c r="AH19" s="498"/>
      <c r="AI19" s="307"/>
      <c r="AJ19" s="307"/>
      <c r="AK19" s="307"/>
      <c r="AL19" s="307"/>
      <c r="AM19" s="307"/>
      <c r="AN19" s="307"/>
      <c r="AO19" s="307"/>
    </row>
    <row r="20" spans="1:41" s="4" customFormat="1" ht="15" customHeight="1" thickTop="1">
      <c r="A20" s="886" t="s">
        <v>812</v>
      </c>
      <c r="B20" s="886"/>
      <c r="C20" s="886"/>
      <c r="D20" s="886"/>
      <c r="E20" s="886"/>
      <c r="F20" s="886"/>
      <c r="G20" s="886"/>
      <c r="H20" s="886"/>
      <c r="I20" s="886"/>
      <c r="J20" s="886"/>
      <c r="K20" s="886"/>
      <c r="L20" s="245"/>
      <c r="M20" s="345" t="s">
        <v>801</v>
      </c>
      <c r="N20" s="304"/>
      <c r="O20" s="345"/>
      <c r="P20" s="345"/>
      <c r="Q20" s="304"/>
      <c r="R20" s="345"/>
      <c r="S20" s="345"/>
      <c r="T20" s="892" t="s">
        <v>925</v>
      </c>
      <c r="U20" s="892"/>
      <c r="V20" s="892"/>
      <c r="W20" s="892"/>
      <c r="Y20" s="498"/>
      <c r="Z20" s="498"/>
      <c r="AA20" s="498"/>
      <c r="AB20" s="498"/>
      <c r="AC20" s="498"/>
      <c r="AD20" s="498"/>
      <c r="AE20" s="498"/>
      <c r="AF20" s="498"/>
      <c r="AG20" s="498"/>
      <c r="AH20" s="498"/>
      <c r="AI20" s="307"/>
      <c r="AJ20" s="307"/>
      <c r="AK20" s="307"/>
      <c r="AL20" s="307"/>
      <c r="AM20" s="307"/>
      <c r="AN20" s="307"/>
      <c r="AO20" s="307"/>
    </row>
    <row r="21" spans="1:41" s="246" customFormat="1" ht="15" customHeight="1">
      <c r="A21" s="888"/>
      <c r="B21" s="888"/>
      <c r="C21" s="888"/>
      <c r="D21" s="888"/>
      <c r="E21" s="888"/>
      <c r="F21" s="888"/>
      <c r="G21" s="888"/>
      <c r="H21" s="888"/>
      <c r="I21" s="888"/>
      <c r="J21" s="888"/>
      <c r="K21" s="888"/>
      <c r="L21" s="2"/>
      <c r="M21" s="577" t="s">
        <v>802</v>
      </c>
      <c r="N21" s="371"/>
      <c r="O21" s="577"/>
      <c r="P21" s="577"/>
      <c r="Q21" s="371"/>
      <c r="R21" s="371"/>
      <c r="S21" s="371"/>
      <c r="T21" s="893" t="s">
        <v>927</v>
      </c>
      <c r="U21" s="893"/>
      <c r="V21" s="893"/>
      <c r="W21" s="893"/>
      <c r="X21" s="4"/>
      <c r="Y21" s="498"/>
      <c r="Z21" s="498"/>
      <c r="AA21" s="498"/>
      <c r="AB21" s="498"/>
      <c r="AC21" s="498"/>
      <c r="AD21" s="498"/>
      <c r="AE21" s="498"/>
      <c r="AF21" s="498"/>
      <c r="AG21" s="498"/>
      <c r="AH21" s="498"/>
      <c r="AI21" s="307"/>
      <c r="AJ21" s="307"/>
      <c r="AK21" s="307"/>
      <c r="AL21" s="307"/>
      <c r="AM21" s="307"/>
      <c r="AN21" s="307"/>
      <c r="AO21" s="307"/>
    </row>
    <row r="22" spans="1:41" s="4" customFormat="1" ht="15" customHeight="1">
      <c r="A22" s="886" t="s">
        <v>795</v>
      </c>
      <c r="B22" s="886"/>
      <c r="C22" s="886"/>
      <c r="D22" s="886"/>
      <c r="E22" s="886"/>
      <c r="F22" s="886"/>
      <c r="G22" s="886"/>
      <c r="H22" s="886"/>
      <c r="I22" s="886"/>
      <c r="J22" s="886"/>
      <c r="K22" s="886"/>
      <c r="L22" s="2"/>
      <c r="M22" s="304"/>
      <c r="N22" s="345"/>
      <c r="O22" s="345"/>
      <c r="P22" s="304"/>
      <c r="Q22" s="371"/>
      <c r="R22" s="371"/>
      <c r="S22" s="371"/>
      <c r="T22" s="893" t="s">
        <v>220</v>
      </c>
      <c r="U22" s="893"/>
      <c r="V22" s="893"/>
      <c r="W22" s="893"/>
      <c r="Y22" s="498"/>
      <c r="Z22" s="498"/>
      <c r="AA22" s="498"/>
      <c r="AB22" s="498"/>
      <c r="AC22" s="498"/>
      <c r="AD22" s="498"/>
      <c r="AE22" s="498"/>
      <c r="AF22" s="498"/>
      <c r="AG22" s="498"/>
      <c r="AH22" s="498"/>
      <c r="AI22" s="307"/>
      <c r="AJ22" s="307"/>
      <c r="AK22" s="307"/>
      <c r="AL22" s="307"/>
      <c r="AM22" s="307"/>
      <c r="AN22" s="307"/>
      <c r="AO22" s="307"/>
    </row>
    <row r="23" spans="1:41" s="4" customFormat="1" ht="15" customHeight="1">
      <c r="A23" s="888"/>
      <c r="B23" s="888"/>
      <c r="C23" s="888"/>
      <c r="D23" s="888"/>
      <c r="E23" s="888"/>
      <c r="F23" s="888"/>
      <c r="G23" s="888"/>
      <c r="H23" s="888"/>
      <c r="I23" s="888"/>
      <c r="J23" s="888"/>
      <c r="K23" s="888"/>
      <c r="L23" s="2"/>
      <c r="M23" s="304"/>
      <c r="N23" s="345"/>
      <c r="O23" s="345"/>
      <c r="P23" s="304"/>
      <c r="Q23" s="371"/>
      <c r="R23" s="371"/>
      <c r="S23" s="371"/>
      <c r="T23" s="371"/>
      <c r="U23" s="371"/>
      <c r="V23" s="371"/>
      <c r="W23" s="371"/>
      <c r="Y23" s="498"/>
      <c r="Z23" s="498"/>
      <c r="AA23" s="498"/>
      <c r="AB23" s="498"/>
      <c r="AC23" s="498"/>
      <c r="AD23" s="498"/>
      <c r="AE23" s="498"/>
      <c r="AF23" s="498"/>
      <c r="AG23" s="498"/>
      <c r="AH23" s="498"/>
      <c r="AI23" s="307"/>
      <c r="AJ23" s="307"/>
      <c r="AK23" s="307"/>
      <c r="AL23" s="307"/>
      <c r="AM23" s="307"/>
      <c r="AN23" s="307"/>
      <c r="AO23" s="307"/>
    </row>
    <row r="24" spans="1:41" s="4" customFormat="1" ht="15" customHeight="1">
      <c r="A24" s="886" t="s">
        <v>830</v>
      </c>
      <c r="B24" s="886"/>
      <c r="C24" s="886"/>
      <c r="D24" s="886"/>
      <c r="E24" s="886"/>
      <c r="F24" s="886"/>
      <c r="G24" s="886"/>
      <c r="H24" s="886"/>
      <c r="I24" s="886"/>
      <c r="J24" s="886"/>
      <c r="K24" s="886"/>
      <c r="L24" s="2"/>
      <c r="M24" s="304"/>
      <c r="N24" s="345"/>
      <c r="O24" s="345"/>
      <c r="P24" s="304"/>
      <c r="Q24" s="304"/>
      <c r="R24" s="345"/>
      <c r="S24" s="345"/>
      <c r="T24" s="304"/>
      <c r="U24" s="304"/>
      <c r="V24" s="304"/>
      <c r="W24" s="304"/>
      <c r="Y24" s="498"/>
      <c r="AA24" s="498"/>
      <c r="AB24" s="498"/>
      <c r="AC24" s="498"/>
      <c r="AD24" s="498"/>
      <c r="AE24" s="498"/>
      <c r="AF24" s="498"/>
      <c r="AG24" s="498"/>
      <c r="AL24" s="307"/>
      <c r="AM24" s="307"/>
      <c r="AN24" s="307"/>
      <c r="AO24" s="307"/>
    </row>
    <row r="25" spans="1:41" s="4" customFormat="1" ht="15" customHeight="1">
      <c r="A25" s="888"/>
      <c r="B25" s="888"/>
      <c r="C25" s="888"/>
      <c r="D25" s="888"/>
      <c r="E25" s="888"/>
      <c r="F25" s="888"/>
      <c r="G25" s="888"/>
      <c r="H25" s="888"/>
      <c r="I25" s="888"/>
      <c r="J25" s="888"/>
      <c r="K25" s="888"/>
      <c r="L25" s="2"/>
      <c r="M25" s="304"/>
      <c r="N25" s="345"/>
      <c r="O25" s="345"/>
      <c r="P25" s="304"/>
      <c r="Q25" s="304"/>
      <c r="R25" s="345"/>
      <c r="S25" s="345"/>
      <c r="T25" s="304"/>
      <c r="U25" s="304"/>
      <c r="V25" s="304"/>
      <c r="W25" s="304"/>
      <c r="Y25" s="498"/>
      <c r="AA25" s="498"/>
      <c r="AB25" s="498"/>
      <c r="AC25" s="498"/>
      <c r="AD25" s="498"/>
      <c r="AE25" s="498"/>
      <c r="AF25" s="498"/>
      <c r="AG25" s="498"/>
      <c r="AL25" s="307"/>
      <c r="AM25" s="307"/>
      <c r="AN25" s="307"/>
      <c r="AO25" s="307"/>
    </row>
    <row r="26" spans="1:41" s="4" customFormat="1" ht="15" customHeight="1">
      <c r="A26" s="886"/>
      <c r="B26" s="886"/>
      <c r="C26" s="886"/>
      <c r="D26" s="886"/>
      <c r="E26" s="886"/>
      <c r="F26" s="886"/>
      <c r="G26" s="886"/>
      <c r="H26" s="886"/>
      <c r="I26" s="886"/>
      <c r="J26" s="886"/>
      <c r="K26" s="886"/>
      <c r="L26" s="10"/>
      <c r="M26" s="304"/>
      <c r="N26" s="345"/>
      <c r="O26" s="345"/>
      <c r="P26" s="304"/>
      <c r="Q26" s="304"/>
      <c r="R26" s="345"/>
      <c r="S26" s="345"/>
      <c r="T26" s="304"/>
      <c r="U26" s="304"/>
      <c r="V26" s="304"/>
      <c r="W26" s="304"/>
      <c r="Y26" s="498"/>
      <c r="AA26" s="498"/>
      <c r="AB26" s="498"/>
      <c r="AC26" s="498"/>
      <c r="AD26" s="498"/>
      <c r="AE26" s="498"/>
      <c r="AF26" s="498"/>
      <c r="AG26" s="498"/>
      <c r="AL26" s="307"/>
      <c r="AM26" s="307"/>
      <c r="AN26" s="307"/>
      <c r="AO26" s="307"/>
    </row>
    <row r="27" spans="1:41" s="4" customFormat="1" ht="15" customHeight="1" thickBot="1">
      <c r="A27" s="888"/>
      <c r="B27" s="888"/>
      <c r="C27" s="888"/>
      <c r="D27" s="888"/>
      <c r="E27" s="888"/>
      <c r="F27" s="888"/>
      <c r="G27" s="888"/>
      <c r="H27" s="888"/>
      <c r="I27" s="888"/>
      <c r="J27" s="888"/>
      <c r="K27" s="888"/>
      <c r="L27" s="2"/>
      <c r="M27" s="572" t="s">
        <v>1165</v>
      </c>
      <c r="N27" s="572"/>
      <c r="O27" s="572"/>
      <c r="P27" s="572"/>
      <c r="Q27" s="572"/>
      <c r="R27" s="850" t="s">
        <v>1230</v>
      </c>
      <c r="S27" s="552"/>
      <c r="T27" s="549"/>
      <c r="U27" s="532" t="s">
        <v>869</v>
      </c>
      <c r="V27" s="529"/>
      <c r="W27" s="530"/>
      <c r="Y27" s="498"/>
      <c r="AA27" s="498"/>
      <c r="AB27" s="498"/>
      <c r="AC27" s="498"/>
      <c r="AD27" s="498"/>
      <c r="AE27" s="498"/>
      <c r="AF27" s="498"/>
      <c r="AG27" s="498"/>
      <c r="AL27" s="307"/>
      <c r="AM27" s="307"/>
      <c r="AN27" s="307"/>
      <c r="AO27" s="307"/>
    </row>
    <row r="28" spans="1:41" s="4" customFormat="1" ht="15" customHeight="1" thickTop="1">
      <c r="A28" s="886"/>
      <c r="B28" s="886"/>
      <c r="C28" s="886"/>
      <c r="D28" s="886"/>
      <c r="E28" s="886"/>
      <c r="F28" s="886"/>
      <c r="G28" s="886"/>
      <c r="H28" s="886"/>
      <c r="I28" s="886"/>
      <c r="J28" s="886"/>
      <c r="K28" s="886"/>
      <c r="L28" s="2"/>
      <c r="M28" s="176"/>
      <c r="N28" s="176"/>
      <c r="O28" s="176"/>
      <c r="P28" s="176"/>
      <c r="Q28" s="176"/>
      <c r="R28" s="144" t="s">
        <v>212</v>
      </c>
      <c r="S28" s="2"/>
      <c r="T28" s="176"/>
      <c r="U28" s="176" t="s">
        <v>904</v>
      </c>
      <c r="W28" s="2"/>
      <c r="Y28" s="499"/>
      <c r="AA28" s="498"/>
      <c r="AB28" s="498"/>
      <c r="AC28" s="498"/>
      <c r="AD28" s="498"/>
      <c r="AE28" s="498"/>
      <c r="AF28" s="498"/>
      <c r="AG28" s="498"/>
      <c r="AH28" s="304"/>
      <c r="AI28" s="345"/>
      <c r="AJ28" s="345"/>
      <c r="AK28" s="304"/>
      <c r="AL28" s="307"/>
      <c r="AM28" s="307"/>
      <c r="AN28" s="307"/>
      <c r="AO28" s="307"/>
    </row>
    <row r="29" spans="1:41" s="4" customFormat="1" ht="15" customHeight="1">
      <c r="A29" s="888"/>
      <c r="B29" s="888"/>
      <c r="C29" s="888"/>
      <c r="D29" s="888"/>
      <c r="E29" s="888"/>
      <c r="F29" s="888"/>
      <c r="G29" s="888"/>
      <c r="H29" s="888"/>
      <c r="I29" s="888"/>
      <c r="J29" s="888"/>
      <c r="K29" s="888"/>
      <c r="L29" s="2"/>
      <c r="M29" s="345"/>
      <c r="N29" s="304"/>
      <c r="O29" s="345"/>
      <c r="P29" s="345"/>
      <c r="Q29" s="345"/>
      <c r="R29" s="144" t="s">
        <v>294</v>
      </c>
      <c r="S29" s="2"/>
      <c r="T29" s="2"/>
      <c r="U29" s="171" t="s">
        <v>820</v>
      </c>
      <c r="V29" s="345"/>
      <c r="W29" s="304"/>
      <c r="Y29" s="307"/>
      <c r="AA29" s="498"/>
      <c r="AB29" s="498"/>
      <c r="AC29" s="498"/>
      <c r="AD29" s="498"/>
      <c r="AE29" s="498"/>
      <c r="AF29" s="498"/>
      <c r="AG29" s="498"/>
      <c r="AH29" s="304"/>
      <c r="AI29" s="345"/>
      <c r="AJ29" s="345"/>
      <c r="AK29" s="304"/>
      <c r="AL29" s="307"/>
      <c r="AM29" s="307"/>
      <c r="AN29" s="307"/>
      <c r="AO29" s="307"/>
    </row>
    <row r="30" spans="1:41" s="4" customFormat="1" ht="15" customHeight="1">
      <c r="A30" s="886"/>
      <c r="B30" s="886"/>
      <c r="C30" s="886"/>
      <c r="D30" s="886"/>
      <c r="E30" s="886"/>
      <c r="F30" s="886"/>
      <c r="G30" s="886"/>
      <c r="H30" s="886"/>
      <c r="I30" s="886"/>
      <c r="J30" s="886"/>
      <c r="K30" s="886"/>
      <c r="L30" s="373"/>
      <c r="M30" s="345"/>
      <c r="N30" s="304"/>
      <c r="O30" s="345"/>
      <c r="P30" s="345"/>
      <c r="Q30" s="304"/>
      <c r="R30" s="345"/>
      <c r="S30" s="345"/>
      <c r="T30" s="304"/>
      <c r="U30" s="345"/>
      <c r="V30" s="345"/>
      <c r="W30" s="304"/>
      <c r="Y30" s="499"/>
      <c r="AA30" s="498"/>
      <c r="AB30" s="498"/>
      <c r="AC30" s="498"/>
      <c r="AD30" s="498"/>
      <c r="AE30" s="498"/>
      <c r="AF30" s="498"/>
      <c r="AG30" s="498"/>
      <c r="AH30" s="304"/>
      <c r="AI30" s="345"/>
      <c r="AJ30" s="345"/>
      <c r="AK30" s="304"/>
      <c r="AL30" s="307"/>
      <c r="AM30" s="307"/>
      <c r="AN30" s="307"/>
      <c r="AO30" s="307"/>
    </row>
    <row r="31" spans="1:41" s="4" customFormat="1" ht="15" customHeight="1">
      <c r="A31" s="888"/>
      <c r="B31" s="888"/>
      <c r="C31" s="888"/>
      <c r="D31" s="888"/>
      <c r="E31" s="888"/>
      <c r="F31" s="888"/>
      <c r="G31" s="888"/>
      <c r="H31" s="888"/>
      <c r="I31" s="888"/>
      <c r="J31" s="888"/>
      <c r="K31" s="888"/>
      <c r="L31" s="134"/>
      <c r="M31" s="345"/>
      <c r="N31" s="304"/>
      <c r="O31" s="345"/>
      <c r="P31" s="345"/>
      <c r="Q31" s="304"/>
      <c r="R31" s="345"/>
      <c r="S31" s="345"/>
      <c r="T31" s="304"/>
      <c r="U31" s="345"/>
      <c r="V31" s="345"/>
      <c r="W31" s="304"/>
      <c r="Y31" s="307"/>
      <c r="AA31" s="498"/>
      <c r="AB31" s="498"/>
      <c r="AC31" s="498"/>
      <c r="AD31" s="498"/>
      <c r="AE31" s="498"/>
      <c r="AF31" s="498"/>
      <c r="AG31" s="498"/>
      <c r="AH31" s="304"/>
      <c r="AI31" s="345"/>
      <c r="AJ31" s="345"/>
      <c r="AK31" s="304"/>
      <c r="AL31" s="307"/>
      <c r="AM31" s="307"/>
      <c r="AN31" s="307"/>
      <c r="AO31" s="307"/>
    </row>
    <row r="32" spans="1:41" s="4" customFormat="1" ht="15" customHeight="1">
      <c r="A32" s="886"/>
      <c r="B32" s="886"/>
      <c r="C32" s="886"/>
      <c r="D32" s="886"/>
      <c r="E32" s="886"/>
      <c r="F32" s="886"/>
      <c r="G32" s="886"/>
      <c r="H32" s="886"/>
      <c r="I32" s="886"/>
      <c r="J32" s="886"/>
      <c r="K32" s="886"/>
      <c r="L32" s="134"/>
      <c r="M32" s="345"/>
      <c r="N32" s="304"/>
      <c r="O32" s="345"/>
      <c r="P32" s="345"/>
      <c r="Q32" s="304"/>
      <c r="R32" s="345"/>
      <c r="S32" s="345"/>
      <c r="T32" s="304"/>
      <c r="U32" s="345"/>
      <c r="V32" s="345"/>
      <c r="W32" s="304"/>
      <c r="Y32" s="499"/>
      <c r="Z32" s="499"/>
      <c r="AA32" s="498"/>
      <c r="AB32" s="498"/>
      <c r="AC32" s="498"/>
      <c r="AD32" s="498"/>
      <c r="AE32" s="498"/>
      <c r="AF32" s="498"/>
      <c r="AG32" s="498"/>
      <c r="AH32" s="304"/>
      <c r="AI32" s="345"/>
      <c r="AJ32" s="345"/>
      <c r="AK32" s="304"/>
      <c r="AL32" s="307"/>
      <c r="AM32" s="307"/>
      <c r="AN32" s="307"/>
      <c r="AO32" s="307"/>
    </row>
    <row r="33" spans="1:41" s="4" customFormat="1" ht="15" customHeight="1">
      <c r="A33" s="888"/>
      <c r="B33" s="888"/>
      <c r="C33" s="888"/>
      <c r="D33" s="888"/>
      <c r="E33" s="888"/>
      <c r="F33" s="888"/>
      <c r="G33" s="888"/>
      <c r="H33" s="888"/>
      <c r="I33" s="888"/>
      <c r="J33" s="888"/>
      <c r="K33" s="888"/>
      <c r="L33" s="134"/>
      <c r="M33" s="345"/>
      <c r="N33" s="304"/>
      <c r="O33" s="345"/>
      <c r="P33" s="345"/>
      <c r="Q33" s="304"/>
      <c r="R33" s="345"/>
      <c r="S33" s="345"/>
      <c r="T33" s="304"/>
      <c r="U33" s="345"/>
      <c r="V33" s="345"/>
      <c r="W33" s="304"/>
      <c r="Y33" s="307"/>
      <c r="Z33" s="307"/>
      <c r="AA33" s="307"/>
      <c r="AB33" s="307"/>
      <c r="AC33" s="498"/>
      <c r="AD33" s="498"/>
      <c r="AE33" s="498"/>
      <c r="AF33" s="498"/>
      <c r="AG33" s="498"/>
      <c r="AH33" s="498"/>
      <c r="AI33" s="307"/>
      <c r="AJ33" s="307"/>
      <c r="AK33" s="307"/>
      <c r="AL33" s="307"/>
      <c r="AM33" s="307"/>
      <c r="AN33" s="307"/>
      <c r="AO33" s="307"/>
    </row>
    <row r="34" spans="1:41" s="4" customFormat="1" ht="15" customHeight="1" thickBot="1">
      <c r="A34" s="572" t="s">
        <v>207</v>
      </c>
      <c r="B34" s="576"/>
      <c r="C34" s="576"/>
      <c r="D34" s="576"/>
      <c r="E34" s="576"/>
      <c r="F34" s="827" t="s">
        <v>731</v>
      </c>
      <c r="G34" s="828"/>
      <c r="H34" s="578"/>
      <c r="I34" s="578"/>
      <c r="J34" s="559" t="s">
        <v>661</v>
      </c>
      <c r="K34" s="829"/>
      <c r="L34" s="830"/>
      <c r="M34" s="830"/>
      <c r="N34" s="572" t="s">
        <v>916</v>
      </c>
      <c r="O34" s="573"/>
      <c r="P34" s="573"/>
      <c r="Q34" s="573"/>
      <c r="R34" s="573"/>
      <c r="S34" s="574" t="s">
        <v>1229</v>
      </c>
      <c r="T34" s="575"/>
      <c r="U34" s="575"/>
      <c r="V34" s="576"/>
      <c r="W34" s="576"/>
      <c r="Y34" s="499"/>
      <c r="Z34" s="499"/>
      <c r="AA34" s="499"/>
      <c r="AB34" s="307"/>
      <c r="AC34" s="307"/>
      <c r="AD34" s="307"/>
      <c r="AE34" s="307"/>
      <c r="AF34" s="307"/>
      <c r="AG34" s="307"/>
      <c r="AH34" s="307"/>
      <c r="AI34" s="307"/>
      <c r="AJ34" s="307"/>
      <c r="AK34" s="307"/>
      <c r="AL34" s="307"/>
      <c r="AM34" s="307"/>
      <c r="AN34" s="307"/>
      <c r="AO34" s="307"/>
    </row>
    <row r="35" spans="1:41" s="4" customFormat="1" ht="15" customHeight="1" thickTop="1">
      <c r="A35" s="1" t="s">
        <v>8</v>
      </c>
      <c r="B35" s="2"/>
      <c r="C35" s="2"/>
      <c r="D35" s="2"/>
      <c r="E35" s="2"/>
      <c r="F35" s="1" t="s">
        <v>711</v>
      </c>
      <c r="G35" s="438"/>
      <c r="H35" s="2"/>
      <c r="I35" s="2"/>
      <c r="J35" s="147">
        <v>1</v>
      </c>
      <c r="K35" s="155" t="s">
        <v>192</v>
      </c>
      <c r="L35" s="155"/>
      <c r="M35" s="184"/>
      <c r="N35" s="349" t="s">
        <v>723</v>
      </c>
      <c r="O35" s="2" t="s">
        <v>716</v>
      </c>
      <c r="P35" s="439"/>
      <c r="Q35" s="439"/>
      <c r="R35" s="439"/>
      <c r="S35" s="2" t="s">
        <v>421</v>
      </c>
      <c r="T35" s="2"/>
      <c r="U35" s="2"/>
      <c r="V35" s="2"/>
      <c r="W35" s="2"/>
      <c r="Y35" s="307"/>
      <c r="Z35" s="307"/>
      <c r="AA35" s="307"/>
      <c r="AB35" s="307"/>
      <c r="AC35" s="498"/>
      <c r="AD35" s="498"/>
      <c r="AE35" s="498"/>
      <c r="AF35" s="498"/>
      <c r="AG35" s="498"/>
      <c r="AH35" s="498"/>
      <c r="AI35" s="307"/>
      <c r="AJ35" s="307"/>
      <c r="AK35" s="307"/>
      <c r="AL35" s="307"/>
      <c r="AM35" s="307"/>
      <c r="AN35" s="307"/>
      <c r="AO35" s="307"/>
    </row>
    <row r="36" spans="1:41" s="4" customFormat="1" ht="15" customHeight="1">
      <c r="A36" s="350" t="s">
        <v>631</v>
      </c>
      <c r="B36" s="2"/>
      <c r="C36" s="2"/>
      <c r="D36" s="2"/>
      <c r="E36" s="2"/>
      <c r="F36" s="2" t="s">
        <v>712</v>
      </c>
      <c r="G36" s="438"/>
      <c r="H36" s="2"/>
      <c r="I36" s="2"/>
      <c r="J36" s="147">
        <v>2</v>
      </c>
      <c r="K36" s="155" t="s">
        <v>159</v>
      </c>
      <c r="L36" s="155"/>
      <c r="M36" s="184"/>
      <c r="N36" s="349">
        <v>3</v>
      </c>
      <c r="O36" s="2" t="s">
        <v>714</v>
      </c>
      <c r="P36" s="439"/>
      <c r="Q36" s="439"/>
      <c r="R36" s="439"/>
      <c r="S36" s="183" t="s">
        <v>625</v>
      </c>
      <c r="T36" s="183"/>
      <c r="U36" s="2"/>
      <c r="V36" s="2"/>
      <c r="W36" s="2"/>
      <c r="Y36" s="499"/>
      <c r="Z36" s="499"/>
      <c r="AA36" s="499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</row>
    <row r="37" spans="1:41" s="4" customFormat="1" ht="15" customHeight="1">
      <c r="A37" s="1" t="s">
        <v>204</v>
      </c>
      <c r="B37" s="2"/>
      <c r="C37" s="2"/>
      <c r="D37" s="2"/>
      <c r="E37" s="2"/>
      <c r="F37" s="2" t="s">
        <v>713</v>
      </c>
      <c r="G37" s="438"/>
      <c r="H37" s="2"/>
      <c r="I37" s="2"/>
      <c r="J37" s="147">
        <v>3</v>
      </c>
      <c r="K37" s="155" t="s">
        <v>160</v>
      </c>
      <c r="L37" s="155"/>
      <c r="M37" s="184"/>
      <c r="N37" s="349">
        <v>2</v>
      </c>
      <c r="O37" s="2" t="s">
        <v>603</v>
      </c>
      <c r="P37" s="439"/>
      <c r="Q37" s="439"/>
      <c r="R37" s="439"/>
      <c r="S37" s="137" t="s">
        <v>225</v>
      </c>
      <c r="T37" s="137"/>
      <c r="U37" s="2"/>
      <c r="V37" s="2"/>
      <c r="W37" s="2"/>
      <c r="Y37" s="307"/>
      <c r="Z37" s="307"/>
      <c r="AA37" s="307"/>
      <c r="AB37" s="307"/>
      <c r="AC37" s="498"/>
      <c r="AD37" s="498"/>
      <c r="AE37" s="498"/>
      <c r="AF37" s="498"/>
      <c r="AG37" s="498"/>
      <c r="AH37" s="498"/>
      <c r="AI37" s="307"/>
      <c r="AJ37" s="307"/>
      <c r="AK37" s="307"/>
      <c r="AL37" s="307"/>
      <c r="AM37" s="307"/>
      <c r="AN37" s="307"/>
      <c r="AO37" s="307"/>
    </row>
    <row r="38" spans="1:41" s="4" customFormat="1" ht="15" customHeight="1">
      <c r="A38" s="350" t="s">
        <v>834</v>
      </c>
      <c r="B38" s="2"/>
      <c r="C38" s="2"/>
      <c r="D38" s="2"/>
      <c r="E38" s="2"/>
      <c r="F38" s="2" t="s">
        <v>717</v>
      </c>
      <c r="G38" s="438"/>
      <c r="H38" s="2"/>
      <c r="I38" s="2"/>
      <c r="J38" s="147">
        <v>4</v>
      </c>
      <c r="K38" s="155" t="s">
        <v>193</v>
      </c>
      <c r="L38" s="155"/>
      <c r="M38" s="184"/>
      <c r="N38" s="349">
        <v>1</v>
      </c>
      <c r="O38" s="2" t="s">
        <v>715</v>
      </c>
      <c r="P38" s="439"/>
      <c r="Q38" s="439"/>
      <c r="R38" s="439"/>
      <c r="S38" s="137" t="s">
        <v>226</v>
      </c>
      <c r="T38" s="137"/>
      <c r="U38" s="2"/>
      <c r="V38" s="2"/>
      <c r="W38" s="2"/>
      <c r="Y38" s="499"/>
      <c r="Z38" s="499"/>
      <c r="AA38" s="499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</row>
    <row r="39" spans="1:41" s="4" customFormat="1" ht="15" customHeight="1" thickBot="1">
      <c r="A39" s="350" t="s">
        <v>1164</v>
      </c>
      <c r="B39" s="2"/>
      <c r="C39" s="2"/>
      <c r="D39" s="2"/>
      <c r="E39" s="2"/>
      <c r="F39" s="2" t="s">
        <v>732</v>
      </c>
      <c r="G39" s="439"/>
      <c r="H39" s="2"/>
      <c r="I39" s="2"/>
      <c r="J39" s="147">
        <v>5</v>
      </c>
      <c r="K39" s="155" t="s">
        <v>158</v>
      </c>
      <c r="L39" s="155"/>
      <c r="M39" s="184"/>
      <c r="N39" s="574" t="s">
        <v>876</v>
      </c>
      <c r="O39" s="575"/>
      <c r="P39" s="575"/>
      <c r="Q39" s="576"/>
      <c r="R39" s="576"/>
      <c r="S39" s="183" t="s">
        <v>626</v>
      </c>
      <c r="T39" s="183"/>
      <c r="U39" s="2"/>
      <c r="V39" s="2"/>
      <c r="W39" s="2"/>
      <c r="Y39" s="307"/>
      <c r="Z39" s="307"/>
      <c r="AA39" s="307"/>
      <c r="AB39" s="307"/>
      <c r="AC39" s="498"/>
      <c r="AD39" s="498"/>
      <c r="AE39" s="498"/>
      <c r="AF39" s="498"/>
      <c r="AG39" s="498"/>
      <c r="AH39" s="498"/>
      <c r="AI39" s="307"/>
      <c r="AJ39" s="307"/>
      <c r="AK39" s="307"/>
      <c r="AL39" s="307"/>
      <c r="AM39" s="307"/>
      <c r="AN39" s="307"/>
      <c r="AO39" s="307"/>
    </row>
    <row r="40" spans="1:41" s="4" customFormat="1" ht="15" customHeight="1" thickTop="1" thickBot="1">
      <c r="A40" s="350" t="s">
        <v>867</v>
      </c>
      <c r="B40" s="2"/>
      <c r="C40" s="2"/>
      <c r="D40" s="2"/>
      <c r="E40" s="2"/>
      <c r="F40" s="1" t="s">
        <v>730</v>
      </c>
      <c r="G40" s="439"/>
      <c r="H40" s="2"/>
      <c r="I40" s="439"/>
      <c r="J40" s="147">
        <v>6</v>
      </c>
      <c r="K40" s="155" t="s">
        <v>360</v>
      </c>
      <c r="L40" s="155"/>
      <c r="M40" s="184"/>
      <c r="N40" s="142" t="s">
        <v>850</v>
      </c>
      <c r="O40" s="142"/>
      <c r="P40" s="142" t="s">
        <v>851</v>
      </c>
      <c r="Q40" s="439"/>
      <c r="R40" s="439"/>
      <c r="S40" s="574" t="s">
        <v>887</v>
      </c>
      <c r="T40" s="575"/>
      <c r="U40" s="575"/>
      <c r="V40" s="576"/>
      <c r="W40" s="576"/>
      <c r="Y40" s="499"/>
      <c r="Z40" s="499"/>
      <c r="AA40" s="499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</row>
    <row r="41" spans="1:41" s="4" customFormat="1" ht="15" customHeight="1" thickTop="1">
      <c r="A41" s="137" t="s">
        <v>879</v>
      </c>
      <c r="B41" s="2"/>
      <c r="C41" s="2"/>
      <c r="D41" s="2"/>
      <c r="E41" s="2"/>
      <c r="F41" s="2" t="s">
        <v>718</v>
      </c>
      <c r="G41" s="439"/>
      <c r="H41" s="2"/>
      <c r="I41" s="439"/>
      <c r="J41" s="146">
        <v>7</v>
      </c>
      <c r="K41" s="184" t="s">
        <v>346</v>
      </c>
      <c r="L41" s="184"/>
      <c r="M41" s="184"/>
      <c r="N41" s="463" t="s">
        <v>854</v>
      </c>
      <c r="O41" s="142"/>
      <c r="P41" s="142" t="s">
        <v>883</v>
      </c>
      <c r="Q41" s="439"/>
      <c r="R41" s="439"/>
      <c r="S41" s="142" t="s">
        <v>203</v>
      </c>
      <c r="T41" s="142"/>
      <c r="U41" s="142"/>
      <c r="V41" s="439"/>
      <c r="W41" s="833" t="s">
        <v>888</v>
      </c>
    </row>
    <row r="42" spans="1:41" s="4" customFormat="1" ht="15" customHeight="1">
      <c r="A42" s="137" t="s">
        <v>1189</v>
      </c>
      <c r="B42" s="439"/>
      <c r="C42" s="439"/>
      <c r="D42" s="439"/>
      <c r="E42" s="439"/>
      <c r="F42" s="2" t="s">
        <v>719</v>
      </c>
      <c r="G42" s="439"/>
      <c r="H42" s="2"/>
      <c r="I42" s="439"/>
      <c r="J42" s="146">
        <v>8</v>
      </c>
      <c r="K42" s="184" t="s">
        <v>368</v>
      </c>
      <c r="L42" s="184"/>
      <c r="M42" s="184"/>
      <c r="N42" s="142" t="s">
        <v>877</v>
      </c>
      <c r="O42" s="142"/>
      <c r="P42" s="439"/>
      <c r="Q42" s="439"/>
      <c r="R42" s="439"/>
      <c r="S42" s="463" t="s">
        <v>889</v>
      </c>
      <c r="T42" s="142"/>
      <c r="U42" s="142"/>
      <c r="V42" s="439"/>
      <c r="W42" s="833">
        <v>-1</v>
      </c>
    </row>
    <row r="43" spans="1:41" s="4" customFormat="1" ht="15" customHeight="1" thickBot="1">
      <c r="A43" s="572" t="s">
        <v>202</v>
      </c>
      <c r="B43" s="831"/>
      <c r="C43" s="831"/>
      <c r="D43" s="831"/>
      <c r="E43" s="831"/>
      <c r="F43" s="2" t="s">
        <v>720</v>
      </c>
      <c r="G43" s="438"/>
      <c r="H43" s="2"/>
      <c r="I43" s="439"/>
      <c r="J43" s="2"/>
      <c r="K43" s="2"/>
      <c r="L43" s="2"/>
      <c r="M43" s="2"/>
      <c r="N43" s="2" t="s">
        <v>878</v>
      </c>
      <c r="O43" s="439"/>
      <c r="P43" s="439"/>
      <c r="Q43" s="439"/>
      <c r="R43" s="439"/>
      <c r="S43" s="142" t="s">
        <v>890</v>
      </c>
      <c r="T43" s="142"/>
      <c r="U43" s="439"/>
      <c r="V43" s="439"/>
      <c r="W43" s="832">
        <v>2</v>
      </c>
    </row>
    <row r="44" spans="1:41" s="4" customFormat="1" ht="15" customHeight="1" thickTop="1" thickBot="1">
      <c r="A44" s="589" t="s">
        <v>924</v>
      </c>
      <c r="B44" s="439"/>
      <c r="C44" s="439"/>
      <c r="D44" s="439"/>
      <c r="E44" s="439"/>
      <c r="F44" s="2" t="s">
        <v>733</v>
      </c>
      <c r="G44" s="440"/>
      <c r="H44" s="2"/>
      <c r="I44" s="439"/>
      <c r="J44" s="2"/>
      <c r="K44" s="2"/>
      <c r="L44" s="2"/>
      <c r="M44" s="2"/>
      <c r="N44" s="142" t="s">
        <v>852</v>
      </c>
      <c r="O44" s="142"/>
      <c r="P44" s="142" t="s">
        <v>853</v>
      </c>
      <c r="Q44" s="439"/>
      <c r="R44" s="439"/>
      <c r="S44" s="574" t="s">
        <v>194</v>
      </c>
      <c r="T44" s="575"/>
      <c r="U44" s="2" t="s">
        <v>1195</v>
      </c>
      <c r="V44" s="2"/>
      <c r="W44" s="2"/>
    </row>
    <row r="45" spans="1:41" s="4" customFormat="1" ht="15" customHeight="1" thickTop="1">
      <c r="A45" s="185" t="s">
        <v>1186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2"/>
      <c r="O45" s="2"/>
      <c r="P45" s="2"/>
      <c r="Q45" s="2"/>
      <c r="R45" s="2"/>
      <c r="S45" s="439"/>
      <c r="T45" s="2"/>
      <c r="U45" s="2"/>
      <c r="V45" s="2"/>
      <c r="W45" s="2"/>
    </row>
    <row r="46" spans="1:41" s="4" customFormat="1" ht="15" customHeight="1">
      <c r="A46" s="185" t="s">
        <v>1187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2"/>
      <c r="O46" s="2"/>
      <c r="P46" s="2"/>
      <c r="Q46" s="2"/>
      <c r="R46" s="2"/>
      <c r="S46" s="439"/>
      <c r="T46" s="2"/>
      <c r="U46" s="2"/>
      <c r="V46" s="2"/>
      <c r="W46" s="2"/>
      <c r="X46" s="2"/>
    </row>
    <row r="47" spans="1:41" s="4" customFormat="1" ht="15" customHeight="1">
      <c r="A47" s="185" t="s">
        <v>1188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2"/>
      <c r="O47" s="2"/>
      <c r="P47" s="2"/>
      <c r="Q47" s="2"/>
      <c r="R47" s="2"/>
      <c r="S47" s="439"/>
      <c r="T47" s="2"/>
      <c r="U47" s="2"/>
      <c r="V47" s="2"/>
      <c r="W47" s="2"/>
      <c r="X47" s="2"/>
    </row>
    <row r="48" spans="1:41" s="4" customFormat="1" ht="1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188"/>
      <c r="L48" s="188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 spans="11:24" s="4" customFormat="1" ht="15" customHeight="1">
      <c r="K49" s="8"/>
      <c r="L49" s="188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11:24" s="4" customFormat="1" ht="15" customHeight="1">
      <c r="K50" s="8"/>
      <c r="L50" s="8"/>
      <c r="X50" s="2"/>
    </row>
    <row r="51" spans="11:24" s="4" customFormat="1" ht="15" customHeight="1">
      <c r="K51" s="8"/>
      <c r="L51" s="8"/>
    </row>
    <row r="52" spans="11:24" s="4" customFormat="1" ht="15" customHeight="1">
      <c r="K52" s="8"/>
      <c r="L52" s="8"/>
    </row>
    <row r="53" spans="11:24" s="4" customFormat="1" ht="15" customHeight="1">
      <c r="K53" s="8"/>
      <c r="L53" s="8"/>
    </row>
    <row r="54" spans="11:24" s="4" customFormat="1" ht="15" customHeight="1">
      <c r="K54" s="8"/>
      <c r="L54" s="8"/>
    </row>
    <row r="55" spans="11:24" s="4" customFormat="1" ht="15" customHeight="1">
      <c r="K55" s="8"/>
      <c r="L55" s="8"/>
    </row>
    <row r="56" spans="11:24" s="4" customFormat="1" ht="15" customHeight="1">
      <c r="K56" s="8"/>
      <c r="L56" s="8"/>
    </row>
    <row r="57" spans="11:24" s="4" customFormat="1" ht="15" customHeight="1">
      <c r="K57" s="8"/>
      <c r="L57" s="8"/>
    </row>
    <row r="58" spans="11:24" s="4" customFormat="1" ht="15" customHeight="1">
      <c r="K58" s="8"/>
      <c r="L58" s="8"/>
    </row>
    <row r="59" spans="11:24" s="4" customFormat="1" ht="15" customHeight="1">
      <c r="K59" s="8"/>
      <c r="L59" s="8"/>
    </row>
    <row r="60" spans="11:24" s="4" customFormat="1" ht="15" customHeight="1">
      <c r="K60" s="8"/>
      <c r="L60" s="8"/>
    </row>
    <row r="61" spans="11:24" s="4" customFormat="1" ht="15" customHeight="1">
      <c r="K61" s="8"/>
      <c r="L61" s="8"/>
    </row>
    <row r="62" spans="11:24" s="4" customFormat="1" ht="15" customHeight="1">
      <c r="K62" s="8"/>
      <c r="L62" s="8"/>
    </row>
    <row r="63" spans="11:24" s="4" customFormat="1" ht="15" customHeight="1">
      <c r="K63" s="8"/>
      <c r="L63" s="8"/>
    </row>
    <row r="64" spans="11:24" s="4" customFormat="1" ht="15" customHeight="1">
      <c r="K64" s="8"/>
      <c r="L64" s="8"/>
    </row>
    <row r="65" spans="11:12" s="4" customFormat="1" ht="15" customHeight="1">
      <c r="K65" s="8"/>
      <c r="L65" s="8"/>
    </row>
    <row r="66" spans="11:12" s="4" customFormat="1" ht="15" customHeight="1">
      <c r="K66" s="8"/>
      <c r="L66" s="8"/>
    </row>
    <row r="67" spans="11:12" s="4" customFormat="1" ht="15" customHeight="1">
      <c r="K67" s="8"/>
      <c r="L67" s="8"/>
    </row>
    <row r="68" spans="11:12" s="4" customFormat="1" ht="15" customHeight="1">
      <c r="K68" s="8"/>
      <c r="L68" s="8"/>
    </row>
    <row r="69" spans="11:12" s="4" customFormat="1" ht="15" customHeight="1">
      <c r="K69" s="8"/>
      <c r="L69" s="8"/>
    </row>
    <row r="70" spans="11:12" s="4" customFormat="1" ht="15" customHeight="1">
      <c r="K70" s="8"/>
      <c r="L70" s="8"/>
    </row>
    <row r="71" spans="11:12" s="4" customFormat="1" ht="15" customHeight="1">
      <c r="K71" s="8"/>
      <c r="L71" s="8"/>
    </row>
    <row r="72" spans="11:12" s="4" customFormat="1" ht="15" customHeight="1">
      <c r="K72" s="8"/>
      <c r="L72" s="8"/>
    </row>
    <row r="73" spans="11:12" s="4" customFormat="1" ht="15" customHeight="1">
      <c r="K73" s="8"/>
      <c r="L73" s="8"/>
    </row>
    <row r="74" spans="11:12" s="4" customFormat="1" ht="15" customHeight="1">
      <c r="K74" s="8"/>
      <c r="L74" s="8"/>
    </row>
    <row r="75" spans="11:12" s="4" customFormat="1" ht="15" customHeight="1">
      <c r="K75" s="8"/>
      <c r="L75" s="8"/>
    </row>
    <row r="76" spans="11:12" s="4" customFormat="1" ht="15" customHeight="1">
      <c r="K76" s="8"/>
      <c r="L76" s="8"/>
    </row>
    <row r="77" spans="11:12" s="4" customFormat="1" ht="15" customHeight="1">
      <c r="K77" s="8"/>
      <c r="L77" s="8"/>
    </row>
    <row r="78" spans="11:12" s="4" customFormat="1" ht="15" customHeight="1">
      <c r="K78" s="8"/>
      <c r="L78" s="8"/>
    </row>
    <row r="79" spans="11:12" s="4" customFormat="1" ht="15" customHeight="1">
      <c r="K79" s="8"/>
      <c r="L79" s="8"/>
    </row>
    <row r="80" spans="11:12" s="4" customFormat="1" ht="15" customHeight="1">
      <c r="K80" s="8"/>
      <c r="L80" s="8"/>
    </row>
    <row r="81" spans="11:12" s="4" customFormat="1" ht="15" customHeight="1">
      <c r="K81" s="8"/>
      <c r="L81" s="8"/>
    </row>
    <row r="82" spans="11:12" s="4" customFormat="1" ht="15" customHeight="1">
      <c r="K82" s="8"/>
      <c r="L82" s="8"/>
    </row>
    <row r="83" spans="11:12" s="4" customFormat="1" ht="15" customHeight="1">
      <c r="K83" s="8"/>
      <c r="L83" s="8"/>
    </row>
    <row r="84" spans="11:12" s="4" customFormat="1" ht="15" customHeight="1">
      <c r="K84" s="8"/>
      <c r="L84" s="8"/>
    </row>
    <row r="85" spans="11:12" s="4" customFormat="1" ht="15" customHeight="1">
      <c r="K85" s="8"/>
      <c r="L85" s="8"/>
    </row>
    <row r="86" spans="11:12" s="4" customFormat="1" ht="15" customHeight="1">
      <c r="K86" s="8"/>
      <c r="L86" s="8"/>
    </row>
    <row r="87" spans="11:12" s="4" customFormat="1" ht="15" customHeight="1">
      <c r="K87" s="8"/>
      <c r="L87" s="8"/>
    </row>
    <row r="88" spans="11:12" s="4" customFormat="1" ht="15" customHeight="1">
      <c r="K88" s="8"/>
      <c r="L88" s="8"/>
    </row>
    <row r="89" spans="11:12" s="4" customFormat="1" ht="15" customHeight="1">
      <c r="K89" s="8"/>
      <c r="L89" s="8"/>
    </row>
    <row r="90" spans="11:12" s="4" customFormat="1" ht="15" customHeight="1">
      <c r="K90" s="8"/>
      <c r="L90" s="8"/>
    </row>
    <row r="91" spans="11:12" s="4" customFormat="1" ht="15" customHeight="1">
      <c r="K91" s="8"/>
      <c r="L91" s="8"/>
    </row>
    <row r="92" spans="11:12" s="4" customFormat="1" ht="15" customHeight="1">
      <c r="K92" s="8"/>
      <c r="L92" s="8"/>
    </row>
    <row r="93" spans="11:12" s="4" customFormat="1" ht="15" customHeight="1">
      <c r="K93" s="8"/>
      <c r="L93" s="8"/>
    </row>
    <row r="94" spans="11:12" s="4" customFormat="1" ht="15" customHeight="1">
      <c r="K94" s="8"/>
      <c r="L94" s="8"/>
    </row>
    <row r="95" spans="11:12" s="4" customFormat="1" ht="15" customHeight="1">
      <c r="K95" s="8"/>
      <c r="L95" s="8"/>
    </row>
    <row r="96" spans="11:12" s="4" customFormat="1" ht="15" customHeight="1">
      <c r="K96" s="8"/>
      <c r="L96" s="8"/>
    </row>
    <row r="97" spans="6:20" s="4" customFormat="1" ht="15" customHeight="1">
      <c r="K97" s="8"/>
      <c r="L97" s="8"/>
    </row>
    <row r="98" spans="6:20" s="4" customFormat="1" ht="15" customHeight="1">
      <c r="K98" s="8"/>
      <c r="L98" s="8"/>
    </row>
    <row r="99" spans="6:20" s="4" customFormat="1" ht="15" customHeight="1">
      <c r="K99" s="8"/>
      <c r="L99" s="8"/>
    </row>
    <row r="100" spans="6:20" s="4" customFormat="1" ht="15" customHeight="1">
      <c r="K100" s="8"/>
      <c r="L100" s="8"/>
    </row>
    <row r="101" spans="6:20" s="4" customFormat="1" ht="15" customHeight="1">
      <c r="K101" s="8"/>
      <c r="L101" s="8"/>
    </row>
    <row r="102" spans="6:20" s="4" customFormat="1" ht="15" customHeight="1">
      <c r="K102" s="8"/>
      <c r="L102" s="8"/>
    </row>
    <row r="103" spans="6:20" s="4" customFormat="1" ht="15" customHeight="1">
      <c r="K103" s="8"/>
      <c r="L103" s="8"/>
    </row>
    <row r="104" spans="6:20" s="4" customFormat="1" ht="15" customHeight="1">
      <c r="K104" s="8"/>
      <c r="L104" s="8"/>
    </row>
    <row r="105" spans="6:20" s="4" customFormat="1" ht="15" customHeight="1">
      <c r="K105" s="8"/>
      <c r="L105" s="8"/>
    </row>
    <row r="106" spans="6:20" s="4" customFormat="1" ht="15" customHeight="1">
      <c r="K106" s="8"/>
      <c r="L106" s="8"/>
      <c r="M106"/>
      <c r="N106"/>
      <c r="O106"/>
      <c r="P106"/>
      <c r="Q106"/>
      <c r="R106"/>
      <c r="S106"/>
      <c r="T106"/>
    </row>
    <row r="107" spans="6:20" s="4" customFormat="1" ht="15" customHeight="1">
      <c r="K107" s="8"/>
      <c r="L107" s="8"/>
      <c r="M107"/>
      <c r="N107"/>
      <c r="O107"/>
      <c r="P107"/>
      <c r="Q107"/>
      <c r="R107"/>
      <c r="S107"/>
      <c r="T107"/>
    </row>
    <row r="108" spans="6:20" s="4" customFormat="1" ht="15" customHeight="1">
      <c r="K108" s="8"/>
      <c r="L108" s="8"/>
      <c r="M108"/>
      <c r="N108"/>
      <c r="O108"/>
      <c r="P108"/>
      <c r="Q108"/>
      <c r="R108"/>
      <c r="S108"/>
      <c r="T108"/>
    </row>
    <row r="109" spans="6:20" s="4" customFormat="1" ht="15" customHeight="1">
      <c r="K109" s="8"/>
      <c r="L109" s="8"/>
      <c r="M109"/>
      <c r="N109"/>
      <c r="O109"/>
      <c r="P109"/>
      <c r="Q109"/>
      <c r="R109"/>
      <c r="S109"/>
      <c r="T109"/>
    </row>
    <row r="110" spans="6:20" s="4" customFormat="1" ht="15" customHeight="1">
      <c r="K110" s="8"/>
      <c r="L110" s="8"/>
      <c r="M110"/>
      <c r="N110"/>
      <c r="O110"/>
      <c r="P110"/>
      <c r="Q110"/>
      <c r="R110"/>
      <c r="S110"/>
      <c r="T110"/>
    </row>
    <row r="111" spans="6:20" s="4" customFormat="1" ht="15" customHeight="1">
      <c r="K111" s="8"/>
      <c r="L111" s="8"/>
      <c r="M111"/>
      <c r="N111"/>
      <c r="O111"/>
      <c r="P111"/>
      <c r="Q111"/>
      <c r="R111"/>
      <c r="S111"/>
      <c r="T111"/>
    </row>
    <row r="112" spans="6:20" s="4" customFormat="1" ht="15" customHeight="1">
      <c r="F112"/>
      <c r="G112"/>
      <c r="H112"/>
      <c r="I112"/>
      <c r="J112"/>
      <c r="K112" s="8"/>
      <c r="L112" s="8"/>
      <c r="M112"/>
      <c r="N112"/>
      <c r="O112"/>
      <c r="P112"/>
      <c r="Q112"/>
      <c r="R112"/>
      <c r="S112"/>
      <c r="T112"/>
    </row>
    <row r="113" spans="5:20" s="4" customFormat="1" ht="15" customHeight="1">
      <c r="F113"/>
      <c r="G113"/>
      <c r="H113"/>
      <c r="I113"/>
      <c r="J113"/>
      <c r="K113" s="8"/>
      <c r="L113" s="8"/>
      <c r="M113"/>
      <c r="N113"/>
      <c r="O113"/>
      <c r="P113"/>
      <c r="Q113"/>
      <c r="R113"/>
      <c r="S113"/>
      <c r="T113"/>
    </row>
    <row r="114" spans="5:20" s="4" customFormat="1" ht="15" customHeight="1">
      <c r="F114"/>
      <c r="G114"/>
      <c r="H114"/>
      <c r="I114"/>
      <c r="J114"/>
      <c r="K114" s="8"/>
      <c r="L114" s="8"/>
      <c r="M114"/>
      <c r="N114"/>
      <c r="O114"/>
      <c r="P114"/>
      <c r="Q114"/>
      <c r="R114"/>
      <c r="S114"/>
      <c r="T114"/>
    </row>
    <row r="115" spans="5:20" s="4" customFormat="1" ht="15" customHeight="1">
      <c r="F115"/>
      <c r="G115"/>
      <c r="H115"/>
      <c r="I115"/>
      <c r="J115"/>
      <c r="K115" s="8"/>
      <c r="L115" s="8"/>
      <c r="M115"/>
      <c r="N115"/>
      <c r="O115"/>
      <c r="P115"/>
      <c r="Q115"/>
      <c r="R115"/>
      <c r="S115"/>
      <c r="T115"/>
    </row>
    <row r="116" spans="5:20" s="4" customFormat="1" ht="15" customHeight="1">
      <c r="F116"/>
      <c r="G116"/>
      <c r="H116"/>
      <c r="I116"/>
      <c r="J116"/>
      <c r="K116" s="8"/>
      <c r="L116" s="8"/>
      <c r="M116"/>
      <c r="N116"/>
      <c r="O116"/>
      <c r="P116"/>
      <c r="Q116"/>
      <c r="R116"/>
      <c r="S116"/>
      <c r="T116"/>
    </row>
    <row r="117" spans="5:20" s="4" customFormat="1" ht="15" customHeight="1">
      <c r="F117"/>
      <c r="G117"/>
      <c r="H117"/>
      <c r="I117"/>
      <c r="J117"/>
      <c r="K117" s="8"/>
      <c r="L117" s="8"/>
      <c r="M117"/>
      <c r="N117"/>
      <c r="O117"/>
      <c r="P117"/>
      <c r="Q117"/>
      <c r="R117"/>
      <c r="S117"/>
      <c r="T117"/>
    </row>
    <row r="118" spans="5:20" s="4" customFormat="1" ht="15" customHeight="1">
      <c r="F118"/>
      <c r="G118"/>
      <c r="H118"/>
      <c r="I118"/>
      <c r="J118"/>
      <c r="K118" s="8"/>
      <c r="L118" s="8"/>
      <c r="M118"/>
      <c r="N118"/>
      <c r="O118"/>
      <c r="P118"/>
      <c r="Q118"/>
      <c r="R118"/>
      <c r="S118"/>
      <c r="T118"/>
    </row>
    <row r="119" spans="5:20" s="4" customFormat="1" ht="15" customHeight="1">
      <c r="F119"/>
      <c r="G119"/>
      <c r="H119"/>
      <c r="I119"/>
      <c r="J119"/>
      <c r="K119" s="8"/>
      <c r="L119" s="8"/>
      <c r="M119"/>
      <c r="N119"/>
      <c r="O119"/>
      <c r="P119"/>
      <c r="Q119"/>
      <c r="R119"/>
      <c r="S119"/>
      <c r="T119"/>
    </row>
    <row r="120" spans="5:20" s="4" customFormat="1" ht="15" customHeight="1">
      <c r="F120"/>
      <c r="G120"/>
      <c r="H120"/>
      <c r="I120"/>
      <c r="J120"/>
      <c r="K120" s="8"/>
      <c r="L120" s="8"/>
      <c r="M120"/>
      <c r="N120"/>
      <c r="O120"/>
      <c r="P120"/>
      <c r="Q120"/>
      <c r="R120"/>
      <c r="S120"/>
      <c r="T120"/>
    </row>
    <row r="121" spans="5:20" s="4" customFormat="1" ht="15" customHeight="1">
      <c r="F121"/>
      <c r="G121"/>
      <c r="H121"/>
      <c r="I121"/>
      <c r="J121"/>
      <c r="K121" s="404"/>
      <c r="L121" s="8"/>
      <c r="M121"/>
      <c r="N121"/>
      <c r="O121"/>
      <c r="P121"/>
      <c r="Q121"/>
      <c r="R121"/>
      <c r="S121"/>
      <c r="T121"/>
    </row>
    <row r="122" spans="5:20" s="4" customFormat="1" ht="15" customHeight="1">
      <c r="F122"/>
      <c r="G122"/>
      <c r="H122"/>
      <c r="I122"/>
      <c r="J122"/>
      <c r="K122" s="404"/>
      <c r="L122" s="404"/>
      <c r="M122"/>
      <c r="N122"/>
      <c r="O122"/>
      <c r="P122"/>
      <c r="Q122"/>
      <c r="R122"/>
      <c r="S122"/>
      <c r="T122"/>
    </row>
    <row r="123" spans="5:20" s="4" customFormat="1" ht="15" customHeight="1">
      <c r="F123"/>
      <c r="G123"/>
      <c r="H123"/>
      <c r="I123"/>
      <c r="J123"/>
      <c r="K123" s="404"/>
      <c r="L123" s="404"/>
      <c r="M123"/>
      <c r="N123"/>
      <c r="O123"/>
      <c r="P123"/>
      <c r="Q123"/>
      <c r="R123"/>
      <c r="S123"/>
      <c r="T123"/>
    </row>
    <row r="124" spans="5:20" s="4" customFormat="1" ht="15" customHeight="1">
      <c r="F124"/>
      <c r="G124"/>
      <c r="H124"/>
      <c r="I124"/>
      <c r="J124"/>
      <c r="K124" s="404"/>
      <c r="L124" s="404"/>
      <c r="M124"/>
      <c r="N124"/>
      <c r="O124"/>
      <c r="P124"/>
      <c r="Q124"/>
      <c r="R124"/>
      <c r="S124"/>
      <c r="T124"/>
    </row>
    <row r="125" spans="5:20" s="4" customFormat="1" ht="15" customHeight="1">
      <c r="F125"/>
      <c r="G125"/>
      <c r="H125"/>
      <c r="I125"/>
      <c r="J125"/>
      <c r="K125" s="404"/>
      <c r="L125" s="404"/>
      <c r="M125"/>
      <c r="N125"/>
      <c r="O125"/>
      <c r="P125"/>
      <c r="Q125"/>
      <c r="R125"/>
      <c r="S125"/>
      <c r="T125"/>
    </row>
    <row r="126" spans="5:20" s="4" customFormat="1" ht="15" customHeight="1">
      <c r="F126"/>
      <c r="G126"/>
      <c r="H126"/>
      <c r="I126"/>
      <c r="J126"/>
      <c r="K126" s="404"/>
      <c r="L126" s="404"/>
      <c r="M126"/>
      <c r="N126"/>
      <c r="O126"/>
      <c r="P126"/>
      <c r="Q126"/>
      <c r="R126"/>
      <c r="S126"/>
      <c r="T126"/>
    </row>
    <row r="127" spans="5:20" s="4" customFormat="1" ht="15" customHeight="1">
      <c r="F127"/>
      <c r="G127"/>
      <c r="H127"/>
      <c r="I127"/>
      <c r="J127"/>
      <c r="K127" s="404"/>
      <c r="L127" s="404"/>
      <c r="M127"/>
      <c r="N127"/>
      <c r="O127"/>
      <c r="P127"/>
      <c r="Q127"/>
      <c r="R127"/>
      <c r="S127"/>
      <c r="T127"/>
    </row>
    <row r="128" spans="5:20" s="4" customFormat="1" ht="15" customHeight="1">
      <c r="E128"/>
      <c r="F128"/>
      <c r="G128"/>
      <c r="H128"/>
      <c r="I128"/>
      <c r="J128"/>
      <c r="K128" s="404"/>
      <c r="L128" s="404"/>
      <c r="M128"/>
      <c r="N128"/>
      <c r="O128"/>
      <c r="P128"/>
      <c r="Q128"/>
      <c r="R128"/>
      <c r="S128"/>
      <c r="T128"/>
    </row>
    <row r="129" spans="1:26" s="4" customFormat="1" ht="15" customHeight="1">
      <c r="E129"/>
      <c r="F129"/>
      <c r="G129"/>
      <c r="H129"/>
      <c r="I129"/>
      <c r="J129"/>
      <c r="K129" s="404"/>
      <c r="L129" s="404"/>
      <c r="M129"/>
      <c r="N129"/>
      <c r="O129"/>
      <c r="P129"/>
      <c r="Q129"/>
      <c r="R129"/>
      <c r="S129"/>
      <c r="T129"/>
    </row>
    <row r="130" spans="1:26" s="4" customFormat="1" ht="15" customHeight="1">
      <c r="E130"/>
      <c r="F130"/>
      <c r="G130"/>
      <c r="H130"/>
      <c r="I130"/>
      <c r="J130"/>
      <c r="K130" s="404"/>
      <c r="L130" s="404"/>
      <c r="M130"/>
      <c r="N130"/>
      <c r="O130"/>
      <c r="P130"/>
      <c r="Q130"/>
      <c r="R130"/>
      <c r="S130"/>
      <c r="T130"/>
      <c r="U130"/>
      <c r="V130"/>
      <c r="W130"/>
    </row>
    <row r="131" spans="1:26" s="4" customFormat="1" ht="15" customHeight="1">
      <c r="E131"/>
      <c r="F131"/>
      <c r="G131"/>
      <c r="H131"/>
      <c r="I131"/>
      <c r="J131"/>
      <c r="K131" s="404"/>
      <c r="L131" s="404"/>
      <c r="M131"/>
      <c r="N131"/>
      <c r="O131"/>
      <c r="P131"/>
      <c r="Q131"/>
      <c r="R131"/>
      <c r="S131"/>
      <c r="T131"/>
      <c r="U131"/>
      <c r="V131"/>
      <c r="W131"/>
    </row>
    <row r="132" spans="1:26" s="4" customFormat="1" ht="15" customHeight="1">
      <c r="E132"/>
      <c r="F132"/>
      <c r="G132"/>
      <c r="H132"/>
      <c r="I132"/>
      <c r="J132"/>
      <c r="K132" s="404"/>
      <c r="L132" s="404"/>
      <c r="M132"/>
      <c r="N132"/>
      <c r="O132"/>
      <c r="P132"/>
      <c r="Q132"/>
      <c r="R132"/>
      <c r="S132"/>
      <c r="T132"/>
      <c r="U132"/>
      <c r="V132"/>
      <c r="W132"/>
    </row>
    <row r="133" spans="1:26" s="4" customFormat="1" ht="15" customHeight="1">
      <c r="E133"/>
      <c r="F133"/>
      <c r="G133"/>
      <c r="H133"/>
      <c r="I133"/>
      <c r="J133"/>
      <c r="K133" s="404"/>
      <c r="L133" s="404"/>
      <c r="M133"/>
      <c r="N133"/>
      <c r="O133"/>
      <c r="P133"/>
      <c r="Q133"/>
      <c r="R133"/>
      <c r="S133"/>
      <c r="T133"/>
      <c r="U133"/>
      <c r="V133"/>
      <c r="W133"/>
      <c r="Y133"/>
    </row>
    <row r="134" spans="1:26" s="4" customFormat="1" ht="15" customHeight="1">
      <c r="A134"/>
      <c r="B134"/>
      <c r="C134"/>
      <c r="D134"/>
      <c r="E134"/>
      <c r="F134"/>
      <c r="G134"/>
      <c r="H134"/>
      <c r="I134"/>
      <c r="J134"/>
      <c r="K134" s="404"/>
      <c r="L134" s="404"/>
      <c r="M134"/>
      <c r="N134"/>
      <c r="O134"/>
      <c r="P134"/>
      <c r="Q134"/>
      <c r="R134"/>
      <c r="S134"/>
      <c r="T134"/>
      <c r="U134"/>
      <c r="V134"/>
      <c r="W134"/>
      <c r="Y134"/>
    </row>
    <row r="135" spans="1:26" s="4" customFormat="1" ht="15" customHeight="1">
      <c r="A135"/>
      <c r="B135"/>
      <c r="C135"/>
      <c r="D135"/>
      <c r="E135"/>
      <c r="F135"/>
      <c r="G135"/>
      <c r="H135"/>
      <c r="I135"/>
      <c r="J135"/>
      <c r="K135" s="404"/>
      <c r="L135" s="404"/>
      <c r="M135"/>
      <c r="N135"/>
      <c r="O135"/>
      <c r="P135"/>
      <c r="Q135"/>
      <c r="R135"/>
      <c r="S135"/>
      <c r="T135"/>
      <c r="U135"/>
      <c r="V135"/>
      <c r="W135"/>
      <c r="Y135"/>
    </row>
    <row r="136" spans="1:26" s="4" customFormat="1" ht="15" customHeight="1">
      <c r="A136"/>
      <c r="B136"/>
      <c r="C136"/>
      <c r="D136"/>
      <c r="E136"/>
      <c r="F136"/>
      <c r="G136"/>
      <c r="H136"/>
      <c r="I136"/>
      <c r="J136"/>
      <c r="K136" s="404"/>
      <c r="L136" s="404"/>
      <c r="M136"/>
      <c r="N136"/>
      <c r="O136"/>
      <c r="P136"/>
      <c r="Q136"/>
      <c r="R136"/>
      <c r="S136"/>
      <c r="T136"/>
      <c r="U136"/>
      <c r="V136"/>
      <c r="W136"/>
      <c r="Y136"/>
    </row>
    <row r="137" spans="1:26" s="4" customFormat="1" ht="15" customHeight="1">
      <c r="A137"/>
      <c r="B137"/>
      <c r="C137"/>
      <c r="D137"/>
      <c r="E137"/>
      <c r="F137"/>
      <c r="G137"/>
      <c r="H137"/>
      <c r="I137"/>
      <c r="J137"/>
      <c r="K137" s="404"/>
      <c r="L137" s="404"/>
      <c r="M137"/>
      <c r="N137"/>
      <c r="O137"/>
      <c r="P137"/>
      <c r="Q137"/>
      <c r="R137"/>
      <c r="S137"/>
      <c r="T137"/>
      <c r="U137"/>
      <c r="V137"/>
      <c r="W137"/>
      <c r="Y137"/>
    </row>
    <row r="138" spans="1:26" s="4" customFormat="1" ht="15" customHeight="1">
      <c r="A138"/>
      <c r="B138"/>
      <c r="C138"/>
      <c r="D138"/>
      <c r="E138"/>
      <c r="F138"/>
      <c r="G138"/>
      <c r="H138"/>
      <c r="I138"/>
      <c r="J138"/>
      <c r="K138" s="404"/>
      <c r="L138" s="404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6" s="4" customFormat="1" ht="15" customHeight="1">
      <c r="A139"/>
      <c r="B139"/>
      <c r="C139"/>
      <c r="D139"/>
      <c r="E139"/>
      <c r="F139"/>
      <c r="G139"/>
      <c r="H139"/>
      <c r="I139"/>
      <c r="J139"/>
      <c r="K139" s="404"/>
      <c r="L139" s="404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s="4" customFormat="1" ht="15" customHeight="1">
      <c r="A140"/>
      <c r="B140"/>
      <c r="C140"/>
      <c r="D140"/>
      <c r="E140"/>
      <c r="F140"/>
      <c r="G140"/>
      <c r="H140"/>
      <c r="I140"/>
      <c r="J140"/>
      <c r="K140" s="404"/>
      <c r="L140" s="404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s="4" customFormat="1" ht="15" customHeight="1">
      <c r="A141"/>
      <c r="B141"/>
      <c r="C141"/>
      <c r="D141"/>
      <c r="E141"/>
      <c r="F141"/>
      <c r="G141"/>
      <c r="H141"/>
      <c r="I141"/>
      <c r="J141"/>
      <c r="K141" s="404"/>
      <c r="L141" s="404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s="4" customFormat="1" ht="15" customHeight="1">
      <c r="A142"/>
      <c r="B142"/>
      <c r="C142"/>
      <c r="D142"/>
      <c r="E142"/>
      <c r="F142"/>
      <c r="G142"/>
      <c r="H142"/>
      <c r="I142"/>
      <c r="J142"/>
      <c r="K142" s="404"/>
      <c r="L142" s="404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s="4" customFormat="1" ht="15" customHeight="1">
      <c r="A143"/>
      <c r="B143"/>
      <c r="C143"/>
      <c r="D143"/>
      <c r="E143"/>
      <c r="F143"/>
      <c r="G143"/>
      <c r="H143"/>
      <c r="I143"/>
      <c r="J143"/>
      <c r="K143" s="404"/>
      <c r="L143" s="404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s="4" customFormat="1" ht="15" customHeight="1">
      <c r="A144"/>
      <c r="B144"/>
      <c r="C144"/>
      <c r="D144"/>
      <c r="E144"/>
      <c r="F144"/>
      <c r="G144"/>
      <c r="H144"/>
      <c r="I144"/>
      <c r="J144"/>
      <c r="K144" s="404"/>
      <c r="L144" s="40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s="4" customFormat="1" ht="15" customHeight="1">
      <c r="A145"/>
      <c r="B145"/>
      <c r="C145"/>
      <c r="D145"/>
      <c r="E145"/>
      <c r="F145"/>
      <c r="G145"/>
      <c r="H145"/>
      <c r="I145"/>
      <c r="J145"/>
      <c r="K145" s="404"/>
      <c r="L145" s="404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s="4" customFormat="1" ht="15" customHeight="1">
      <c r="A146"/>
      <c r="B146"/>
      <c r="C146"/>
      <c r="D146"/>
      <c r="E146"/>
      <c r="F146"/>
      <c r="G146"/>
      <c r="H146"/>
      <c r="I146"/>
      <c r="J146"/>
      <c r="K146" s="404"/>
      <c r="L146" s="404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s="4" customFormat="1" ht="15" customHeight="1">
      <c r="A147"/>
      <c r="B147"/>
      <c r="C147"/>
      <c r="D147"/>
      <c r="E147"/>
      <c r="F147"/>
      <c r="G147"/>
      <c r="H147"/>
      <c r="I147"/>
      <c r="J147"/>
      <c r="K147" s="404"/>
      <c r="L147" s="404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s="4" customFormat="1" ht="15" customHeight="1">
      <c r="A148"/>
      <c r="B148"/>
      <c r="C148"/>
      <c r="D148"/>
      <c r="E148"/>
      <c r="F148"/>
      <c r="G148"/>
      <c r="H148"/>
      <c r="I148"/>
      <c r="J148"/>
      <c r="K148" s="404"/>
      <c r="L148" s="404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s="4" customFormat="1" ht="15" customHeight="1">
      <c r="A149"/>
      <c r="B149"/>
      <c r="C149"/>
      <c r="D149"/>
      <c r="E149"/>
      <c r="F149"/>
      <c r="G149"/>
      <c r="H149"/>
      <c r="I149"/>
      <c r="J149"/>
      <c r="K149" s="404"/>
      <c r="L149" s="404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s="4" customFormat="1" ht="15" customHeight="1">
      <c r="A150"/>
      <c r="B150"/>
      <c r="C150"/>
      <c r="D150"/>
      <c r="E150"/>
      <c r="F150"/>
      <c r="G150"/>
      <c r="H150"/>
      <c r="I150"/>
      <c r="J150"/>
      <c r="K150" s="404"/>
      <c r="L150" s="404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s="4" customFormat="1" ht="15" customHeight="1">
      <c r="A151"/>
      <c r="B151"/>
      <c r="C151"/>
      <c r="D151"/>
      <c r="E151"/>
      <c r="F151"/>
      <c r="G151"/>
      <c r="H151"/>
      <c r="I151"/>
      <c r="J151"/>
      <c r="K151" s="404"/>
      <c r="L151" s="404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s="4" customFormat="1" ht="15" customHeight="1">
      <c r="A152"/>
      <c r="B152"/>
      <c r="C152"/>
      <c r="D152"/>
      <c r="E152"/>
      <c r="F152"/>
      <c r="G152"/>
      <c r="H152"/>
      <c r="I152"/>
      <c r="J152"/>
      <c r="K152" s="404"/>
      <c r="L152" s="404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s="4" customFormat="1" ht="15" customHeight="1">
      <c r="A153"/>
      <c r="B153"/>
      <c r="C153"/>
      <c r="D153"/>
      <c r="E153"/>
      <c r="F153"/>
      <c r="G153"/>
      <c r="H153"/>
      <c r="I153"/>
      <c r="J153"/>
      <c r="K153" s="404"/>
      <c r="L153" s="404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</sheetData>
  <mergeCells count="16">
    <mergeCell ref="C2:E2"/>
    <mergeCell ref="A22:K23"/>
    <mergeCell ref="A24:K25"/>
    <mergeCell ref="A26:K27"/>
    <mergeCell ref="C5:D5"/>
    <mergeCell ref="A30:K31"/>
    <mergeCell ref="A32:K33"/>
    <mergeCell ref="A28:K29"/>
    <mergeCell ref="S6:T6"/>
    <mergeCell ref="P6:R6"/>
    <mergeCell ref="A20:K21"/>
    <mergeCell ref="G7:H7"/>
    <mergeCell ref="D7:E7"/>
    <mergeCell ref="T20:W20"/>
    <mergeCell ref="T21:W21"/>
    <mergeCell ref="T22:W22"/>
  </mergeCells>
  <dataValidations count="1">
    <dataValidation type="list" allowBlank="1" showInputMessage="1" showErrorMessage="1" sqref="AF39 AF8:AF33 AF35 AF37" xr:uid="{D81B17B6-2623-43E8-9138-543003989A70}">
      <formula1>$A$13:$A$18</formula1>
    </dataValidation>
  </dataValidations>
  <pageMargins left="0.25" right="0.25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496521E5-D492-4F56-BD44-FE6391495E94}">
          <x14:formula1>
            <xm:f>Listat!$Q$2:$Q$9</xm:f>
          </x14:formula1>
          <xm:sqref>C2:E2</xm:sqref>
        </x14:dataValidation>
        <x14:dataValidation type="list" allowBlank="1" showInputMessage="1" showErrorMessage="1" xr:uid="{47B47924-F2C2-4C98-96C5-3EBB334CD272}">
          <x14:formula1>
            <xm:f>Listat!$N$13:$N$33</xm:f>
          </x14:formula1>
          <xm:sqref>C5:D5</xm:sqref>
        </x14:dataValidation>
        <x14:dataValidation type="list" allowBlank="1" showInputMessage="1" showErrorMessage="1" xr:uid="{B4906EDF-9EAA-404D-9F60-55B6C240F0E2}">
          <x14:formula1>
            <xm:f>Listat!#REF!</xm:f>
          </x14:formula1>
          <xm:sqref>Y40:AA40 Y28 Y38:AA38 Y36:AA36 Y34:AA34 Y32:Z32 Y30</xm:sqref>
        </x14:dataValidation>
        <x14:dataValidation type="list" allowBlank="1" showInputMessage="1" showErrorMessage="1" xr:uid="{5A0C1D15-4398-4FF4-8F06-8F733EF66768}">
          <x14:formula1>
            <xm:f>Listat!$N$2:$N$12</xm:f>
          </x14:formula1>
          <xm:sqref>E10</xm:sqref>
        </x14:dataValidation>
        <x14:dataValidation type="list" allowBlank="1" showInputMessage="1" showErrorMessage="1" xr:uid="{D9400611-FA6C-41CA-8A11-FD5F9D93E425}">
          <x14:formula1>
            <xm:f>'Sivu 2'!$V$44:$V$52</xm:f>
          </x14:formula1>
          <xm:sqref>T20:T22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6431F-1B6D-4B4D-87DF-A3AF75CC0017}">
  <dimension ref="A1:J37"/>
  <sheetViews>
    <sheetView workbookViewId="0">
      <selection activeCell="A23" sqref="A23"/>
    </sheetView>
  </sheetViews>
  <sheetFormatPr defaultRowHeight="14.4"/>
  <cols>
    <col min="1" max="1" width="11.5546875" bestFit="1" customWidth="1"/>
    <col min="2" max="2" width="12.88671875" customWidth="1"/>
    <col min="5" max="5" width="10.21875" customWidth="1"/>
    <col min="7" max="7" width="11.88671875" customWidth="1"/>
    <col min="8" max="8" width="11.44140625" customWidth="1"/>
    <col min="9" max="9" width="8.6640625" customWidth="1"/>
    <col min="10" max="10" width="8.109375" customWidth="1"/>
  </cols>
  <sheetData>
    <row r="1" spans="1:10">
      <c r="A1" s="791" t="s">
        <v>971</v>
      </c>
      <c r="B1" s="792" t="s">
        <v>999</v>
      </c>
      <c r="D1" s="792" t="s">
        <v>1115</v>
      </c>
      <c r="E1" s="795" t="s">
        <v>995</v>
      </c>
      <c r="F1" s="792" t="s">
        <v>445</v>
      </c>
      <c r="G1" s="796" t="s">
        <v>866</v>
      </c>
      <c r="H1" s="796" t="s">
        <v>990</v>
      </c>
    </row>
    <row r="2" spans="1:10">
      <c r="A2" s="812" t="s">
        <v>1154</v>
      </c>
      <c r="B2" s="811">
        <v>1</v>
      </c>
      <c r="D2" s="797">
        <v>1</v>
      </c>
      <c r="E2" s="798">
        <v>1</v>
      </c>
      <c r="F2" s="798">
        <v>3</v>
      </c>
      <c r="G2" s="706" t="s">
        <v>1116</v>
      </c>
      <c r="H2" s="802">
        <v>10</v>
      </c>
    </row>
    <row r="3" spans="1:10">
      <c r="A3" s="706" t="s">
        <v>1003</v>
      </c>
      <c r="B3" s="789">
        <v>3</v>
      </c>
      <c r="D3" s="799">
        <v>2</v>
      </c>
      <c r="E3" s="799">
        <v>2</v>
      </c>
      <c r="F3" s="799">
        <v>6</v>
      </c>
      <c r="G3" s="793" t="s">
        <v>1117</v>
      </c>
      <c r="H3" s="803">
        <v>30</v>
      </c>
    </row>
    <row r="4" spans="1:10">
      <c r="A4" s="793" t="s">
        <v>1008</v>
      </c>
      <c r="B4" s="788">
        <v>6</v>
      </c>
      <c r="D4" s="797">
        <v>3</v>
      </c>
      <c r="E4" s="798">
        <v>3</v>
      </c>
      <c r="F4" s="798">
        <v>10</v>
      </c>
      <c r="G4" s="706" t="s">
        <v>1118</v>
      </c>
      <c r="H4" s="802">
        <v>60</v>
      </c>
    </row>
    <row r="5" spans="1:10">
      <c r="A5" s="706" t="s">
        <v>1013</v>
      </c>
      <c r="B5" s="789">
        <v>10</v>
      </c>
      <c r="D5" s="799">
        <v>4</v>
      </c>
      <c r="E5" s="799">
        <v>4</v>
      </c>
      <c r="F5" s="799">
        <v>15</v>
      </c>
      <c r="G5" s="793" t="s">
        <v>1119</v>
      </c>
      <c r="H5" s="803">
        <v>100</v>
      </c>
    </row>
    <row r="6" spans="1:10">
      <c r="A6" s="809" t="s">
        <v>1113</v>
      </c>
      <c r="B6" s="790">
        <v>15</v>
      </c>
      <c r="D6" s="797">
        <v>5</v>
      </c>
      <c r="E6" s="798">
        <v>5</v>
      </c>
      <c r="F6" s="800" t="s">
        <v>1121</v>
      </c>
      <c r="G6" s="801" t="s">
        <v>1120</v>
      </c>
      <c r="H6" s="804">
        <v>150</v>
      </c>
    </row>
    <row r="7" spans="1:10" ht="15" thickBot="1">
      <c r="A7" s="794" t="s">
        <v>1132</v>
      </c>
      <c r="B7" s="810" t="s">
        <v>1114</v>
      </c>
    </row>
    <row r="8" spans="1:10" ht="15" thickBot="1">
      <c r="E8" s="805" t="s">
        <v>1059</v>
      </c>
      <c r="F8" s="806" t="s">
        <v>1130</v>
      </c>
      <c r="G8" s="822" t="s">
        <v>1132</v>
      </c>
      <c r="H8" s="567" t="s">
        <v>1138</v>
      </c>
      <c r="I8" s="567" t="s">
        <v>1136</v>
      </c>
      <c r="J8" s="567" t="s">
        <v>1137</v>
      </c>
    </row>
    <row r="9" spans="1:10">
      <c r="A9" t="s">
        <v>1122</v>
      </c>
      <c r="E9" s="737">
        <v>1</v>
      </c>
      <c r="F9" s="818">
        <v>10</v>
      </c>
      <c r="G9" s="740">
        <f>F9*100</f>
        <v>1000</v>
      </c>
      <c r="H9" s="567">
        <f>E9</f>
        <v>1</v>
      </c>
      <c r="I9" s="807">
        <f>H9/7</f>
        <v>0.14285714285714285</v>
      </c>
      <c r="J9" s="808">
        <f>I9/4</f>
        <v>3.5714285714285712E-2</v>
      </c>
    </row>
    <row r="10" spans="1:10">
      <c r="A10" t="s">
        <v>1123</v>
      </c>
      <c r="E10" s="747">
        <v>2</v>
      </c>
      <c r="F10" s="819">
        <v>30</v>
      </c>
      <c r="G10" s="750">
        <f t="shared" ref="G10:G23" si="0">F10*100</f>
        <v>3000</v>
      </c>
      <c r="H10" s="567">
        <f>H9+E10</f>
        <v>3</v>
      </c>
      <c r="I10" s="807">
        <f t="shared" ref="I10:I23" si="1">H10/7</f>
        <v>0.42857142857142855</v>
      </c>
      <c r="J10" s="808">
        <f t="shared" ref="J10:J23" si="2">I10/4</f>
        <v>0.10714285714285714</v>
      </c>
    </row>
    <row r="11" spans="1:10">
      <c r="A11" t="s">
        <v>1124</v>
      </c>
      <c r="E11" s="756">
        <v>3</v>
      </c>
      <c r="F11" s="820">
        <v>60</v>
      </c>
      <c r="G11" s="759">
        <f t="shared" si="0"/>
        <v>6000</v>
      </c>
      <c r="H11" s="567">
        <f t="shared" ref="H11:H23" si="3">H10+E11</f>
        <v>6</v>
      </c>
      <c r="I11" s="807">
        <f t="shared" si="1"/>
        <v>0.8571428571428571</v>
      </c>
      <c r="J11" s="808">
        <f t="shared" si="2"/>
        <v>0.21428571428571427</v>
      </c>
    </row>
    <row r="12" spans="1:10">
      <c r="A12" t="s">
        <v>1125</v>
      </c>
      <c r="E12" s="747">
        <v>4</v>
      </c>
      <c r="F12" s="819">
        <v>100</v>
      </c>
      <c r="G12" s="750">
        <f t="shared" si="0"/>
        <v>10000</v>
      </c>
      <c r="H12" s="567">
        <f t="shared" si="3"/>
        <v>10</v>
      </c>
      <c r="I12" s="807">
        <f t="shared" si="1"/>
        <v>1.4285714285714286</v>
      </c>
      <c r="J12" s="808">
        <f t="shared" si="2"/>
        <v>0.35714285714285715</v>
      </c>
    </row>
    <row r="13" spans="1:10">
      <c r="A13" t="s">
        <v>1126</v>
      </c>
      <c r="E13" s="756">
        <v>5</v>
      </c>
      <c r="F13" s="820">
        <v>150</v>
      </c>
      <c r="G13" s="759">
        <f t="shared" si="0"/>
        <v>15000</v>
      </c>
      <c r="H13" s="567">
        <f t="shared" si="3"/>
        <v>15</v>
      </c>
      <c r="I13" s="807">
        <f t="shared" si="1"/>
        <v>2.1428571428571428</v>
      </c>
      <c r="J13" s="808">
        <f t="shared" si="2"/>
        <v>0.5357142857142857</v>
      </c>
    </row>
    <row r="14" spans="1:10">
      <c r="A14" t="s">
        <v>1127</v>
      </c>
      <c r="E14" s="747">
        <v>6</v>
      </c>
      <c r="F14" s="819">
        <f>F13+E14*10</f>
        <v>210</v>
      </c>
      <c r="G14" s="750">
        <f t="shared" si="0"/>
        <v>21000</v>
      </c>
      <c r="H14" s="567">
        <f t="shared" si="3"/>
        <v>21</v>
      </c>
      <c r="I14" s="807">
        <f t="shared" si="1"/>
        <v>3</v>
      </c>
      <c r="J14" s="808">
        <f t="shared" si="2"/>
        <v>0.75</v>
      </c>
    </row>
    <row r="15" spans="1:10">
      <c r="A15" t="s">
        <v>1128</v>
      </c>
      <c r="E15" s="756">
        <v>7</v>
      </c>
      <c r="F15" s="820">
        <f t="shared" ref="F15:F23" si="4">F14+E15*10</f>
        <v>280</v>
      </c>
      <c r="G15" s="759">
        <f t="shared" si="0"/>
        <v>28000</v>
      </c>
      <c r="H15" s="567">
        <f t="shared" si="3"/>
        <v>28</v>
      </c>
      <c r="I15" s="807">
        <f t="shared" si="1"/>
        <v>4</v>
      </c>
      <c r="J15" s="808">
        <f t="shared" si="2"/>
        <v>1</v>
      </c>
    </row>
    <row r="16" spans="1:10">
      <c r="A16" t="s">
        <v>1129</v>
      </c>
      <c r="E16" s="747">
        <v>8</v>
      </c>
      <c r="F16" s="819">
        <f t="shared" si="4"/>
        <v>360</v>
      </c>
      <c r="G16" s="750">
        <f t="shared" si="0"/>
        <v>36000</v>
      </c>
      <c r="H16" s="567">
        <f t="shared" si="3"/>
        <v>36</v>
      </c>
      <c r="I16" s="807">
        <f t="shared" si="1"/>
        <v>5.1428571428571432</v>
      </c>
      <c r="J16" s="808">
        <f t="shared" si="2"/>
        <v>1.2857142857142858</v>
      </c>
    </row>
    <row r="17" spans="1:10">
      <c r="A17" t="s">
        <v>1131</v>
      </c>
      <c r="E17" s="756">
        <v>9</v>
      </c>
      <c r="F17" s="820">
        <f t="shared" si="4"/>
        <v>450</v>
      </c>
      <c r="G17" s="759">
        <f t="shared" si="0"/>
        <v>45000</v>
      </c>
      <c r="H17" s="567">
        <f t="shared" si="3"/>
        <v>45</v>
      </c>
      <c r="I17" s="807">
        <f t="shared" si="1"/>
        <v>6.4285714285714288</v>
      </c>
      <c r="J17" s="808">
        <f t="shared" si="2"/>
        <v>1.6071428571428572</v>
      </c>
    </row>
    <row r="18" spans="1:10">
      <c r="A18" t="s">
        <v>1171</v>
      </c>
      <c r="E18" s="747">
        <v>10</v>
      </c>
      <c r="F18" s="819">
        <f t="shared" si="4"/>
        <v>550</v>
      </c>
      <c r="G18" s="750">
        <f t="shared" si="0"/>
        <v>55000</v>
      </c>
      <c r="H18" s="567">
        <f t="shared" si="3"/>
        <v>55</v>
      </c>
      <c r="I18" s="807">
        <f t="shared" si="1"/>
        <v>7.8571428571428568</v>
      </c>
      <c r="J18" s="808">
        <f t="shared" si="2"/>
        <v>1.9642857142857142</v>
      </c>
    </row>
    <row r="19" spans="1:10">
      <c r="A19" t="s">
        <v>1133</v>
      </c>
      <c r="E19" s="756">
        <v>11</v>
      </c>
      <c r="F19" s="820">
        <f t="shared" si="4"/>
        <v>660</v>
      </c>
      <c r="G19" s="759">
        <f t="shared" si="0"/>
        <v>66000</v>
      </c>
      <c r="H19" s="567">
        <f t="shared" si="3"/>
        <v>66</v>
      </c>
      <c r="I19" s="807">
        <f t="shared" si="1"/>
        <v>9.4285714285714288</v>
      </c>
      <c r="J19" s="808">
        <f t="shared" si="2"/>
        <v>2.3571428571428572</v>
      </c>
    </row>
    <row r="20" spans="1:10">
      <c r="A20" t="s">
        <v>1134</v>
      </c>
      <c r="E20" s="747">
        <v>12</v>
      </c>
      <c r="F20" s="819">
        <f t="shared" si="4"/>
        <v>780</v>
      </c>
      <c r="G20" s="750">
        <f t="shared" si="0"/>
        <v>78000</v>
      </c>
      <c r="H20" s="567">
        <f t="shared" si="3"/>
        <v>78</v>
      </c>
      <c r="I20" s="807">
        <f t="shared" si="1"/>
        <v>11.142857142857142</v>
      </c>
      <c r="J20" s="808">
        <f t="shared" si="2"/>
        <v>2.7857142857142856</v>
      </c>
    </row>
    <row r="21" spans="1:10">
      <c r="A21" t="s">
        <v>1135</v>
      </c>
      <c r="E21" s="756">
        <v>13</v>
      </c>
      <c r="F21" s="820">
        <f t="shared" si="4"/>
        <v>910</v>
      </c>
      <c r="G21" s="759">
        <f t="shared" si="0"/>
        <v>91000</v>
      </c>
      <c r="H21" s="567">
        <f t="shared" si="3"/>
        <v>91</v>
      </c>
      <c r="I21" s="807">
        <f t="shared" si="1"/>
        <v>13</v>
      </c>
      <c r="J21" s="808">
        <f t="shared" si="2"/>
        <v>3.25</v>
      </c>
    </row>
    <row r="22" spans="1:10">
      <c r="A22" t="s">
        <v>1172</v>
      </c>
      <c r="E22" s="747">
        <v>14</v>
      </c>
      <c r="F22" s="819">
        <f t="shared" si="4"/>
        <v>1050</v>
      </c>
      <c r="G22" s="750">
        <f t="shared" si="0"/>
        <v>105000</v>
      </c>
      <c r="H22" s="567">
        <f t="shared" si="3"/>
        <v>105</v>
      </c>
      <c r="I22" s="807">
        <f t="shared" si="1"/>
        <v>15</v>
      </c>
      <c r="J22" s="808">
        <f t="shared" si="2"/>
        <v>3.75</v>
      </c>
    </row>
    <row r="23" spans="1:10" ht="15" thickBot="1">
      <c r="E23" s="784">
        <v>15</v>
      </c>
      <c r="F23" s="821">
        <f t="shared" si="4"/>
        <v>1200</v>
      </c>
      <c r="G23" s="787">
        <f t="shared" si="0"/>
        <v>120000</v>
      </c>
      <c r="H23" s="567">
        <f t="shared" si="3"/>
        <v>120</v>
      </c>
      <c r="I23" s="807">
        <f t="shared" si="1"/>
        <v>17.142857142857142</v>
      </c>
      <c r="J23" s="808">
        <f t="shared" si="2"/>
        <v>4.2857142857142856</v>
      </c>
    </row>
    <row r="24" spans="1:10">
      <c r="A24" t="s">
        <v>1139</v>
      </c>
    </row>
    <row r="25" spans="1:10">
      <c r="A25" t="s">
        <v>1140</v>
      </c>
    </row>
    <row r="26" spans="1:10">
      <c r="A26" t="s">
        <v>1141</v>
      </c>
    </row>
    <row r="27" spans="1:10">
      <c r="A27" t="s">
        <v>1142</v>
      </c>
    </row>
    <row r="28" spans="1:10">
      <c r="A28" t="s">
        <v>1143</v>
      </c>
    </row>
    <row r="30" spans="1:10">
      <c r="A30" t="s">
        <v>1144</v>
      </c>
    </row>
    <row r="31" spans="1:10">
      <c r="A31" t="s">
        <v>1145</v>
      </c>
    </row>
    <row r="32" spans="1:10">
      <c r="A32" t="s">
        <v>1146</v>
      </c>
    </row>
    <row r="33" spans="1:1">
      <c r="A33" t="s">
        <v>1147</v>
      </c>
    </row>
    <row r="34" spans="1:1">
      <c r="A34" t="s">
        <v>1150</v>
      </c>
    </row>
    <row r="35" spans="1:1">
      <c r="A35" t="s">
        <v>1148</v>
      </c>
    </row>
    <row r="36" spans="1:1">
      <c r="A36" t="s">
        <v>1149</v>
      </c>
    </row>
    <row r="37" spans="1:1">
      <c r="A37" t="s">
        <v>1151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F394E8-A04C-4CC5-B68F-F239795B6302}">
  <dimension ref="A1:AI47"/>
  <sheetViews>
    <sheetView topLeftCell="A21" workbookViewId="0">
      <selection activeCell="A36" sqref="A36"/>
    </sheetView>
  </sheetViews>
  <sheetFormatPr defaultRowHeight="14.4"/>
  <cols>
    <col min="1" max="17" width="8.88671875" style="4"/>
    <col min="18" max="35" width="8.88671875" style="251"/>
    <col min="36" max="16384" width="8.88671875" style="4"/>
  </cols>
  <sheetData>
    <row r="1" spans="1:33" ht="15" thickBot="1"/>
    <row r="2" spans="1:33" ht="18.600000000000001" thickBot="1">
      <c r="A2" s="316" t="s">
        <v>602</v>
      </c>
      <c r="B2" s="317" t="s">
        <v>603</v>
      </c>
      <c r="C2" s="317" t="s">
        <v>604</v>
      </c>
      <c r="D2" s="339" t="s">
        <v>277</v>
      </c>
      <c r="E2" s="195" t="s">
        <v>239</v>
      </c>
      <c r="F2" s="196"/>
      <c r="G2" s="196"/>
      <c r="H2" s="196"/>
      <c r="I2" s="197" t="s">
        <v>240</v>
      </c>
      <c r="J2" s="197" t="s">
        <v>241</v>
      </c>
      <c r="K2" s="196"/>
      <c r="L2" s="197" t="s">
        <v>242</v>
      </c>
      <c r="M2" s="196"/>
      <c r="N2" s="196"/>
      <c r="O2" s="196"/>
      <c r="P2" s="335" t="s">
        <v>540</v>
      </c>
      <c r="Q2" s="335"/>
      <c r="R2" s="335"/>
      <c r="S2" s="335" t="s">
        <v>539</v>
      </c>
      <c r="T2" s="335" t="s">
        <v>538</v>
      </c>
      <c r="U2" s="318"/>
      <c r="V2" s="318"/>
      <c r="W2" s="318"/>
      <c r="AB2" s="319"/>
      <c r="AC2" s="319"/>
      <c r="AD2" s="320"/>
      <c r="AE2" s="319"/>
      <c r="AF2" s="318"/>
      <c r="AG2" s="318"/>
    </row>
    <row r="3" spans="1:33" ht="18">
      <c r="A3" s="321">
        <v>1</v>
      </c>
      <c r="B3" s="194">
        <v>1</v>
      </c>
      <c r="C3" s="194">
        <v>0</v>
      </c>
      <c r="D3" s="338" t="s">
        <v>152</v>
      </c>
      <c r="E3" s="198" t="s">
        <v>229</v>
      </c>
      <c r="F3" s="202" t="s">
        <v>601</v>
      </c>
      <c r="G3" s="178" t="s">
        <v>243</v>
      </c>
      <c r="H3" s="199"/>
      <c r="I3" s="200" t="s">
        <v>244</v>
      </c>
      <c r="J3" s="199" t="s">
        <v>14</v>
      </c>
      <c r="K3" s="205"/>
      <c r="L3" s="326">
        <v>0</v>
      </c>
      <c r="M3" s="205" t="s">
        <v>245</v>
      </c>
      <c r="N3" s="205"/>
      <c r="O3" s="323"/>
      <c r="P3" s="262" t="s">
        <v>533</v>
      </c>
      <c r="Q3" s="258"/>
      <c r="R3" s="258"/>
      <c r="S3" s="264">
        <v>0</v>
      </c>
      <c r="T3" s="264">
        <v>5</v>
      </c>
      <c r="U3" s="282"/>
      <c r="V3" s="282"/>
      <c r="W3" s="282"/>
      <c r="AB3" s="283"/>
      <c r="AC3" s="283"/>
      <c r="AD3" s="284"/>
      <c r="AE3" s="322"/>
      <c r="AF3" s="282"/>
      <c r="AG3" s="282"/>
    </row>
    <row r="4" spans="1:33" ht="18">
      <c r="A4" s="321">
        <v>3</v>
      </c>
      <c r="B4" s="194">
        <v>1</v>
      </c>
      <c r="C4" s="194">
        <v>1</v>
      </c>
      <c r="D4" s="338" t="s">
        <v>195</v>
      </c>
      <c r="E4" s="206" t="s">
        <v>159</v>
      </c>
      <c r="F4" s="202">
        <v>1</v>
      </c>
      <c r="G4" s="199" t="s">
        <v>246</v>
      </c>
      <c r="H4" s="199"/>
      <c r="I4" s="200" t="s">
        <v>247</v>
      </c>
      <c r="J4" s="199" t="s">
        <v>15</v>
      </c>
      <c r="K4" s="186"/>
      <c r="L4" s="201">
        <v>1</v>
      </c>
      <c r="M4" s="199" t="s">
        <v>248</v>
      </c>
      <c r="N4" s="199"/>
      <c r="O4" s="324"/>
      <c r="P4" s="268" t="s">
        <v>529</v>
      </c>
      <c r="Q4" s="267"/>
      <c r="R4" s="267"/>
      <c r="S4" s="266">
        <v>0</v>
      </c>
      <c r="T4" s="266">
        <v>200</v>
      </c>
      <c r="U4" s="282"/>
      <c r="V4" s="282"/>
      <c r="W4" s="282"/>
      <c r="AB4" s="283"/>
      <c r="AC4" s="283"/>
      <c r="AD4" s="284"/>
      <c r="AE4" s="322"/>
      <c r="AF4" s="282"/>
      <c r="AG4" s="282"/>
    </row>
    <row r="5" spans="1:33" ht="18">
      <c r="A5" s="321">
        <v>6</v>
      </c>
      <c r="B5" s="194">
        <v>2</v>
      </c>
      <c r="C5" s="194">
        <v>1</v>
      </c>
      <c r="D5" s="338" t="s">
        <v>195</v>
      </c>
      <c r="E5" s="206" t="s">
        <v>234</v>
      </c>
      <c r="F5" s="202">
        <v>2</v>
      </c>
      <c r="G5" s="199" t="s">
        <v>249</v>
      </c>
      <c r="H5" s="199"/>
      <c r="I5" s="200" t="s">
        <v>250</v>
      </c>
      <c r="J5" s="203" t="s">
        <v>16</v>
      </c>
      <c r="K5" s="186"/>
      <c r="L5" s="201">
        <v>2</v>
      </c>
      <c r="M5" s="199" t="s">
        <v>251</v>
      </c>
      <c r="N5" s="199"/>
      <c r="O5" s="324"/>
      <c r="P5" s="262" t="s">
        <v>525</v>
      </c>
      <c r="Q5" s="258"/>
      <c r="R5" s="258"/>
      <c r="S5" s="264">
        <v>1</v>
      </c>
      <c r="T5" s="264">
        <v>6</v>
      </c>
      <c r="U5" s="282"/>
      <c r="V5" s="282"/>
      <c r="W5" s="282"/>
      <c r="AB5" s="283"/>
      <c r="AC5" s="283"/>
      <c r="AD5" s="284"/>
      <c r="AE5" s="322"/>
      <c r="AF5" s="282"/>
      <c r="AG5" s="282"/>
    </row>
    <row r="6" spans="1:33" ht="18.600000000000001" thickBot="1">
      <c r="A6" s="328"/>
      <c r="B6" s="329"/>
      <c r="C6" s="329"/>
      <c r="D6" s="340" t="s">
        <v>195</v>
      </c>
      <c r="E6" s="330" t="s">
        <v>236</v>
      </c>
      <c r="F6" s="331">
        <v>3</v>
      </c>
      <c r="G6" s="332" t="s">
        <v>252</v>
      </c>
      <c r="H6" s="332"/>
      <c r="I6" s="332"/>
      <c r="J6" s="332" t="s">
        <v>253</v>
      </c>
      <c r="K6" s="332"/>
      <c r="L6" s="333">
        <v>3</v>
      </c>
      <c r="M6" s="332" t="s">
        <v>254</v>
      </c>
      <c r="N6" s="332"/>
      <c r="O6" s="334"/>
      <c r="P6" s="268" t="s">
        <v>521</v>
      </c>
      <c r="Q6" s="267"/>
      <c r="R6" s="267"/>
      <c r="S6" s="266">
        <v>1</v>
      </c>
      <c r="T6" s="266">
        <v>200</v>
      </c>
      <c r="U6" s="282"/>
      <c r="V6" s="282"/>
      <c r="W6" s="282"/>
      <c r="AB6" s="283"/>
      <c r="AC6" s="283"/>
      <c r="AD6" s="284"/>
      <c r="AE6" s="282"/>
      <c r="AF6" s="282"/>
      <c r="AG6" s="282"/>
    </row>
    <row r="7" spans="1:33" ht="18.600000000000001" thickTop="1">
      <c r="A7" s="184"/>
      <c r="B7" s="184"/>
      <c r="C7" s="184"/>
      <c r="D7" s="184"/>
      <c r="E7" s="184"/>
      <c r="F7" s="184"/>
      <c r="G7" s="184"/>
      <c r="H7" s="184"/>
      <c r="I7" s="184"/>
      <c r="J7" s="184"/>
      <c r="K7" s="184"/>
      <c r="L7" s="184"/>
      <c r="M7" s="184"/>
      <c r="N7" s="184"/>
      <c r="O7" s="184"/>
      <c r="P7" s="262" t="s">
        <v>518</v>
      </c>
      <c r="Q7" s="258"/>
      <c r="R7" s="258"/>
      <c r="S7" s="264">
        <v>1</v>
      </c>
      <c r="T7" s="264">
        <v>2</v>
      </c>
      <c r="U7" s="282"/>
      <c r="V7" s="282"/>
      <c r="W7" s="282"/>
      <c r="AB7" s="282"/>
      <c r="AC7" s="282"/>
      <c r="AD7" s="282"/>
      <c r="AE7" s="282"/>
      <c r="AF7" s="282"/>
      <c r="AG7" s="282"/>
    </row>
    <row r="8" spans="1:33" ht="18">
      <c r="A8" s="228" t="s">
        <v>144</v>
      </c>
      <c r="I8" s="242" t="s">
        <v>179</v>
      </c>
      <c r="J8" s="10"/>
      <c r="P8" s="268" t="s">
        <v>514</v>
      </c>
      <c r="Q8" s="267"/>
      <c r="R8" s="267"/>
      <c r="S8" s="266">
        <v>0</v>
      </c>
      <c r="T8" s="266">
        <v>5</v>
      </c>
    </row>
    <row r="9" spans="1:33" ht="18">
      <c r="A9" s="4" t="s">
        <v>578</v>
      </c>
      <c r="I9" s="4" t="s">
        <v>593</v>
      </c>
      <c r="J9" s="10"/>
      <c r="P9" s="262" t="s">
        <v>510</v>
      </c>
      <c r="Q9" s="258"/>
      <c r="R9" s="258"/>
      <c r="S9" s="264">
        <v>2</v>
      </c>
      <c r="T9" s="264">
        <v>6</v>
      </c>
      <c r="V9" s="285"/>
      <c r="W9" s="285"/>
      <c r="X9" s="285"/>
      <c r="Y9" s="285"/>
      <c r="AC9" s="285"/>
      <c r="AD9" s="285"/>
      <c r="AE9" s="285"/>
      <c r="AF9" s="285"/>
      <c r="AG9" s="285"/>
    </row>
    <row r="10" spans="1:33" ht="18">
      <c r="A10" s="4" t="s">
        <v>579</v>
      </c>
      <c r="I10" s="4" t="s">
        <v>594</v>
      </c>
      <c r="J10" s="10"/>
      <c r="P10" s="268" t="s">
        <v>505</v>
      </c>
      <c r="Q10" s="267"/>
      <c r="R10" s="267"/>
      <c r="S10" s="266">
        <v>0</v>
      </c>
      <c r="T10" s="266">
        <v>50</v>
      </c>
      <c r="V10" s="282"/>
      <c r="W10" s="282"/>
      <c r="X10" s="282"/>
      <c r="Y10" s="282"/>
      <c r="AC10" s="282"/>
      <c r="AD10" s="282"/>
      <c r="AE10" s="282"/>
      <c r="AF10" s="282"/>
      <c r="AG10" s="282"/>
    </row>
    <row r="11" spans="1:33" ht="18">
      <c r="A11" s="4" t="s">
        <v>580</v>
      </c>
      <c r="I11" s="242" t="s">
        <v>180</v>
      </c>
      <c r="J11" s="10"/>
      <c r="P11" s="262" t="s">
        <v>501</v>
      </c>
      <c r="Q11" s="258"/>
      <c r="R11" s="258"/>
      <c r="S11" s="264">
        <v>2</v>
      </c>
      <c r="T11" s="264">
        <v>30</v>
      </c>
      <c r="U11" s="282"/>
      <c r="V11" s="282"/>
      <c r="W11" s="282"/>
      <c r="X11" s="282"/>
      <c r="Y11" s="282"/>
      <c r="AC11" s="282"/>
      <c r="AD11" s="282"/>
      <c r="AE11" s="282"/>
      <c r="AF11" s="282"/>
      <c r="AG11" s="282"/>
    </row>
    <row r="12" spans="1:33" ht="18">
      <c r="A12" s="4" t="s">
        <v>581</v>
      </c>
      <c r="I12" s="4" t="s">
        <v>595</v>
      </c>
      <c r="J12" s="10"/>
      <c r="P12" s="268" t="s">
        <v>496</v>
      </c>
      <c r="Q12" s="267"/>
      <c r="R12" s="267"/>
      <c r="S12" s="266">
        <v>1</v>
      </c>
      <c r="T12" s="266">
        <v>15</v>
      </c>
      <c r="U12" s="282"/>
      <c r="V12" s="282"/>
      <c r="W12" s="282"/>
      <c r="X12" s="282"/>
      <c r="Y12" s="282"/>
      <c r="AC12" s="282"/>
      <c r="AD12" s="282"/>
      <c r="AE12" s="282"/>
      <c r="AF12" s="282"/>
      <c r="AG12" s="282"/>
    </row>
    <row r="13" spans="1:33" ht="18">
      <c r="I13" s="242" t="s">
        <v>163</v>
      </c>
      <c r="J13" s="325"/>
      <c r="P13" s="262" t="s">
        <v>491</v>
      </c>
      <c r="Q13" s="258"/>
      <c r="R13" s="258"/>
      <c r="S13" s="264">
        <v>1</v>
      </c>
      <c r="T13" s="264">
        <v>20</v>
      </c>
      <c r="U13" s="282"/>
      <c r="V13" s="282"/>
      <c r="W13" s="282"/>
      <c r="X13" s="282"/>
      <c r="Y13" s="282"/>
      <c r="AC13" s="282"/>
      <c r="AD13" s="282"/>
      <c r="AE13" s="282"/>
      <c r="AF13" s="282"/>
      <c r="AG13" s="282"/>
    </row>
    <row r="14" spans="1:33" ht="18">
      <c r="A14" s="228" t="s">
        <v>582</v>
      </c>
      <c r="I14" s="4" t="s">
        <v>596</v>
      </c>
      <c r="P14" s="268" t="s">
        <v>488</v>
      </c>
      <c r="Q14" s="267"/>
      <c r="R14" s="267"/>
      <c r="S14" s="266">
        <v>1</v>
      </c>
      <c r="T14" s="266">
        <v>10</v>
      </c>
    </row>
    <row r="15" spans="1:33" ht="18">
      <c r="A15" s="4" t="s">
        <v>583</v>
      </c>
      <c r="I15" s="10" t="s">
        <v>597</v>
      </c>
      <c r="P15" s="262" t="s">
        <v>483</v>
      </c>
      <c r="Q15" s="258"/>
      <c r="R15" s="258"/>
      <c r="S15" s="264">
        <v>0</v>
      </c>
      <c r="T15" s="264">
        <v>15</v>
      </c>
    </row>
    <row r="16" spans="1:33" ht="18">
      <c r="A16" s="4" t="s">
        <v>584</v>
      </c>
      <c r="I16" s="242" t="s">
        <v>164</v>
      </c>
      <c r="P16" s="268" t="s">
        <v>479</v>
      </c>
      <c r="Q16" s="267"/>
      <c r="R16" s="267"/>
      <c r="S16" s="266">
        <v>1</v>
      </c>
      <c r="T16" s="266">
        <v>2</v>
      </c>
    </row>
    <row r="17" spans="1:21" ht="18">
      <c r="A17" s="4" t="s">
        <v>585</v>
      </c>
      <c r="I17" s="10" t="s">
        <v>598</v>
      </c>
      <c r="P17" s="262" t="s">
        <v>473</v>
      </c>
      <c r="Q17" s="258"/>
      <c r="R17" s="258"/>
      <c r="S17" s="264">
        <v>0</v>
      </c>
      <c r="T17" s="264">
        <v>5</v>
      </c>
    </row>
    <row r="18" spans="1:21" ht="18">
      <c r="A18" s="4" t="s">
        <v>586</v>
      </c>
      <c r="I18" s="242" t="s">
        <v>166</v>
      </c>
      <c r="P18" s="268" t="s">
        <v>467</v>
      </c>
      <c r="Q18" s="267"/>
      <c r="R18" s="267"/>
      <c r="S18" s="266">
        <v>2</v>
      </c>
      <c r="T18" s="266">
        <v>20</v>
      </c>
    </row>
    <row r="19" spans="1:21" ht="18">
      <c r="A19" s="228" t="s">
        <v>587</v>
      </c>
      <c r="I19" s="10" t="s">
        <v>599</v>
      </c>
      <c r="P19" s="262" t="s">
        <v>462</v>
      </c>
      <c r="Q19" s="258"/>
      <c r="R19" s="258"/>
      <c r="S19" s="264">
        <v>1</v>
      </c>
      <c r="T19" s="264">
        <v>15</v>
      </c>
    </row>
    <row r="20" spans="1:21" ht="18">
      <c r="A20" s="4" t="s">
        <v>588</v>
      </c>
      <c r="I20" s="327" t="s">
        <v>165</v>
      </c>
      <c r="P20" s="268" t="s">
        <v>457</v>
      </c>
      <c r="Q20" s="267"/>
      <c r="R20" s="267"/>
      <c r="S20" s="266">
        <v>0</v>
      </c>
      <c r="T20" s="266">
        <v>5</v>
      </c>
    </row>
    <row r="21" spans="1:21" ht="18">
      <c r="A21" s="4" t="s">
        <v>589</v>
      </c>
      <c r="I21" s="142" t="s">
        <v>600</v>
      </c>
      <c r="P21" s="262" t="s">
        <v>454</v>
      </c>
      <c r="Q21" s="258"/>
      <c r="R21" s="258"/>
      <c r="S21" s="264">
        <v>1</v>
      </c>
      <c r="T21" s="264">
        <v>2</v>
      </c>
    </row>
    <row r="22" spans="1:21" ht="18">
      <c r="A22" s="4" t="s">
        <v>590</v>
      </c>
      <c r="P22" s="268" t="s">
        <v>449</v>
      </c>
      <c r="Q22" s="267"/>
      <c r="R22" s="267"/>
      <c r="S22" s="266">
        <v>0</v>
      </c>
      <c r="T22" s="266">
        <v>30</v>
      </c>
    </row>
    <row r="23" spans="1:21" ht="18">
      <c r="A23" s="4" t="s">
        <v>591</v>
      </c>
      <c r="P23" s="262" t="s">
        <v>444</v>
      </c>
      <c r="Q23" s="258"/>
      <c r="R23" s="258"/>
      <c r="S23" s="264">
        <v>1</v>
      </c>
      <c r="T23" s="264">
        <v>20</v>
      </c>
    </row>
    <row r="24" spans="1:21" ht="18">
      <c r="A24" s="4" t="s">
        <v>592</v>
      </c>
      <c r="P24" s="268" t="s">
        <v>441</v>
      </c>
      <c r="Q24" s="267"/>
      <c r="R24" s="267"/>
      <c r="S24" s="266">
        <v>0</v>
      </c>
      <c r="T24" s="266">
        <v>10</v>
      </c>
    </row>
    <row r="25" spans="1:21" ht="18">
      <c r="P25" s="262" t="s">
        <v>436</v>
      </c>
      <c r="Q25" s="258"/>
      <c r="R25" s="258"/>
      <c r="S25" s="264">
        <v>1</v>
      </c>
      <c r="T25" s="264">
        <v>3</v>
      </c>
    </row>
    <row r="26" spans="1:21" ht="15" thickBot="1">
      <c r="A26" s="4" t="s">
        <v>566</v>
      </c>
    </row>
    <row r="27" spans="1:21" ht="15" thickBot="1">
      <c r="B27" s="317" t="s">
        <v>603</v>
      </c>
      <c r="C27" s="317" t="s">
        <v>604</v>
      </c>
      <c r="D27" s="339" t="s">
        <v>277</v>
      </c>
      <c r="E27" s="4" t="s">
        <v>610</v>
      </c>
      <c r="H27" s="416" t="s">
        <v>690</v>
      </c>
      <c r="I27" s="416"/>
      <c r="J27" s="416"/>
      <c r="K27" s="416"/>
      <c r="L27" s="416"/>
      <c r="M27" s="416"/>
      <c r="N27" s="416"/>
    </row>
    <row r="28" spans="1:21" ht="15.6">
      <c r="A28" s="4" t="s">
        <v>192</v>
      </c>
      <c r="B28" s="194">
        <v>1</v>
      </c>
      <c r="C28" s="194">
        <v>0</v>
      </c>
      <c r="D28" s="338" t="s">
        <v>152</v>
      </c>
      <c r="E28" s="4">
        <v>1</v>
      </c>
      <c r="H28" s="4">
        <v>1</v>
      </c>
      <c r="I28" s="4" t="s">
        <v>702</v>
      </c>
    </row>
    <row r="29" spans="1:21" ht="15.6">
      <c r="A29" s="4" t="s">
        <v>161</v>
      </c>
      <c r="B29" s="194">
        <v>2</v>
      </c>
      <c r="C29" s="194">
        <v>1</v>
      </c>
      <c r="D29" s="338" t="s">
        <v>3</v>
      </c>
      <c r="E29" s="4">
        <v>2</v>
      </c>
      <c r="F29" s="4" t="s">
        <v>611</v>
      </c>
      <c r="H29" s="4" t="s">
        <v>703</v>
      </c>
    </row>
    <row r="30" spans="1:21" ht="15.6">
      <c r="A30" s="4" t="s">
        <v>609</v>
      </c>
      <c r="B30" s="194">
        <v>3</v>
      </c>
      <c r="C30" s="194">
        <v>2</v>
      </c>
      <c r="D30" s="338" t="s">
        <v>195</v>
      </c>
      <c r="E30" s="4">
        <v>3</v>
      </c>
      <c r="I30" s="8" t="s">
        <v>692</v>
      </c>
      <c r="J30" s="8" t="s">
        <v>693</v>
      </c>
      <c r="K30" s="8" t="s">
        <v>277</v>
      </c>
      <c r="L30" s="8" t="s">
        <v>692</v>
      </c>
      <c r="M30" s="8" t="s">
        <v>693</v>
      </c>
      <c r="N30" s="8" t="s">
        <v>277</v>
      </c>
      <c r="O30" s="8" t="s">
        <v>692</v>
      </c>
      <c r="P30" s="8" t="s">
        <v>693</v>
      </c>
      <c r="Q30" s="8" t="s">
        <v>277</v>
      </c>
      <c r="R30" s="4"/>
      <c r="S30" s="4"/>
      <c r="T30" s="4"/>
      <c r="U30" s="4"/>
    </row>
    <row r="31" spans="1:21">
      <c r="H31" s="4">
        <v>1</v>
      </c>
      <c r="I31" s="419" t="s">
        <v>10</v>
      </c>
      <c r="J31" s="420" t="s">
        <v>10</v>
      </c>
      <c r="K31" s="421" t="s">
        <v>152</v>
      </c>
      <c r="L31" s="419" t="s">
        <v>10</v>
      </c>
      <c r="M31" s="420" t="s">
        <v>10</v>
      </c>
      <c r="N31" s="428" t="s">
        <v>152</v>
      </c>
      <c r="O31" s="419" t="s">
        <v>10</v>
      </c>
      <c r="P31" s="420" t="s">
        <v>10</v>
      </c>
      <c r="Q31" s="428" t="s">
        <v>152</v>
      </c>
      <c r="T31" s="4"/>
      <c r="U31" s="4"/>
    </row>
    <row r="32" spans="1:21">
      <c r="A32" s="228" t="s">
        <v>745</v>
      </c>
      <c r="H32" s="4">
        <v>2</v>
      </c>
      <c r="I32" s="422" t="s">
        <v>608</v>
      </c>
      <c r="J32" s="423" t="s">
        <v>10</v>
      </c>
      <c r="K32" s="424" t="s">
        <v>152</v>
      </c>
      <c r="L32" s="422" t="s">
        <v>1</v>
      </c>
      <c r="M32" s="423" t="s">
        <v>1</v>
      </c>
      <c r="N32" s="429" t="s">
        <v>152</v>
      </c>
      <c r="O32" s="422" t="s">
        <v>10</v>
      </c>
      <c r="P32" s="423" t="s">
        <v>608</v>
      </c>
      <c r="Q32" s="429" t="s">
        <v>152</v>
      </c>
      <c r="T32" s="4"/>
      <c r="U32" s="4"/>
    </row>
    <row r="33" spans="1:21">
      <c r="A33" s="4" t="s">
        <v>746</v>
      </c>
      <c r="H33" s="4">
        <v>3</v>
      </c>
      <c r="I33" s="422" t="s">
        <v>608</v>
      </c>
      <c r="J33" s="423" t="s">
        <v>10</v>
      </c>
      <c r="K33" s="424" t="s">
        <v>3</v>
      </c>
      <c r="L33" s="422" t="s">
        <v>1</v>
      </c>
      <c r="M33" s="423" t="s">
        <v>1</v>
      </c>
      <c r="N33" s="429" t="s">
        <v>3</v>
      </c>
      <c r="O33" s="422" t="s">
        <v>10</v>
      </c>
      <c r="P33" s="423" t="s">
        <v>608</v>
      </c>
      <c r="Q33" s="429" t="s">
        <v>3</v>
      </c>
      <c r="T33" s="4"/>
      <c r="U33" s="4"/>
    </row>
    <row r="34" spans="1:21">
      <c r="A34" s="4" t="s">
        <v>747</v>
      </c>
      <c r="H34" s="4">
        <v>4</v>
      </c>
      <c r="I34" s="422" t="s">
        <v>694</v>
      </c>
      <c r="J34" s="423" t="s">
        <v>10</v>
      </c>
      <c r="K34" s="424" t="s">
        <v>3</v>
      </c>
      <c r="L34" s="422" t="s">
        <v>608</v>
      </c>
      <c r="M34" s="423" t="s">
        <v>608</v>
      </c>
      <c r="N34" s="429" t="s">
        <v>3</v>
      </c>
      <c r="O34" s="422" t="s">
        <v>10</v>
      </c>
      <c r="P34" s="423" t="s">
        <v>694</v>
      </c>
      <c r="Q34" s="429" t="s">
        <v>3</v>
      </c>
      <c r="T34" s="4"/>
      <c r="U34" s="4"/>
    </row>
    <row r="35" spans="1:21">
      <c r="A35" s="4" t="s">
        <v>748</v>
      </c>
      <c r="H35" s="4">
        <v>5</v>
      </c>
      <c r="I35" s="425" t="s">
        <v>694</v>
      </c>
      <c r="J35" s="426" t="s">
        <v>10</v>
      </c>
      <c r="K35" s="427" t="s">
        <v>195</v>
      </c>
      <c r="L35" s="425" t="s">
        <v>608</v>
      </c>
      <c r="M35" s="426" t="s">
        <v>608</v>
      </c>
      <c r="N35" s="430" t="s">
        <v>195</v>
      </c>
      <c r="O35" s="425" t="s">
        <v>10</v>
      </c>
      <c r="P35" s="426" t="s">
        <v>694</v>
      </c>
      <c r="Q35" s="430" t="s">
        <v>195</v>
      </c>
      <c r="T35" s="4"/>
      <c r="U35" s="4"/>
    </row>
    <row r="36" spans="1:21">
      <c r="T36" s="4"/>
      <c r="U36" s="4"/>
    </row>
    <row r="37" spans="1:21">
      <c r="J37" s="8"/>
      <c r="R37" s="4"/>
      <c r="S37" s="4"/>
      <c r="T37" s="4"/>
      <c r="U37" s="4"/>
    </row>
    <row r="38" spans="1:21">
      <c r="I38" s="417" t="s">
        <v>695</v>
      </c>
      <c r="J38" s="8" t="s">
        <v>701</v>
      </c>
      <c r="K38" s="4" t="s">
        <v>158</v>
      </c>
      <c r="M38" s="4" t="s">
        <v>706</v>
      </c>
      <c r="R38" s="4"/>
      <c r="S38" s="4"/>
      <c r="T38" s="4"/>
      <c r="U38" s="4"/>
    </row>
    <row r="39" spans="1:21">
      <c r="I39" s="417" t="s">
        <v>694</v>
      </c>
      <c r="J39" s="8" t="s">
        <v>699</v>
      </c>
      <c r="K39" s="4" t="s">
        <v>193</v>
      </c>
      <c r="M39" s="116" t="s">
        <v>707</v>
      </c>
      <c r="N39" s="4" t="s">
        <v>708</v>
      </c>
      <c r="R39" s="4"/>
      <c r="S39" s="4"/>
      <c r="T39" s="4"/>
      <c r="U39" s="4"/>
    </row>
    <row r="40" spans="1:21">
      <c r="I40" s="417" t="s">
        <v>608</v>
      </c>
      <c r="J40" s="8" t="s">
        <v>698</v>
      </c>
      <c r="K40" s="157" t="s">
        <v>160</v>
      </c>
      <c r="M40" s="116" t="s">
        <v>709</v>
      </c>
      <c r="N40" s="4" t="s">
        <v>710</v>
      </c>
      <c r="R40" s="4"/>
      <c r="S40" s="4"/>
      <c r="T40" s="4"/>
      <c r="U40" s="4"/>
    </row>
    <row r="41" spans="1:21">
      <c r="I41" s="417" t="s">
        <v>1</v>
      </c>
      <c r="J41" s="8" t="s">
        <v>704</v>
      </c>
      <c r="K41" s="157" t="s">
        <v>161</v>
      </c>
      <c r="R41" s="4"/>
      <c r="S41" s="4"/>
      <c r="T41" s="4"/>
      <c r="U41" s="4"/>
    </row>
    <row r="42" spans="1:21">
      <c r="I42" s="417" t="s">
        <v>10</v>
      </c>
      <c r="J42" s="8" t="s">
        <v>705</v>
      </c>
      <c r="K42" s="157" t="s">
        <v>159</v>
      </c>
      <c r="R42" s="4"/>
      <c r="S42" s="4"/>
      <c r="T42" s="4"/>
      <c r="U42" s="4"/>
    </row>
    <row r="44" spans="1:21">
      <c r="I44" s="4" t="s">
        <v>696</v>
      </c>
      <c r="J44" s="417" t="s">
        <v>147</v>
      </c>
      <c r="L44" s="4" t="s">
        <v>725</v>
      </c>
    </row>
    <row r="45" spans="1:21">
      <c r="I45" s="4" t="s">
        <v>697</v>
      </c>
      <c r="J45" s="417" t="s">
        <v>608</v>
      </c>
      <c r="L45" s="4" t="s">
        <v>726</v>
      </c>
    </row>
    <row r="46" spans="1:21">
      <c r="L46" s="4" t="s">
        <v>727</v>
      </c>
    </row>
    <row r="47" spans="1:21">
      <c r="L47" s="4" t="s">
        <v>728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1007F-0C62-4E6C-9133-7F479D9E7A28}">
  <dimension ref="A1:AR151"/>
  <sheetViews>
    <sheetView topLeftCell="A25" zoomScale="110" zoomScaleNormal="110" workbookViewId="0">
      <selection activeCell="G41" sqref="B36:G41"/>
    </sheetView>
  </sheetViews>
  <sheetFormatPr defaultColWidth="4.33203125" defaultRowHeight="15" customHeight="1"/>
  <sheetData>
    <row r="1" spans="1:39" s="4" customFormat="1" ht="15" customHeight="1">
      <c r="B1" s="4" t="s">
        <v>654</v>
      </c>
    </row>
    <row r="2" spans="1:39" s="4" customFormat="1" ht="15" customHeight="1">
      <c r="B2" s="341" t="s">
        <v>204</v>
      </c>
      <c r="C2" s="341"/>
      <c r="D2" s="341"/>
      <c r="E2" s="343" t="s">
        <v>615</v>
      </c>
      <c r="F2" s="175"/>
      <c r="G2" s="175" t="s">
        <v>616</v>
      </c>
      <c r="H2" s="342"/>
      <c r="I2" s="175" t="s">
        <v>644</v>
      </c>
      <c r="J2" s="281"/>
      <c r="K2" s="382" t="s">
        <v>154</v>
      </c>
      <c r="L2" s="342"/>
      <c r="M2" s="342"/>
      <c r="N2" s="342"/>
      <c r="R2" s="192" t="s">
        <v>668</v>
      </c>
      <c r="S2" s="184"/>
      <c r="T2" s="184"/>
      <c r="U2" s="184"/>
      <c r="V2" s="184" t="s">
        <v>602</v>
      </c>
      <c r="W2" s="184"/>
      <c r="X2" s="184"/>
      <c r="Y2" s="184"/>
      <c r="Z2" s="184"/>
      <c r="AB2" s="413">
        <v>1</v>
      </c>
      <c r="AC2" s="4">
        <f ca="1">RANDBETWEEN(1,6)</f>
        <v>4</v>
      </c>
      <c r="AE2" s="4">
        <v>1</v>
      </c>
      <c r="AF2" s="4">
        <f ca="1">RANDBETWEEN(1,6)</f>
        <v>4</v>
      </c>
      <c r="AH2" s="4">
        <v>1</v>
      </c>
      <c r="AI2" s="4">
        <f ca="1">RANDBETWEEN(1,6)</f>
        <v>1</v>
      </c>
    </row>
    <row r="3" spans="1:39" s="4" customFormat="1" ht="15" customHeight="1">
      <c r="B3" s="10" t="s">
        <v>179</v>
      </c>
      <c r="C3" s="10"/>
      <c r="D3" s="10"/>
      <c r="E3" s="145" t="s">
        <v>1</v>
      </c>
      <c r="F3" s="147"/>
      <c r="G3" s="144" t="s">
        <v>147</v>
      </c>
      <c r="H3" s="378"/>
      <c r="I3" s="346" t="s">
        <v>222</v>
      </c>
      <c r="J3" s="155"/>
      <c r="K3" s="305" t="s">
        <v>560</v>
      </c>
      <c r="L3" s="306"/>
      <c r="M3" s="306"/>
      <c r="N3" s="306"/>
      <c r="R3" s="2" t="s">
        <v>603</v>
      </c>
      <c r="S3" s="2"/>
      <c r="T3" s="188">
        <v>1</v>
      </c>
      <c r="U3" s="2"/>
      <c r="V3" s="2">
        <v>1</v>
      </c>
      <c r="W3" s="2"/>
      <c r="X3" s="2" t="s">
        <v>674</v>
      </c>
      <c r="Y3" s="2"/>
      <c r="Z3" s="2"/>
      <c r="AB3" s="413">
        <v>2</v>
      </c>
      <c r="AC3" s="4">
        <f ca="1">RANDBETWEEN(1,6)</f>
        <v>1</v>
      </c>
      <c r="AE3" s="4">
        <v>2</v>
      </c>
      <c r="AF3" s="4">
        <f ca="1">RANDBETWEEN(1,6)</f>
        <v>4</v>
      </c>
      <c r="AH3" s="4">
        <v>2</v>
      </c>
      <c r="AI3" s="4">
        <f ca="1">RANDBETWEEN(1,6)</f>
        <v>6</v>
      </c>
    </row>
    <row r="4" spans="1:39" s="4" customFormat="1" ht="15" customHeight="1">
      <c r="B4" s="10" t="s">
        <v>180</v>
      </c>
      <c r="C4" s="10"/>
      <c r="D4" s="10"/>
      <c r="E4" s="145" t="s">
        <v>327</v>
      </c>
      <c r="F4" s="147"/>
      <c r="G4" s="144" t="s">
        <v>1</v>
      </c>
      <c r="H4" s="378"/>
      <c r="I4" s="346" t="s">
        <v>143</v>
      </c>
      <c r="J4" s="184"/>
      <c r="K4" s="302" t="s">
        <v>211</v>
      </c>
      <c r="L4" s="304"/>
      <c r="M4" s="304"/>
      <c r="N4" s="304"/>
      <c r="R4" s="184" t="s">
        <v>604</v>
      </c>
      <c r="S4" s="184"/>
      <c r="T4" s="146">
        <v>0</v>
      </c>
      <c r="U4" s="184"/>
      <c r="V4" s="184">
        <v>1</v>
      </c>
      <c r="W4" s="184"/>
      <c r="X4" s="184"/>
      <c r="Y4" s="184"/>
      <c r="Z4" s="184"/>
      <c r="AB4" s="455">
        <v>3</v>
      </c>
      <c r="AC4" s="4">
        <f ca="1">RANDBETWEEN(1,6)</f>
        <v>1</v>
      </c>
      <c r="AE4" s="4">
        <v>3</v>
      </c>
      <c r="AF4" s="4">
        <f ca="1">RANDBETWEEN(1,6)</f>
        <v>3</v>
      </c>
      <c r="AH4" s="4">
        <v>3</v>
      </c>
      <c r="AI4" s="4">
        <f ca="1">RANDBETWEEN(1,6)</f>
        <v>2</v>
      </c>
    </row>
    <row r="5" spans="1:39" s="4" customFormat="1" ht="15" customHeight="1">
      <c r="B5" s="10" t="s">
        <v>163</v>
      </c>
      <c r="C5" s="10"/>
      <c r="D5" s="10"/>
      <c r="E5" s="145" t="s">
        <v>1</v>
      </c>
      <c r="F5" s="147"/>
      <c r="G5" s="144" t="s">
        <v>147</v>
      </c>
      <c r="H5" s="378"/>
      <c r="I5" s="346" t="s">
        <v>222</v>
      </c>
      <c r="J5" s="184"/>
      <c r="K5" s="312" t="s">
        <v>46</v>
      </c>
      <c r="L5" s="304"/>
      <c r="M5" s="304"/>
      <c r="N5" s="304"/>
      <c r="R5" s="2" t="s">
        <v>277</v>
      </c>
      <c r="S5" s="2"/>
      <c r="T5" s="171" t="s">
        <v>3</v>
      </c>
      <c r="U5" s="2"/>
      <c r="V5" s="144" t="s">
        <v>152</v>
      </c>
      <c r="W5" s="2" t="s">
        <v>669</v>
      </c>
      <c r="X5" s="2"/>
      <c r="Y5" s="2"/>
      <c r="Z5" s="2"/>
      <c r="AB5" s="414">
        <v>4</v>
      </c>
      <c r="AC5" s="4">
        <f ca="1">RANDBETWEEN(1,6)</f>
        <v>3</v>
      </c>
      <c r="AE5" s="5"/>
      <c r="AF5" s="5"/>
      <c r="AH5" s="4">
        <v>4</v>
      </c>
      <c r="AI5" s="4">
        <f ca="1">RANDBETWEEN(1,6)</f>
        <v>1</v>
      </c>
    </row>
    <row r="6" spans="1:39" s="246" customFormat="1" ht="15" customHeight="1">
      <c r="A6" s="4"/>
      <c r="B6" s="10" t="s">
        <v>164</v>
      </c>
      <c r="C6" s="10"/>
      <c r="D6" s="10"/>
      <c r="E6" s="145" t="s">
        <v>327</v>
      </c>
      <c r="F6" s="147"/>
      <c r="G6" s="144" t="s">
        <v>1</v>
      </c>
      <c r="H6" s="378"/>
      <c r="I6" s="346" t="s">
        <v>143</v>
      </c>
      <c r="J6" s="184"/>
      <c r="K6" s="313" t="s">
        <v>677</v>
      </c>
      <c r="L6" s="304"/>
      <c r="M6" s="304"/>
      <c r="N6" s="304"/>
      <c r="O6" s="245"/>
      <c r="P6" s="245"/>
      <c r="T6" s="247"/>
      <c r="AB6" s="415">
        <v>5</v>
      </c>
      <c r="AC6" s="412">
        <f ca="1">RANDBETWEEN(1,6)</f>
        <v>2</v>
      </c>
      <c r="AE6" s="5"/>
      <c r="AF6" s="5"/>
      <c r="AI6" s="246" t="s">
        <v>749</v>
      </c>
    </row>
    <row r="7" spans="1:39" s="5" customFormat="1" ht="15" customHeight="1">
      <c r="A7" s="4"/>
      <c r="B7" s="10" t="s">
        <v>686</v>
      </c>
      <c r="C7" s="10"/>
      <c r="D7" s="10"/>
      <c r="E7" s="145" t="s">
        <v>1</v>
      </c>
      <c r="F7" s="147"/>
      <c r="G7" s="144" t="s">
        <v>147</v>
      </c>
      <c r="H7" s="378"/>
      <c r="I7" s="346" t="s">
        <v>222</v>
      </c>
      <c r="J7" s="347"/>
      <c r="K7" s="313" t="s">
        <v>18</v>
      </c>
      <c r="L7" s="275"/>
      <c r="M7" s="275"/>
      <c r="N7" s="275"/>
      <c r="O7" s="275"/>
      <c r="P7" s="275"/>
      <c r="R7" s="405" t="s">
        <v>670</v>
      </c>
      <c r="S7" s="395"/>
      <c r="T7" s="406"/>
      <c r="U7" s="395"/>
      <c r="V7" s="395"/>
      <c r="W7" s="395"/>
      <c r="X7" s="395"/>
      <c r="Y7" s="395"/>
      <c r="Z7" s="395"/>
    </row>
    <row r="8" spans="1:39" s="4" customFormat="1" ht="15" customHeight="1">
      <c r="B8" s="160" t="s">
        <v>165</v>
      </c>
      <c r="C8" s="162"/>
      <c r="D8" s="162"/>
      <c r="E8" s="148" t="s">
        <v>147</v>
      </c>
      <c r="F8" s="149"/>
      <c r="G8" s="364" t="s">
        <v>143</v>
      </c>
      <c r="H8" s="241"/>
      <c r="I8" s="385" t="s">
        <v>223</v>
      </c>
      <c r="J8" s="156"/>
      <c r="K8" s="313" t="s">
        <v>561</v>
      </c>
      <c r="L8" s="2"/>
      <c r="M8" s="2"/>
      <c r="N8" s="2"/>
      <c r="O8" s="2"/>
      <c r="P8" s="2"/>
      <c r="R8" s="2" t="s">
        <v>603</v>
      </c>
      <c r="S8" s="2"/>
      <c r="T8" s="188">
        <v>1</v>
      </c>
      <c r="U8" s="2"/>
      <c r="V8" s="2">
        <v>2</v>
      </c>
      <c r="W8" s="2"/>
      <c r="X8" s="2" t="s">
        <v>675</v>
      </c>
      <c r="Y8" s="2"/>
      <c r="Z8" s="2"/>
      <c r="AB8" s="416" t="s">
        <v>739</v>
      </c>
      <c r="AC8" s="416"/>
      <c r="AD8" s="416" t="s">
        <v>741</v>
      </c>
      <c r="AE8" s="416"/>
      <c r="AF8" s="416" t="s">
        <v>740</v>
      </c>
      <c r="AG8" s="416"/>
      <c r="AH8" s="416"/>
      <c r="AJ8" s="431" t="s">
        <v>731</v>
      </c>
      <c r="AK8" s="432"/>
      <c r="AL8" s="435"/>
      <c r="AM8" s="435"/>
    </row>
    <row r="9" spans="1:39" s="4" customFormat="1" ht="15" customHeight="1">
      <c r="B9" s="142" t="s">
        <v>150</v>
      </c>
      <c r="C9" s="275"/>
      <c r="D9" s="275"/>
      <c r="E9" s="134" t="s">
        <v>147</v>
      </c>
      <c r="F9" s="275"/>
      <c r="G9" s="138" t="s">
        <v>648</v>
      </c>
      <c r="H9" s="2"/>
      <c r="I9" s="2"/>
      <c r="J9" s="2"/>
      <c r="K9" s="313" t="s">
        <v>19</v>
      </c>
      <c r="L9" s="2"/>
      <c r="M9" s="2"/>
      <c r="N9" s="2"/>
      <c r="O9" s="2"/>
      <c r="P9" s="2"/>
      <c r="R9" s="184" t="s">
        <v>604</v>
      </c>
      <c r="S9" s="184"/>
      <c r="T9" s="146">
        <v>1</v>
      </c>
      <c r="U9" s="184"/>
      <c r="V9" s="184">
        <v>1</v>
      </c>
      <c r="W9" s="184"/>
      <c r="X9" s="184"/>
      <c r="Y9" s="184"/>
      <c r="Z9" s="184"/>
      <c r="AB9" s="188">
        <v>3</v>
      </c>
      <c r="AC9" s="2"/>
      <c r="AD9" s="189" t="s">
        <v>608</v>
      </c>
      <c r="AE9" s="184"/>
      <c r="AF9" s="171" t="s">
        <v>3</v>
      </c>
      <c r="AG9" s="2"/>
      <c r="AH9" s="2"/>
      <c r="AJ9" s="4" t="s">
        <v>711</v>
      </c>
      <c r="AK9" s="255"/>
    </row>
    <row r="10" spans="1:39" s="4" customFormat="1" ht="15" customHeight="1">
      <c r="B10" s="376" t="s">
        <v>565</v>
      </c>
      <c r="C10" s="376"/>
      <c r="D10" s="376"/>
      <c r="E10" s="376" t="s">
        <v>650</v>
      </c>
      <c r="F10" s="376"/>
      <c r="G10" s="386"/>
      <c r="H10" s="376"/>
      <c r="I10" s="376"/>
      <c r="J10" s="376" t="s">
        <v>645</v>
      </c>
      <c r="K10" s="376"/>
      <c r="L10" s="376"/>
      <c r="M10" s="376"/>
      <c r="N10" s="376"/>
      <c r="O10" s="2"/>
      <c r="P10" s="2"/>
      <c r="R10" s="2" t="s">
        <v>277</v>
      </c>
      <c r="S10" s="2"/>
      <c r="T10" s="171" t="s">
        <v>195</v>
      </c>
      <c r="U10" s="2"/>
      <c r="V10" s="171" t="s">
        <v>195</v>
      </c>
      <c r="W10" s="2"/>
      <c r="X10" s="2"/>
      <c r="Y10" s="2"/>
      <c r="Z10" s="2"/>
      <c r="AB10" s="433">
        <v>6</v>
      </c>
      <c r="AC10" s="3"/>
      <c r="AD10" s="148" t="s">
        <v>694</v>
      </c>
      <c r="AE10" s="156"/>
      <c r="AF10" s="179" t="s">
        <v>744</v>
      </c>
      <c r="AG10" s="3"/>
      <c r="AH10" s="3"/>
      <c r="AJ10" s="4" t="s">
        <v>712</v>
      </c>
      <c r="AK10" s="255"/>
    </row>
    <row r="11" spans="1:39" s="4" customFormat="1" ht="15" customHeight="1">
      <c r="G11" s="5"/>
      <c r="T11" s="4" t="s">
        <v>603</v>
      </c>
      <c r="V11" s="4" t="s">
        <v>604</v>
      </c>
      <c r="AJ11" s="4" t="s">
        <v>713</v>
      </c>
      <c r="AK11" s="255"/>
    </row>
    <row r="12" spans="1:39" s="4" customFormat="1" ht="15" customHeight="1">
      <c r="B12" s="4" t="s">
        <v>646</v>
      </c>
      <c r="R12" s="407" t="s">
        <v>671</v>
      </c>
      <c r="S12" s="156"/>
      <c r="T12" s="149" t="s">
        <v>682</v>
      </c>
      <c r="U12" s="149" t="s">
        <v>683</v>
      </c>
      <c r="V12" s="149" t="s">
        <v>672</v>
      </c>
      <c r="W12" s="156" t="s">
        <v>673</v>
      </c>
      <c r="X12" s="156"/>
      <c r="Y12" s="156" t="s">
        <v>610</v>
      </c>
      <c r="Z12" s="156"/>
      <c r="AB12" s="451" t="s">
        <v>691</v>
      </c>
      <c r="AC12" s="451"/>
      <c r="AD12" s="452" t="s">
        <v>743</v>
      </c>
      <c r="AE12" s="452" t="s">
        <v>672</v>
      </c>
      <c r="AF12" s="451" t="s">
        <v>277</v>
      </c>
      <c r="AG12" s="451"/>
      <c r="AH12" s="451"/>
      <c r="AJ12" s="4" t="s">
        <v>717</v>
      </c>
      <c r="AK12" s="255"/>
    </row>
    <row r="13" spans="1:39" s="4" customFormat="1" ht="15" customHeight="1">
      <c r="B13" s="341" t="s">
        <v>204</v>
      </c>
      <c r="C13" s="341"/>
      <c r="D13" s="341"/>
      <c r="E13" s="343" t="s">
        <v>615</v>
      </c>
      <c r="F13" s="175"/>
      <c r="G13" s="175" t="s">
        <v>616</v>
      </c>
      <c r="H13" s="342"/>
      <c r="I13" s="175" t="s">
        <v>644</v>
      </c>
      <c r="J13" s="281"/>
      <c r="K13" s="382" t="s">
        <v>154</v>
      </c>
      <c r="L13" s="342"/>
      <c r="M13" s="342"/>
      <c r="N13" s="342"/>
      <c r="O13" s="2"/>
      <c r="P13" s="2"/>
      <c r="R13" s="4" t="s">
        <v>159</v>
      </c>
      <c r="T13" s="188">
        <v>1</v>
      </c>
      <c r="U13" s="188">
        <v>0</v>
      </c>
      <c r="V13" s="8">
        <v>0</v>
      </c>
      <c r="W13" s="144" t="s">
        <v>152</v>
      </c>
      <c r="X13" s="2"/>
      <c r="Y13" s="8">
        <v>1</v>
      </c>
      <c r="Z13" s="2"/>
      <c r="AB13" s="188">
        <v>1</v>
      </c>
      <c r="AC13" s="2"/>
      <c r="AD13" s="189" t="s">
        <v>608</v>
      </c>
      <c r="AE13" s="6"/>
      <c r="AF13" s="290" t="s">
        <v>152</v>
      </c>
      <c r="AG13" s="2"/>
      <c r="AH13" s="2"/>
      <c r="AJ13" s="4" t="s">
        <v>721</v>
      </c>
      <c r="AK13"/>
      <c r="AL13" s="453"/>
      <c r="AM13" s="256"/>
    </row>
    <row r="14" spans="1:39" s="4" customFormat="1" ht="15" customHeight="1">
      <c r="B14" s="10" t="s">
        <v>179</v>
      </c>
      <c r="C14" s="10"/>
      <c r="D14" s="10"/>
      <c r="E14" s="387" t="s">
        <v>143</v>
      </c>
      <c r="F14" s="388"/>
      <c r="G14" s="171" t="s">
        <v>327</v>
      </c>
      <c r="H14" s="379"/>
      <c r="I14" s="387" t="s">
        <v>1</v>
      </c>
      <c r="J14" s="388"/>
      <c r="K14" s="305" t="s">
        <v>320</v>
      </c>
      <c r="L14" s="306"/>
      <c r="M14" s="306"/>
      <c r="N14" s="306"/>
      <c r="O14" s="2"/>
      <c r="P14" s="2"/>
      <c r="R14" s="184" t="s">
        <v>161</v>
      </c>
      <c r="S14" s="184"/>
      <c r="T14" s="146">
        <v>1</v>
      </c>
      <c r="U14" s="146">
        <v>0</v>
      </c>
      <c r="V14" s="146">
        <v>1</v>
      </c>
      <c r="W14" s="387" t="s">
        <v>3</v>
      </c>
      <c r="X14" s="184"/>
      <c r="Y14" s="146">
        <v>2</v>
      </c>
      <c r="Z14" s="184"/>
      <c r="AB14" s="188">
        <v>3</v>
      </c>
      <c r="AC14" s="2"/>
      <c r="AD14" s="189" t="s">
        <v>608</v>
      </c>
      <c r="AE14" s="6" t="s">
        <v>608</v>
      </c>
      <c r="AF14" s="449" t="s">
        <v>195</v>
      </c>
      <c r="AG14" s="2"/>
      <c r="AH14" s="2"/>
      <c r="AJ14" s="4" t="s">
        <v>730</v>
      </c>
      <c r="AK14"/>
      <c r="AL14" s="453"/>
      <c r="AM14" s="454"/>
    </row>
    <row r="15" spans="1:39" s="4" customFormat="1" ht="15" customHeight="1">
      <c r="B15" s="10" t="s">
        <v>180</v>
      </c>
      <c r="C15" s="10"/>
      <c r="D15" s="10"/>
      <c r="E15" s="387" t="s">
        <v>143</v>
      </c>
      <c r="F15" s="388"/>
      <c r="G15" s="171" t="s">
        <v>327</v>
      </c>
      <c r="H15" s="379"/>
      <c r="I15" s="387" t="s">
        <v>1</v>
      </c>
      <c r="J15" s="191"/>
      <c r="K15" s="302" t="s">
        <v>321</v>
      </c>
      <c r="L15" s="303"/>
      <c r="M15" s="304"/>
      <c r="N15" s="304"/>
      <c r="O15" s="2"/>
      <c r="P15" s="2"/>
      <c r="R15" s="2" t="s">
        <v>160</v>
      </c>
      <c r="S15" s="2"/>
      <c r="T15" s="188">
        <v>2</v>
      </c>
      <c r="U15" s="188">
        <v>1</v>
      </c>
      <c r="V15" s="188">
        <v>1</v>
      </c>
      <c r="W15" s="171" t="s">
        <v>195</v>
      </c>
      <c r="X15" s="2"/>
      <c r="Y15" s="188">
        <v>3</v>
      </c>
      <c r="Z15" s="2"/>
      <c r="AB15" s="433">
        <v>6</v>
      </c>
      <c r="AC15" s="3"/>
      <c r="AD15" s="148" t="s">
        <v>694</v>
      </c>
      <c r="AE15" s="139" t="s">
        <v>608</v>
      </c>
      <c r="AF15" s="450" t="s">
        <v>742</v>
      </c>
      <c r="AG15" s="3"/>
      <c r="AH15" s="3"/>
      <c r="AJ15" s="4" t="s">
        <v>718</v>
      </c>
      <c r="AK15"/>
      <c r="AL15" s="453"/>
      <c r="AM15" s="453"/>
    </row>
    <row r="16" spans="1:39" s="4" customFormat="1" ht="15" customHeight="1">
      <c r="B16" s="10" t="s">
        <v>163</v>
      </c>
      <c r="C16" s="10"/>
      <c r="D16" s="10"/>
      <c r="E16" s="387" t="s">
        <v>222</v>
      </c>
      <c r="F16" s="388"/>
      <c r="G16" s="171" t="s">
        <v>1</v>
      </c>
      <c r="H16" s="379"/>
      <c r="I16" s="387" t="s">
        <v>147</v>
      </c>
      <c r="J16" s="191"/>
      <c r="K16" s="302" t="s">
        <v>322</v>
      </c>
      <c r="L16" s="303"/>
      <c r="M16" s="304"/>
      <c r="N16" s="304"/>
      <c r="O16" s="2"/>
      <c r="P16" s="2"/>
      <c r="R16" s="184" t="s">
        <v>193</v>
      </c>
      <c r="S16" s="184"/>
      <c r="T16" s="146">
        <v>2</v>
      </c>
      <c r="U16" s="146">
        <v>2</v>
      </c>
      <c r="V16" s="146">
        <v>1</v>
      </c>
      <c r="W16" s="387" t="s">
        <v>238</v>
      </c>
      <c r="X16" s="184"/>
      <c r="Y16" s="146">
        <v>3</v>
      </c>
      <c r="Z16" s="184"/>
      <c r="AJ16" s="4" t="s">
        <v>719</v>
      </c>
      <c r="AK16"/>
      <c r="AL16" s="453"/>
      <c r="AM16" s="453"/>
    </row>
    <row r="17" spans="2:43" s="4" customFormat="1" ht="15" customHeight="1">
      <c r="B17" s="10" t="s">
        <v>687</v>
      </c>
      <c r="C17" s="10"/>
      <c r="D17" s="10"/>
      <c r="E17" s="387" t="s">
        <v>223</v>
      </c>
      <c r="F17" s="388"/>
      <c r="G17" s="171" t="s">
        <v>147</v>
      </c>
      <c r="H17" s="379"/>
      <c r="I17" s="387" t="s">
        <v>143</v>
      </c>
      <c r="J17" s="191"/>
      <c r="K17" s="312" t="s">
        <v>323</v>
      </c>
      <c r="L17" s="303"/>
      <c r="M17" s="304"/>
      <c r="N17" s="304"/>
      <c r="O17" s="2"/>
      <c r="P17" s="2"/>
      <c r="R17" s="185" t="s">
        <v>158</v>
      </c>
      <c r="S17" s="2"/>
      <c r="T17" s="188">
        <v>3</v>
      </c>
      <c r="U17" s="188">
        <v>2</v>
      </c>
      <c r="V17" s="188">
        <v>1</v>
      </c>
      <c r="W17" s="449" t="s">
        <v>294</v>
      </c>
      <c r="X17" s="2"/>
      <c r="Y17" s="188">
        <v>3</v>
      </c>
      <c r="Z17" s="2"/>
      <c r="AB17" s="442" t="s">
        <v>666</v>
      </c>
      <c r="AC17" s="443"/>
      <c r="AD17" s="345"/>
      <c r="AE17" s="345"/>
      <c r="AJ17" s="4" t="s">
        <v>720</v>
      </c>
      <c r="AK17" s="255"/>
      <c r="AL17" s="256"/>
      <c r="AM17" s="453"/>
    </row>
    <row r="18" spans="2:43" s="4" customFormat="1" ht="15" customHeight="1">
      <c r="B18" s="10" t="s">
        <v>166</v>
      </c>
      <c r="C18" s="10"/>
      <c r="D18" s="10"/>
      <c r="E18" s="387" t="s">
        <v>222</v>
      </c>
      <c r="F18" s="388"/>
      <c r="G18" s="171" t="s">
        <v>1</v>
      </c>
      <c r="H18" s="379"/>
      <c r="I18" s="387" t="s">
        <v>147</v>
      </c>
      <c r="J18" s="389"/>
      <c r="K18" s="313" t="s">
        <v>18</v>
      </c>
      <c r="L18" s="304"/>
      <c r="M18" s="304"/>
      <c r="N18" s="304"/>
      <c r="O18" s="2"/>
      <c r="P18" s="2"/>
      <c r="R18" s="184" t="s">
        <v>676</v>
      </c>
      <c r="S18" s="184"/>
      <c r="T18" s="184"/>
      <c r="U18" s="184"/>
      <c r="V18" s="184"/>
      <c r="W18" s="184" t="s">
        <v>224</v>
      </c>
      <c r="X18" s="184"/>
      <c r="Y18" s="145" t="s">
        <v>152</v>
      </c>
      <c r="Z18" s="184"/>
      <c r="AB18" s="444" t="s">
        <v>1</v>
      </c>
      <c r="AC18" s="446" t="s">
        <v>736</v>
      </c>
      <c r="AD18" s="345"/>
      <c r="AE18" s="345"/>
      <c r="AJ18" s="4" t="s">
        <v>722</v>
      </c>
      <c r="AK18" s="253"/>
      <c r="AL18" s="253"/>
      <c r="AM18" s="453"/>
    </row>
    <row r="19" spans="2:43" s="4" customFormat="1" ht="15" customHeight="1">
      <c r="B19" s="160" t="s">
        <v>165</v>
      </c>
      <c r="C19" s="162"/>
      <c r="D19" s="162"/>
      <c r="E19" s="390" t="s">
        <v>222</v>
      </c>
      <c r="F19" s="391"/>
      <c r="G19" s="179" t="s">
        <v>1</v>
      </c>
      <c r="H19" s="380"/>
      <c r="I19" s="390" t="s">
        <v>147</v>
      </c>
      <c r="J19" s="391"/>
      <c r="K19" s="313" t="s">
        <v>649</v>
      </c>
      <c r="L19" s="304"/>
      <c r="M19" s="304"/>
      <c r="N19" s="304"/>
      <c r="O19" s="2"/>
      <c r="P19" s="2"/>
      <c r="AB19" s="444" t="s">
        <v>1</v>
      </c>
      <c r="AC19" s="446" t="s">
        <v>735</v>
      </c>
      <c r="AD19" s="345"/>
      <c r="AE19" s="345"/>
      <c r="AJ19" s="134" t="s">
        <v>1</v>
      </c>
      <c r="AK19" s="4" t="s">
        <v>737</v>
      </c>
    </row>
    <row r="20" spans="2:43" s="4" customFormat="1" ht="15" customHeight="1">
      <c r="B20" s="142" t="s">
        <v>150</v>
      </c>
      <c r="C20" s="275"/>
      <c r="D20" s="275"/>
      <c r="E20" s="134" t="s">
        <v>147</v>
      </c>
      <c r="F20" s="275"/>
      <c r="G20" s="10" t="s">
        <v>647</v>
      </c>
      <c r="H20" s="2"/>
      <c r="I20" s="2"/>
      <c r="J20" s="2"/>
      <c r="K20" s="313" t="s">
        <v>19</v>
      </c>
      <c r="L20" s="304"/>
      <c r="M20" s="304"/>
      <c r="N20" s="304"/>
      <c r="O20" s="2"/>
      <c r="P20" s="2"/>
      <c r="R20" s="184" t="s">
        <v>640</v>
      </c>
      <c r="S20" s="184"/>
      <c r="T20" s="184" t="s">
        <v>678</v>
      </c>
      <c r="U20" s="184"/>
      <c r="V20" s="184"/>
      <c r="W20" s="184"/>
      <c r="X20" s="184"/>
      <c r="Y20" s="184"/>
      <c r="Z20" s="184"/>
      <c r="AB20" s="445" t="s">
        <v>1</v>
      </c>
      <c r="AC20" s="447" t="s">
        <v>750</v>
      </c>
      <c r="AD20" s="345"/>
      <c r="AE20" s="345"/>
    </row>
    <row r="21" spans="2:43" s="4" customFormat="1" ht="15" customHeight="1">
      <c r="B21" s="376" t="s">
        <v>565</v>
      </c>
      <c r="C21" s="376"/>
      <c r="D21" s="376"/>
      <c r="E21" s="376" t="s">
        <v>651</v>
      </c>
      <c r="F21" s="376"/>
      <c r="G21" s="386"/>
      <c r="H21" s="376"/>
      <c r="I21" s="376"/>
      <c r="J21" s="376" t="s">
        <v>652</v>
      </c>
      <c r="K21" s="376"/>
      <c r="L21" s="376"/>
      <c r="M21" s="376"/>
      <c r="N21" s="376"/>
      <c r="O21" s="2"/>
      <c r="P21" s="2"/>
      <c r="R21" s="2" t="s">
        <v>641</v>
      </c>
      <c r="S21" s="2"/>
      <c r="T21" s="2" t="s">
        <v>679</v>
      </c>
      <c r="U21" s="2"/>
      <c r="V21" s="2"/>
      <c r="W21" s="2"/>
      <c r="X21" s="2"/>
      <c r="Y21" s="2"/>
      <c r="Z21" s="2"/>
    </row>
    <row r="22" spans="2:43" s="4" customFormat="1" ht="15" customHeight="1">
      <c r="R22" s="184" t="s">
        <v>642</v>
      </c>
      <c r="S22" s="184"/>
      <c r="T22" s="184" t="s">
        <v>680</v>
      </c>
      <c r="U22" s="184"/>
      <c r="V22" s="184"/>
      <c r="W22" s="184"/>
      <c r="X22" s="184"/>
      <c r="Y22" s="184"/>
      <c r="Z22" s="184"/>
    </row>
    <row r="23" spans="2:43" s="4" customFormat="1" ht="15" customHeight="1">
      <c r="B23" s="4" t="s">
        <v>653</v>
      </c>
      <c r="S23"/>
      <c r="AJ23" s="4" t="s">
        <v>751</v>
      </c>
    </row>
    <row r="24" spans="2:43" s="4" customFormat="1" ht="15" customHeight="1">
      <c r="B24" s="341" t="s">
        <v>204</v>
      </c>
      <c r="C24" s="341"/>
      <c r="D24" s="341"/>
      <c r="E24" s="343" t="s">
        <v>615</v>
      </c>
      <c r="F24" s="175"/>
      <c r="G24" s="175" t="s">
        <v>616</v>
      </c>
      <c r="H24" s="342"/>
      <c r="I24" s="175" t="s">
        <v>644</v>
      </c>
      <c r="J24" s="281"/>
      <c r="K24" s="382" t="s">
        <v>154</v>
      </c>
      <c r="L24" s="342"/>
      <c r="M24" s="342"/>
      <c r="N24" s="342"/>
      <c r="S24" s="4" t="s">
        <v>691</v>
      </c>
      <c r="AJ24" s="4" t="s">
        <v>752</v>
      </c>
      <c r="AP24" s="4" t="s">
        <v>763</v>
      </c>
      <c r="AQ24" s="116" t="s">
        <v>764</v>
      </c>
    </row>
    <row r="25" spans="2:43" s="4" customFormat="1" ht="15" customHeight="1">
      <c r="B25" s="10" t="s">
        <v>179</v>
      </c>
      <c r="C25" s="10"/>
      <c r="D25" s="10"/>
      <c r="E25" s="387" t="s">
        <v>327</v>
      </c>
      <c r="F25" s="388"/>
      <c r="G25" s="171" t="s">
        <v>1</v>
      </c>
      <c r="H25" s="379"/>
      <c r="I25" s="387" t="s">
        <v>143</v>
      </c>
      <c r="J25" s="388"/>
      <c r="K25" s="305" t="s">
        <v>276</v>
      </c>
      <c r="L25" s="306"/>
      <c r="M25" s="306"/>
      <c r="N25" s="306"/>
      <c r="T25" s="115" t="s">
        <v>692</v>
      </c>
      <c r="U25" s="4" t="s">
        <v>693</v>
      </c>
      <c r="V25" s="8" t="s">
        <v>277</v>
      </c>
      <c r="W25" s="8" t="s">
        <v>422</v>
      </c>
      <c r="AJ25" s="4" t="s">
        <v>753</v>
      </c>
      <c r="AM25" s="4">
        <f>2+1</f>
        <v>3</v>
      </c>
      <c r="AN25" s="4" t="s">
        <v>603</v>
      </c>
      <c r="AP25" s="4">
        <f>4-3-2</f>
        <v>-1</v>
      </c>
      <c r="AQ25" s="4" t="s">
        <v>755</v>
      </c>
    </row>
    <row r="26" spans="2:43" s="4" customFormat="1" ht="15" customHeight="1">
      <c r="B26" s="10" t="s">
        <v>180</v>
      </c>
      <c r="C26" s="10"/>
      <c r="D26" s="10"/>
      <c r="E26" s="387" t="s">
        <v>1</v>
      </c>
      <c r="F26" s="388"/>
      <c r="G26" s="171" t="s">
        <v>147</v>
      </c>
      <c r="H26" s="379"/>
      <c r="I26" s="387" t="s">
        <v>222</v>
      </c>
      <c r="J26" s="191"/>
      <c r="K26" s="302" t="s">
        <v>209</v>
      </c>
      <c r="L26" s="303"/>
      <c r="M26" s="304"/>
      <c r="N26" s="304"/>
      <c r="S26" s="4">
        <v>1</v>
      </c>
      <c r="T26" s="417" t="s">
        <v>10</v>
      </c>
      <c r="U26" s="417" t="s">
        <v>10</v>
      </c>
      <c r="V26" s="417" t="s">
        <v>152</v>
      </c>
      <c r="W26" s="8">
        <v>0</v>
      </c>
      <c r="AC26" s="8" t="s">
        <v>700</v>
      </c>
      <c r="AM26" s="4">
        <f>2+1</f>
        <v>3</v>
      </c>
      <c r="AN26" s="4" t="s">
        <v>604</v>
      </c>
    </row>
    <row r="27" spans="2:43" s="4" customFormat="1" ht="15" customHeight="1">
      <c r="B27" s="10" t="s">
        <v>163</v>
      </c>
      <c r="C27" s="10"/>
      <c r="D27" s="10"/>
      <c r="E27" s="387" t="s">
        <v>1</v>
      </c>
      <c r="F27" s="388"/>
      <c r="G27" s="171" t="s">
        <v>147</v>
      </c>
      <c r="H27" s="379"/>
      <c r="I27" s="387" t="s">
        <v>222</v>
      </c>
      <c r="J27" s="191"/>
      <c r="K27" s="312" t="s">
        <v>298</v>
      </c>
      <c r="L27" s="303"/>
      <c r="M27" s="304"/>
      <c r="N27" s="304"/>
      <c r="S27" s="4">
        <v>2</v>
      </c>
      <c r="T27" s="417" t="s">
        <v>608</v>
      </c>
      <c r="U27" s="417" t="s">
        <v>10</v>
      </c>
      <c r="V27" s="417" t="s">
        <v>152</v>
      </c>
      <c r="W27" s="8">
        <v>1</v>
      </c>
      <c r="Y27" s="4" t="s">
        <v>696</v>
      </c>
      <c r="Z27" s="417" t="s">
        <v>147</v>
      </c>
      <c r="AB27" s="417" t="s">
        <v>695</v>
      </c>
      <c r="AC27" s="4" t="s">
        <v>701</v>
      </c>
      <c r="AD27" s="4" t="s">
        <v>158</v>
      </c>
      <c r="AJ27" s="4" t="s">
        <v>754</v>
      </c>
      <c r="AM27" s="4">
        <f>3+1</f>
        <v>4</v>
      </c>
      <c r="AN27" s="4" t="s">
        <v>603</v>
      </c>
      <c r="AP27" s="4">
        <f>3-1-2</f>
        <v>0</v>
      </c>
      <c r="AQ27" s="4" t="s">
        <v>188</v>
      </c>
    </row>
    <row r="28" spans="2:43" s="4" customFormat="1" ht="15" customHeight="1">
      <c r="B28" s="10" t="s">
        <v>164</v>
      </c>
      <c r="C28" s="10"/>
      <c r="D28" s="10"/>
      <c r="E28" s="387" t="s">
        <v>1</v>
      </c>
      <c r="F28" s="388"/>
      <c r="G28" s="171" t="s">
        <v>147</v>
      </c>
      <c r="H28" s="379"/>
      <c r="I28" s="387" t="s">
        <v>222</v>
      </c>
      <c r="J28" s="191"/>
      <c r="K28" s="302" t="s">
        <v>221</v>
      </c>
      <c r="L28" s="303"/>
      <c r="M28" s="304"/>
      <c r="N28" s="304"/>
      <c r="S28" s="4">
        <v>3</v>
      </c>
      <c r="T28" s="417" t="s">
        <v>608</v>
      </c>
      <c r="U28" s="417" t="s">
        <v>10</v>
      </c>
      <c r="V28" s="417" t="s">
        <v>3</v>
      </c>
      <c r="W28" s="8">
        <v>1</v>
      </c>
      <c r="Y28" s="4" t="s">
        <v>697</v>
      </c>
      <c r="Z28" s="417" t="s">
        <v>608</v>
      </c>
      <c r="AB28" s="417" t="s">
        <v>694</v>
      </c>
      <c r="AC28" s="4" t="s">
        <v>699</v>
      </c>
      <c r="AD28" s="4" t="s">
        <v>193</v>
      </c>
      <c r="AM28" s="4">
        <v>1</v>
      </c>
      <c r="AN28" s="4" t="s">
        <v>604</v>
      </c>
      <c r="AQ28" s="4" t="s">
        <v>756</v>
      </c>
    </row>
    <row r="29" spans="2:43" s="4" customFormat="1" ht="15" customHeight="1">
      <c r="B29" s="10" t="s">
        <v>166</v>
      </c>
      <c r="C29" s="10"/>
      <c r="D29" s="10"/>
      <c r="E29" s="387" t="s">
        <v>147</v>
      </c>
      <c r="F29" s="388"/>
      <c r="G29" s="171" t="s">
        <v>143</v>
      </c>
      <c r="H29" s="379"/>
      <c r="I29" s="387" t="s">
        <v>223</v>
      </c>
      <c r="J29" s="389"/>
      <c r="K29" s="313" t="s">
        <v>18</v>
      </c>
      <c r="L29" s="304"/>
      <c r="M29" s="304"/>
      <c r="N29" s="304"/>
      <c r="S29" s="4">
        <v>4</v>
      </c>
      <c r="T29" s="417" t="s">
        <v>694</v>
      </c>
      <c r="U29" s="417" t="s">
        <v>10</v>
      </c>
      <c r="V29" s="417" t="s">
        <v>3</v>
      </c>
      <c r="W29" s="8">
        <v>2</v>
      </c>
      <c r="AB29" s="417" t="s">
        <v>608</v>
      </c>
      <c r="AC29" s="8" t="s">
        <v>698</v>
      </c>
      <c r="AD29" s="157" t="s">
        <v>160</v>
      </c>
      <c r="AJ29" s="4" t="s">
        <v>757</v>
      </c>
      <c r="AM29" s="4">
        <v>5</v>
      </c>
      <c r="AN29" s="4" t="s">
        <v>758</v>
      </c>
    </row>
    <row r="30" spans="2:43" s="4" customFormat="1" ht="15" customHeight="1">
      <c r="B30" s="160" t="s">
        <v>165</v>
      </c>
      <c r="C30" s="162"/>
      <c r="D30" s="162"/>
      <c r="E30" s="390" t="s">
        <v>327</v>
      </c>
      <c r="F30" s="391"/>
      <c r="G30" s="179" t="s">
        <v>1</v>
      </c>
      <c r="H30" s="380"/>
      <c r="I30" s="390" t="s">
        <v>143</v>
      </c>
      <c r="J30" s="391"/>
      <c r="K30" s="313" t="s">
        <v>656</v>
      </c>
      <c r="L30" s="304"/>
      <c r="M30" s="304"/>
      <c r="N30" s="304"/>
      <c r="S30" s="4">
        <v>5</v>
      </c>
      <c r="T30" s="417" t="s">
        <v>694</v>
      </c>
      <c r="U30" s="417" t="s">
        <v>10</v>
      </c>
      <c r="V30" s="418" t="s">
        <v>195</v>
      </c>
      <c r="W30" s="8">
        <v>2</v>
      </c>
      <c r="AB30" s="417" t="s">
        <v>1</v>
      </c>
      <c r="AC30" s="8">
        <v>2</v>
      </c>
      <c r="AD30" s="157" t="s">
        <v>161</v>
      </c>
      <c r="AL30" s="417" t="s">
        <v>694</v>
      </c>
      <c r="AM30" s="286" t="s">
        <v>294</v>
      </c>
    </row>
    <row r="31" spans="2:43" s="4" customFormat="1" ht="15" customHeight="1">
      <c r="B31" s="142" t="s">
        <v>150</v>
      </c>
      <c r="C31" s="275"/>
      <c r="D31" s="275"/>
      <c r="E31" s="134" t="s">
        <v>147</v>
      </c>
      <c r="F31" s="275"/>
      <c r="G31" s="10" t="s">
        <v>688</v>
      </c>
      <c r="H31" s="2"/>
      <c r="I31" s="2"/>
      <c r="J31" s="2"/>
      <c r="K31" s="313" t="s">
        <v>19</v>
      </c>
      <c r="L31" s="304"/>
      <c r="M31" s="304"/>
      <c r="N31" s="304"/>
      <c r="AB31" s="417" t="s">
        <v>10</v>
      </c>
      <c r="AC31" s="8">
        <v>1</v>
      </c>
      <c r="AD31" s="157" t="s">
        <v>159</v>
      </c>
      <c r="AJ31" s="4" t="s">
        <v>759</v>
      </c>
      <c r="AM31" s="4">
        <v>2</v>
      </c>
      <c r="AN31" s="4" t="s">
        <v>760</v>
      </c>
    </row>
    <row r="32" spans="2:43" s="4" customFormat="1" ht="15" customHeight="1">
      <c r="B32" s="376" t="s">
        <v>565</v>
      </c>
      <c r="C32" s="376"/>
      <c r="D32" s="376"/>
      <c r="E32" s="376" t="s">
        <v>643</v>
      </c>
      <c r="F32" s="376"/>
      <c r="G32" s="386"/>
      <c r="H32" s="376"/>
      <c r="I32" s="376"/>
      <c r="J32" s="376" t="s">
        <v>655</v>
      </c>
      <c r="K32" s="376"/>
      <c r="L32" s="376"/>
      <c r="M32" s="376"/>
      <c r="N32" s="376"/>
      <c r="T32" s="115" t="s">
        <v>692</v>
      </c>
      <c r="U32" s="4" t="s">
        <v>693</v>
      </c>
      <c r="V32" s="8" t="s">
        <v>277</v>
      </c>
      <c r="Y32" s="115" t="s">
        <v>692</v>
      </c>
      <c r="Z32" s="4" t="s">
        <v>693</v>
      </c>
      <c r="AA32" s="8" t="s">
        <v>277</v>
      </c>
      <c r="AM32" s="4">
        <v>2</v>
      </c>
      <c r="AN32" s="4" t="s">
        <v>761</v>
      </c>
    </row>
    <row r="33" spans="2:44" s="4" customFormat="1" ht="15" customHeight="1">
      <c r="E33" s="4" t="s">
        <v>657</v>
      </c>
      <c r="S33" s="4">
        <v>1</v>
      </c>
      <c r="T33" s="417" t="s">
        <v>10</v>
      </c>
      <c r="U33" s="417" t="s">
        <v>284</v>
      </c>
      <c r="V33" s="286" t="s">
        <v>152</v>
      </c>
      <c r="X33" s="4">
        <v>1</v>
      </c>
      <c r="Y33" s="417" t="s">
        <v>10</v>
      </c>
      <c r="Z33" s="417" t="s">
        <v>10</v>
      </c>
      <c r="AA33" s="286" t="s">
        <v>152</v>
      </c>
      <c r="AJ33" s="4" t="s">
        <v>762</v>
      </c>
      <c r="AM33" s="4">
        <v>3</v>
      </c>
      <c r="AN33" s="4" t="s">
        <v>760</v>
      </c>
    </row>
    <row r="34" spans="2:44" s="4" customFormat="1" ht="15" customHeight="1">
      <c r="B34" s="341" t="s">
        <v>681</v>
      </c>
      <c r="C34" s="341"/>
      <c r="D34" s="341"/>
      <c r="E34" s="341" t="s">
        <v>689</v>
      </c>
      <c r="F34" s="341"/>
      <c r="G34" s="341"/>
      <c r="H34" s="341"/>
      <c r="I34" s="341"/>
      <c r="J34" s="341"/>
      <c r="K34" s="341"/>
      <c r="L34" s="341"/>
      <c r="M34" s="341"/>
      <c r="N34" s="341"/>
      <c r="S34" s="4">
        <v>2</v>
      </c>
      <c r="T34" s="417" t="s">
        <v>1</v>
      </c>
      <c r="U34" s="417" t="s">
        <v>1</v>
      </c>
      <c r="V34" s="286" t="s">
        <v>152</v>
      </c>
      <c r="X34" s="4">
        <v>2</v>
      </c>
      <c r="Y34" s="417" t="s">
        <v>10</v>
      </c>
      <c r="Z34" s="417" t="s">
        <v>608</v>
      </c>
      <c r="AA34" s="286" t="s">
        <v>152</v>
      </c>
      <c r="AM34" s="4">
        <v>2</v>
      </c>
      <c r="AN34" s="4" t="s">
        <v>765</v>
      </c>
    </row>
    <row r="35" spans="2:44" s="4" customFormat="1" ht="15" customHeight="1">
      <c r="S35" s="4">
        <v>3</v>
      </c>
      <c r="T35" s="417" t="s">
        <v>1</v>
      </c>
      <c r="U35" s="417" t="s">
        <v>1</v>
      </c>
      <c r="V35" s="286" t="s">
        <v>3</v>
      </c>
      <c r="X35" s="4">
        <v>3</v>
      </c>
      <c r="Y35" s="417" t="s">
        <v>10</v>
      </c>
      <c r="Z35" s="417" t="s">
        <v>608</v>
      </c>
      <c r="AA35" s="286" t="s">
        <v>3</v>
      </c>
      <c r="AJ35" s="4" t="s">
        <v>766</v>
      </c>
      <c r="AM35" s="4">
        <v>5</v>
      </c>
      <c r="AN35" s="4" t="s">
        <v>767</v>
      </c>
      <c r="AP35" s="4" t="s">
        <v>768</v>
      </c>
      <c r="AR35" s="4" t="s">
        <v>773</v>
      </c>
    </row>
    <row r="36" spans="2:44" s="4" customFormat="1" ht="15" customHeight="1">
      <c r="B36" s="407" t="s">
        <v>671</v>
      </c>
      <c r="C36" s="156"/>
      <c r="D36" s="149" t="s">
        <v>10</v>
      </c>
      <c r="E36" s="149" t="s">
        <v>1252</v>
      </c>
      <c r="F36" s="149" t="s">
        <v>794</v>
      </c>
      <c r="G36" s="156" t="s">
        <v>673</v>
      </c>
      <c r="H36" s="156"/>
      <c r="I36" s="156" t="s">
        <v>610</v>
      </c>
      <c r="S36" s="4">
        <v>4</v>
      </c>
      <c r="T36" s="417" t="s">
        <v>608</v>
      </c>
      <c r="U36" s="417" t="s">
        <v>608</v>
      </c>
      <c r="V36" s="286" t="s">
        <v>3</v>
      </c>
      <c r="X36" s="4">
        <v>4</v>
      </c>
      <c r="Y36" s="417" t="s">
        <v>10</v>
      </c>
      <c r="Z36" s="417" t="s">
        <v>694</v>
      </c>
      <c r="AA36" s="286" t="s">
        <v>3</v>
      </c>
      <c r="AM36" s="4">
        <v>1</v>
      </c>
      <c r="AN36" s="4" t="s">
        <v>771</v>
      </c>
    </row>
    <row r="37" spans="2:44" s="4" customFormat="1" ht="15" customHeight="1">
      <c r="B37" s="4" t="s">
        <v>159</v>
      </c>
      <c r="D37" s="188">
        <v>1</v>
      </c>
      <c r="E37" s="188">
        <v>0</v>
      </c>
      <c r="F37" s="8">
        <v>1</v>
      </c>
      <c r="G37" s="144" t="s">
        <v>152</v>
      </c>
      <c r="H37" s="2"/>
      <c r="I37" s="8">
        <v>1</v>
      </c>
      <c r="S37" s="4">
        <v>5</v>
      </c>
      <c r="T37" s="417" t="s">
        <v>608</v>
      </c>
      <c r="U37" s="417" t="s">
        <v>608</v>
      </c>
      <c r="V37" s="286" t="s">
        <v>195</v>
      </c>
      <c r="X37" s="4">
        <v>5</v>
      </c>
      <c r="Y37" s="417" t="s">
        <v>10</v>
      </c>
      <c r="Z37" s="417" t="s">
        <v>694</v>
      </c>
      <c r="AA37" s="286" t="s">
        <v>195</v>
      </c>
      <c r="AJ37" s="4" t="s">
        <v>769</v>
      </c>
      <c r="AM37" s="4">
        <v>3</v>
      </c>
      <c r="AN37" s="4" t="s">
        <v>760</v>
      </c>
      <c r="AP37" s="4" t="s">
        <v>770</v>
      </c>
    </row>
    <row r="38" spans="2:44" s="4" customFormat="1" ht="15" customHeight="1">
      <c r="B38" s="184" t="s">
        <v>161</v>
      </c>
      <c r="C38" s="184"/>
      <c r="D38" s="146">
        <v>1</v>
      </c>
      <c r="E38" s="146">
        <v>0</v>
      </c>
      <c r="F38" s="146">
        <v>2</v>
      </c>
      <c r="G38" s="387" t="s">
        <v>3</v>
      </c>
      <c r="H38" s="184"/>
      <c r="I38" s="146">
        <v>2</v>
      </c>
      <c r="AM38" s="4">
        <v>1</v>
      </c>
      <c r="AN38" s="4" t="s">
        <v>772</v>
      </c>
      <c r="AR38" s="4" t="s">
        <v>549</v>
      </c>
    </row>
    <row r="39" spans="2:44" s="4" customFormat="1" ht="15" customHeight="1">
      <c r="B39" s="2" t="s">
        <v>160</v>
      </c>
      <c r="C39" s="2"/>
      <c r="D39" s="188">
        <v>2</v>
      </c>
      <c r="E39" s="188">
        <v>1</v>
      </c>
      <c r="F39" s="188">
        <v>3</v>
      </c>
      <c r="G39" s="171" t="s">
        <v>195</v>
      </c>
      <c r="H39" s="2"/>
      <c r="I39" s="188">
        <v>3</v>
      </c>
      <c r="AJ39" s="4" t="s">
        <v>774</v>
      </c>
    </row>
    <row r="40" spans="2:44" s="4" customFormat="1" ht="15" customHeight="1">
      <c r="B40" s="184" t="s">
        <v>193</v>
      </c>
      <c r="C40" s="184"/>
      <c r="D40" s="146">
        <v>2</v>
      </c>
      <c r="E40" s="146">
        <v>2</v>
      </c>
      <c r="F40" s="146">
        <v>4</v>
      </c>
      <c r="G40" s="387" t="s">
        <v>238</v>
      </c>
      <c r="H40" s="184"/>
      <c r="I40" s="146">
        <v>3</v>
      </c>
      <c r="AJ40" s="4" t="s">
        <v>775</v>
      </c>
    </row>
    <row r="41" spans="2:44" s="4" customFormat="1" ht="15" customHeight="1">
      <c r="B41" s="185" t="s">
        <v>158</v>
      </c>
      <c r="C41" s="2"/>
      <c r="D41" s="188">
        <v>3</v>
      </c>
      <c r="E41" s="188">
        <v>2</v>
      </c>
      <c r="F41" s="188">
        <v>5</v>
      </c>
      <c r="G41" s="449" t="s">
        <v>294</v>
      </c>
      <c r="H41" s="2"/>
      <c r="I41" s="188">
        <v>3</v>
      </c>
      <c r="AJ41" s="4" t="s">
        <v>776</v>
      </c>
    </row>
    <row r="42" spans="2:44" s="4" customFormat="1" ht="15" customHeight="1"/>
    <row r="43" spans="2:44" s="4" customFormat="1" ht="15" customHeight="1"/>
    <row r="44" spans="2:44" s="4" customFormat="1" ht="15" customHeight="1"/>
    <row r="45" spans="2:44" s="4" customFormat="1" ht="15" customHeight="1"/>
    <row r="46" spans="2:44" s="4" customFormat="1" ht="15" customHeight="1"/>
    <row r="47" spans="2:44" s="4" customFormat="1" ht="15" customHeight="1"/>
    <row r="48" spans="2:44" s="4" customFormat="1" ht="15" customHeight="1"/>
    <row r="49" s="4" customFormat="1" ht="15" customHeight="1"/>
    <row r="50" s="4" customFormat="1" ht="15" customHeight="1"/>
    <row r="51" s="4" customFormat="1" ht="15" customHeight="1"/>
    <row r="52" s="4" customFormat="1" ht="15" customHeight="1"/>
    <row r="53" s="4" customFormat="1" ht="15" customHeight="1"/>
    <row r="54" s="4" customFormat="1" ht="15" customHeight="1"/>
    <row r="55" s="4" customFormat="1" ht="15" customHeight="1"/>
    <row r="56" s="4" customFormat="1" ht="15" customHeight="1"/>
    <row r="57" s="4" customFormat="1" ht="15" customHeight="1"/>
    <row r="58" s="4" customFormat="1" ht="15" customHeight="1"/>
    <row r="59" s="4" customFormat="1" ht="15" customHeight="1"/>
    <row r="60" s="4" customFormat="1" ht="15" customHeight="1"/>
    <row r="61" s="4" customFormat="1" ht="15" customHeight="1"/>
    <row r="62" s="4" customFormat="1" ht="15" customHeight="1"/>
    <row r="63" s="4" customFormat="1" ht="15" customHeight="1"/>
    <row r="64" s="4" customFormat="1" ht="15" customHeight="1"/>
    <row r="65" s="4" customFormat="1" ht="15" customHeight="1"/>
    <row r="66" s="4" customFormat="1" ht="15" customHeight="1"/>
    <row r="67" s="4" customFormat="1" ht="15" customHeight="1"/>
    <row r="68" s="4" customFormat="1" ht="15" customHeight="1"/>
    <row r="69" s="4" customFormat="1" ht="15" customHeight="1"/>
    <row r="70" s="4" customFormat="1" ht="15" customHeight="1"/>
    <row r="71" s="4" customFormat="1" ht="15" customHeight="1"/>
    <row r="72" s="4" customFormat="1" ht="15" customHeight="1"/>
    <row r="73" s="4" customFormat="1" ht="15" customHeight="1"/>
    <row r="74" s="4" customFormat="1" ht="15" customHeight="1"/>
    <row r="75" s="4" customFormat="1" ht="15" customHeight="1"/>
    <row r="76" s="4" customFormat="1" ht="15" customHeight="1"/>
    <row r="77" s="4" customFormat="1" ht="15" customHeight="1"/>
    <row r="78" s="4" customFormat="1" ht="15" customHeight="1"/>
    <row r="79" s="4" customFormat="1" ht="15" customHeight="1"/>
    <row r="80" s="4" customFormat="1" ht="15" customHeight="1"/>
    <row r="81" s="4" customFormat="1" ht="15" customHeight="1"/>
    <row r="82" s="4" customFormat="1" ht="15" customHeight="1"/>
    <row r="83" s="4" customFormat="1" ht="15" customHeight="1"/>
    <row r="84" s="4" customFormat="1" ht="15" customHeight="1"/>
    <row r="85" s="4" customFormat="1" ht="15" customHeight="1"/>
    <row r="86" s="4" customFormat="1" ht="15" customHeight="1"/>
    <row r="87" s="4" customFormat="1" ht="15" customHeight="1"/>
    <row r="88" s="4" customFormat="1" ht="15" customHeight="1"/>
    <row r="89" s="4" customFormat="1" ht="15" customHeight="1"/>
    <row r="90" s="4" customFormat="1" ht="15" customHeight="1"/>
    <row r="91" s="4" customFormat="1" ht="15" customHeight="1"/>
    <row r="92" s="4" customFormat="1" ht="15" customHeight="1"/>
    <row r="93" s="4" customFormat="1" ht="15" customHeight="1"/>
    <row r="94" s="4" customFormat="1" ht="15" customHeight="1"/>
    <row r="95" s="4" customFormat="1" ht="15" customHeight="1"/>
    <row r="96" s="4" customFormat="1" ht="15" customHeight="1"/>
    <row r="97" s="4" customFormat="1" ht="15" customHeight="1"/>
    <row r="98" s="4" customFormat="1" ht="15" customHeight="1"/>
    <row r="99" s="4" customFormat="1" ht="15" customHeight="1"/>
    <row r="100" s="4" customFormat="1" ht="15" customHeight="1"/>
    <row r="101" s="4" customFormat="1" ht="15" customHeight="1"/>
    <row r="102" s="4" customFormat="1" ht="15" customHeight="1"/>
    <row r="103" s="4" customFormat="1" ht="15" customHeight="1"/>
    <row r="104" s="4" customFormat="1" ht="15" customHeight="1"/>
    <row r="105" s="4" customFormat="1" ht="15" customHeight="1"/>
    <row r="106" s="4" customFormat="1" ht="15" customHeight="1"/>
    <row r="107" s="4" customFormat="1" ht="15" customHeight="1"/>
    <row r="108" s="4" customFormat="1" ht="15" customHeight="1"/>
    <row r="109" s="4" customFormat="1" ht="15" customHeight="1"/>
    <row r="110" s="4" customFormat="1" ht="15" customHeight="1"/>
    <row r="111" s="4" customFormat="1" ht="15" customHeight="1"/>
    <row r="112" s="4" customFormat="1" ht="15" customHeight="1"/>
    <row r="113" s="4" customFormat="1" ht="15" customHeight="1"/>
    <row r="114" s="4" customFormat="1" ht="15" customHeight="1"/>
    <row r="115" s="4" customFormat="1" ht="15" customHeight="1"/>
    <row r="116" s="4" customFormat="1" ht="15" customHeight="1"/>
    <row r="117" s="4" customFormat="1" ht="15" customHeight="1"/>
    <row r="118" s="4" customFormat="1" ht="15" customHeight="1"/>
    <row r="119" s="4" customFormat="1" ht="15" customHeight="1"/>
    <row r="120" s="4" customFormat="1" ht="15" customHeight="1"/>
    <row r="121" s="4" customFormat="1" ht="15" customHeight="1"/>
    <row r="122" s="4" customFormat="1" ht="15" customHeight="1"/>
    <row r="123" s="4" customFormat="1" ht="15" customHeight="1"/>
    <row r="124" s="4" customFormat="1" ht="15" customHeight="1"/>
    <row r="125" s="4" customFormat="1" ht="15" customHeight="1"/>
    <row r="126" s="4" customFormat="1" ht="15" customHeight="1"/>
    <row r="127" s="4" customFormat="1" ht="15" customHeight="1"/>
    <row r="128" s="4" customFormat="1" ht="15" customHeight="1"/>
    <row r="129" spans="36:39" s="4" customFormat="1" ht="15" customHeight="1"/>
    <row r="130" spans="36:39" s="4" customFormat="1" ht="15" customHeight="1"/>
    <row r="131" spans="36:39" s="4" customFormat="1" ht="15" customHeight="1"/>
    <row r="132" spans="36:39" s="4" customFormat="1" ht="15" customHeight="1"/>
    <row r="133" spans="36:39" s="4" customFormat="1" ht="15" customHeight="1"/>
    <row r="134" spans="36:39" s="4" customFormat="1" ht="15" customHeight="1"/>
    <row r="135" spans="36:39" s="4" customFormat="1" ht="15" customHeight="1"/>
    <row r="136" spans="36:39" s="4" customFormat="1" ht="15" customHeight="1"/>
    <row r="137" spans="36:39" s="4" customFormat="1" ht="15" customHeight="1"/>
    <row r="138" spans="36:39" s="4" customFormat="1" ht="15" customHeight="1"/>
    <row r="139" spans="36:39" s="4" customFormat="1" ht="15" customHeight="1"/>
    <row r="140" spans="36:39" s="4" customFormat="1" ht="15" customHeight="1"/>
    <row r="141" spans="36:39" s="4" customFormat="1" ht="15" customHeight="1"/>
    <row r="142" spans="36:39" s="4" customFormat="1" ht="15" customHeight="1"/>
    <row r="143" spans="36:39" s="4" customFormat="1" ht="15" customHeight="1">
      <c r="AJ143"/>
      <c r="AK143"/>
      <c r="AL143"/>
      <c r="AM143"/>
    </row>
    <row r="144" spans="36:39" s="4" customFormat="1" ht="15" customHeight="1">
      <c r="AJ144"/>
      <c r="AK144"/>
      <c r="AL144"/>
      <c r="AM144"/>
    </row>
    <row r="145" spans="18:39" s="4" customFormat="1" ht="15" customHeight="1">
      <c r="AJ145"/>
      <c r="AK145"/>
      <c r="AL145"/>
      <c r="AM145"/>
    </row>
    <row r="146" spans="18:39" s="4" customFormat="1" ht="15" customHeight="1">
      <c r="S146"/>
      <c r="T146"/>
      <c r="U146"/>
      <c r="V146"/>
      <c r="W146"/>
      <c r="X146"/>
      <c r="Y146"/>
      <c r="Z146"/>
      <c r="AJ146"/>
      <c r="AK146"/>
      <c r="AL146"/>
      <c r="AM146"/>
    </row>
    <row r="147" spans="18:39" s="4" customFormat="1" ht="15" customHeight="1"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</row>
    <row r="148" spans="18:39" s="4" customFormat="1" ht="15" customHeight="1"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</row>
    <row r="149" spans="18:39" s="4" customFormat="1" ht="15" customHeight="1"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</row>
    <row r="150" spans="18:39" s="4" customFormat="1" ht="15" customHeight="1"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</row>
    <row r="151" spans="18:39" s="4" customFormat="1" ht="15" customHeight="1"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</row>
  </sheetData>
  <conditionalFormatting sqref="AC2:AC6">
    <cfRule type="cellIs" dxfId="9" priority="10" operator="between">
      <formula>1</formula>
      <formula>4</formula>
    </cfRule>
  </conditionalFormatting>
  <conditionalFormatting sqref="AC2:AC6">
    <cfRule type="cellIs" dxfId="8" priority="8" operator="equal">
      <formula>6</formula>
    </cfRule>
    <cfRule type="cellIs" dxfId="7" priority="9" operator="equal">
      <formula>5</formula>
    </cfRule>
  </conditionalFormatting>
  <conditionalFormatting sqref="AF2:AF4">
    <cfRule type="cellIs" dxfId="6" priority="7" operator="between">
      <formula>1</formula>
      <formula>4</formula>
    </cfRule>
  </conditionalFormatting>
  <conditionalFormatting sqref="AF2:AF4">
    <cfRule type="cellIs" dxfId="5" priority="5" operator="equal">
      <formula>6</formula>
    </cfRule>
    <cfRule type="cellIs" dxfId="4" priority="6" operator="equal">
      <formula>5</formula>
    </cfRule>
  </conditionalFormatting>
  <conditionalFormatting sqref="AI2:AI5">
    <cfRule type="cellIs" dxfId="3" priority="4" operator="between">
      <formula>1</formula>
      <formula>4</formula>
    </cfRule>
  </conditionalFormatting>
  <conditionalFormatting sqref="AI2:AI5">
    <cfRule type="cellIs" dxfId="2" priority="2" operator="equal">
      <formula>6</formula>
    </cfRule>
    <cfRule type="cellIs" dxfId="1" priority="3" operator="equal">
      <formula>5</formula>
    </cfRule>
  </conditionalFormatting>
  <conditionalFormatting sqref="AC18">
    <cfRule type="cellIs" dxfId="0" priority="1" operator="between">
      <formula>1</formula>
      <formula>4</formula>
    </cfRule>
  </conditionalFormatting>
  <pageMargins left="0.25" right="0.25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619A3-8554-4CDA-891F-F3814B2845BD}">
  <dimension ref="B1:AF240"/>
  <sheetViews>
    <sheetView workbookViewId="0">
      <selection activeCell="B44" sqref="B44:B53"/>
    </sheetView>
  </sheetViews>
  <sheetFormatPr defaultColWidth="8.77734375" defaultRowHeight="14.4"/>
  <cols>
    <col min="2" max="2" width="13.44140625" bestFit="1" customWidth="1"/>
    <col min="3" max="3" width="16.77734375" customWidth="1"/>
    <col min="5" max="5" width="12" customWidth="1"/>
    <col min="16" max="16" width="18.44140625" bestFit="1" customWidth="1"/>
    <col min="17" max="17" width="8.21875" bestFit="1" customWidth="1"/>
    <col min="19" max="19" width="9.6640625" customWidth="1"/>
    <col min="20" max="20" width="13.21875" bestFit="1" customWidth="1"/>
    <col min="22" max="22" width="17.77734375" customWidth="1"/>
    <col min="25" max="25" width="11.33203125" customWidth="1"/>
    <col min="27" max="27" width="17" customWidth="1"/>
    <col min="28" max="28" width="14.6640625" customWidth="1"/>
    <col min="29" max="29" width="17.44140625" customWidth="1"/>
  </cols>
  <sheetData>
    <row r="1" spans="2:32" ht="15" thickBot="1">
      <c r="E1" t="s">
        <v>264</v>
      </c>
      <c r="M1" s="115" t="s">
        <v>346</v>
      </c>
      <c r="N1" s="230" t="s">
        <v>238</v>
      </c>
    </row>
    <row r="2" spans="2:32">
      <c r="B2" s="208" t="s">
        <v>223</v>
      </c>
      <c r="C2" t="s">
        <v>265</v>
      </c>
      <c r="D2" s="174"/>
      <c r="E2" t="s">
        <v>238</v>
      </c>
      <c r="I2" s="208" t="s">
        <v>212</v>
      </c>
      <c r="J2" t="s">
        <v>266</v>
      </c>
      <c r="M2" s="115" t="s">
        <v>160</v>
      </c>
      <c r="N2" s="230" t="s">
        <v>3</v>
      </c>
      <c r="P2" s="207" t="s">
        <v>267</v>
      </c>
      <c r="Q2" s="207" t="s">
        <v>268</v>
      </c>
      <c r="R2" s="207" t="s">
        <v>269</v>
      </c>
      <c r="S2" s="207" t="s">
        <v>228</v>
      </c>
      <c r="T2" s="207" t="s">
        <v>270</v>
      </c>
      <c r="U2" s="207" t="s">
        <v>268</v>
      </c>
      <c r="V2" s="207" t="s">
        <v>269</v>
      </c>
      <c r="W2" s="207"/>
      <c r="X2" s="207" t="s">
        <v>271</v>
      </c>
      <c r="Y2" s="207" t="s">
        <v>268</v>
      </c>
      <c r="Z2" s="207" t="s">
        <v>269</v>
      </c>
      <c r="AA2" s="207" t="s">
        <v>228</v>
      </c>
      <c r="AB2" s="207" t="s">
        <v>272</v>
      </c>
      <c r="AC2" s="207" t="s">
        <v>268</v>
      </c>
      <c r="AD2" s="207" t="s">
        <v>269</v>
      </c>
      <c r="AE2" s="207"/>
      <c r="AF2" s="207"/>
    </row>
    <row r="3" spans="2:32" ht="15.6">
      <c r="B3" s="208" t="s">
        <v>213</v>
      </c>
      <c r="C3" t="s">
        <v>273</v>
      </c>
      <c r="D3" s="174"/>
      <c r="E3" t="s">
        <v>238</v>
      </c>
      <c r="F3" t="s">
        <v>10</v>
      </c>
      <c r="G3" s="115" t="s">
        <v>15</v>
      </c>
      <c r="I3" s="208" t="s">
        <v>274</v>
      </c>
      <c r="J3" t="s">
        <v>275</v>
      </c>
      <c r="M3" s="115" t="s">
        <v>161</v>
      </c>
      <c r="N3" s="230" t="s">
        <v>3</v>
      </c>
      <c r="O3" s="209"/>
      <c r="P3" s="210" t="s">
        <v>567</v>
      </c>
      <c r="Q3" s="211" t="s">
        <v>277</v>
      </c>
      <c r="R3" s="212" t="s">
        <v>278</v>
      </c>
      <c r="S3" s="212" t="s">
        <v>228</v>
      </c>
      <c r="T3" s="213" t="str">
        <f>"0. Tutki "&amp;[2]Maallinen!BF6</f>
        <v xml:space="preserve">0. Tutki </v>
      </c>
      <c r="V3" s="213"/>
      <c r="W3" s="212" t="s">
        <v>228</v>
      </c>
      <c r="X3" s="213" t="s">
        <v>279</v>
      </c>
      <c r="Y3" s="214" t="s">
        <v>280</v>
      </c>
      <c r="Z3" s="214"/>
      <c r="AA3" s="212" t="s">
        <v>228</v>
      </c>
      <c r="AC3" s="215" t="s">
        <v>281</v>
      </c>
      <c r="AD3" s="214" t="s">
        <v>280</v>
      </c>
      <c r="AE3" s="212" t="s">
        <v>228</v>
      </c>
      <c r="AF3" s="216"/>
    </row>
    <row r="4" spans="2:32" ht="15.6">
      <c r="B4" s="208" t="s">
        <v>282</v>
      </c>
      <c r="C4" t="s">
        <v>283</v>
      </c>
      <c r="D4" s="174"/>
      <c r="E4" t="s">
        <v>195</v>
      </c>
      <c r="F4" t="s">
        <v>284</v>
      </c>
      <c r="G4" s="115" t="s">
        <v>16</v>
      </c>
      <c r="I4" s="208" t="s">
        <v>282</v>
      </c>
      <c r="J4" t="s">
        <v>230</v>
      </c>
      <c r="M4" s="115" t="s">
        <v>355</v>
      </c>
      <c r="N4" s="230" t="s">
        <v>294</v>
      </c>
      <c r="O4" s="209"/>
      <c r="P4" s="206" t="s">
        <v>209</v>
      </c>
      <c r="T4" s="203" t="str">
        <f>"Ohjaa "&amp;[2]Maallinen!BF6</f>
        <v xml:space="preserve">Ohjaa </v>
      </c>
      <c r="V4" s="203"/>
      <c r="X4" s="203" t="s">
        <v>40</v>
      </c>
      <c r="Y4" s="203" t="str">
        <f>"voimakkuusetäältä"</f>
        <v>voimakkuusetäältä</v>
      </c>
      <c r="Z4" s="203"/>
      <c r="AA4" s="199"/>
      <c r="AC4" s="217">
        <v>-1</v>
      </c>
      <c r="AF4" s="218"/>
    </row>
    <row r="5" spans="2:32" ht="15.6">
      <c r="B5" s="208" t="s">
        <v>274</v>
      </c>
      <c r="C5" t="s">
        <v>285</v>
      </c>
      <c r="D5" s="174"/>
      <c r="E5" t="s">
        <v>195</v>
      </c>
      <c r="F5" t="s">
        <v>286</v>
      </c>
      <c r="G5" s="115" t="s">
        <v>14</v>
      </c>
      <c r="I5" s="208" t="s">
        <v>213</v>
      </c>
      <c r="J5" t="s">
        <v>232</v>
      </c>
      <c r="M5" s="115" t="s">
        <v>360</v>
      </c>
      <c r="N5" s="230" t="s">
        <v>238</v>
      </c>
      <c r="O5" s="209"/>
      <c r="P5" s="219" t="s">
        <v>129</v>
      </c>
      <c r="T5" s="203" t="str">
        <f>"Luo "&amp;[2]Maallinen!BF6</f>
        <v xml:space="preserve">Luo </v>
      </c>
      <c r="V5" s="203"/>
      <c r="X5" s="203" t="s">
        <v>211</v>
      </c>
      <c r="Y5" s="203" t="str">
        <f>" tunteiden luku tai hallinta"</f>
        <v xml:space="preserve"> tunteiden luku tai hallinta</v>
      </c>
      <c r="Z5" s="203"/>
      <c r="AA5" s="199"/>
      <c r="AC5" s="217"/>
      <c r="AF5" s="204"/>
    </row>
    <row r="6" spans="2:32" ht="15.6">
      <c r="B6" s="208" t="s">
        <v>212</v>
      </c>
      <c r="C6" t="s">
        <v>287</v>
      </c>
      <c r="D6" s="174"/>
      <c r="E6" t="s">
        <v>3</v>
      </c>
      <c r="G6" s="115"/>
      <c r="I6" s="208" t="s">
        <v>223</v>
      </c>
      <c r="J6" t="s">
        <v>234</v>
      </c>
      <c r="L6" s="4"/>
      <c r="M6" s="115" t="s">
        <v>193</v>
      </c>
      <c r="N6" s="230" t="s">
        <v>195</v>
      </c>
      <c r="O6" s="209"/>
      <c r="P6" s="206" t="s">
        <v>288</v>
      </c>
      <c r="T6" s="220" t="str">
        <f>"Muuta "&amp;[2]Maallinen!BF6</f>
        <v xml:space="preserve">Muuta </v>
      </c>
      <c r="V6" s="203"/>
      <c r="X6" s="203" t="s">
        <v>46</v>
      </c>
      <c r="Y6" s="203" t="str">
        <f>" henkinen hyökkäys tai vakoilu"</f>
        <v xml:space="preserve"> henkinen hyökkäys tai vakoilu</v>
      </c>
      <c r="Z6" s="203"/>
      <c r="AA6" s="199"/>
      <c r="AC6" s="217">
        <v>-2</v>
      </c>
      <c r="AF6" s="204"/>
    </row>
    <row r="7" spans="2:32" ht="15.6">
      <c r="B7" s="208" t="s">
        <v>289</v>
      </c>
      <c r="C7" t="s">
        <v>290</v>
      </c>
      <c r="D7" s="174"/>
      <c r="E7" t="s">
        <v>152</v>
      </c>
      <c r="I7" s="208" t="s">
        <v>291</v>
      </c>
      <c r="J7" t="s">
        <v>236</v>
      </c>
      <c r="L7" s="4"/>
      <c r="M7" s="115" t="s">
        <v>368</v>
      </c>
      <c r="N7" s="230" t="s">
        <v>294</v>
      </c>
      <c r="O7" s="209"/>
      <c r="P7" s="206" t="s">
        <v>221</v>
      </c>
      <c r="S7" s="187"/>
      <c r="T7" s="203" t="str">
        <f>"Suojaa "&amp;[2]Maallinen!BF6</f>
        <v xml:space="preserve">Suojaa </v>
      </c>
      <c r="V7" s="203"/>
      <c r="W7" s="203"/>
      <c r="X7" s="203" t="s">
        <v>54</v>
      </c>
      <c r="Y7" s="203" t="str">
        <f>" ennustaja, ja tallennuspiste"</f>
        <v xml:space="preserve"> ennustaja, ja tallennuspiste</v>
      </c>
      <c r="Z7" s="203"/>
      <c r="AA7" s="187"/>
      <c r="AC7" s="217"/>
      <c r="AE7" s="203"/>
      <c r="AF7" s="221"/>
    </row>
    <row r="8" spans="2:32" ht="15.6">
      <c r="B8" s="208" t="s">
        <v>292</v>
      </c>
      <c r="C8" t="s">
        <v>293</v>
      </c>
      <c r="D8" s="174"/>
      <c r="E8" t="s">
        <v>294</v>
      </c>
      <c r="F8" t="s">
        <v>223</v>
      </c>
      <c r="G8" t="s">
        <v>295</v>
      </c>
      <c r="H8" t="s">
        <v>296</v>
      </c>
      <c r="I8" s="208" t="s">
        <v>297</v>
      </c>
      <c r="J8" t="s">
        <v>295</v>
      </c>
      <c r="L8" s="4"/>
      <c r="M8" s="115" t="s">
        <v>275</v>
      </c>
      <c r="N8" s="230" t="s">
        <v>152</v>
      </c>
      <c r="O8" s="209"/>
      <c r="P8" s="206" t="s">
        <v>298</v>
      </c>
      <c r="S8" s="199"/>
      <c r="T8" s="199" t="s">
        <v>299</v>
      </c>
      <c r="V8" s="199"/>
      <c r="W8" s="222"/>
      <c r="X8" s="223" t="s">
        <v>300</v>
      </c>
      <c r="Y8" s="203"/>
      <c r="Z8" s="203"/>
      <c r="AA8" s="203"/>
      <c r="AC8" s="217">
        <v>-3</v>
      </c>
      <c r="AE8" s="203"/>
      <c r="AF8" s="224"/>
    </row>
    <row r="9" spans="2:32">
      <c r="B9" s="208" t="s">
        <v>301</v>
      </c>
      <c r="C9" t="s">
        <v>302</v>
      </c>
      <c r="D9" s="174"/>
      <c r="E9" t="s">
        <v>294</v>
      </c>
      <c r="F9" t="s">
        <v>213</v>
      </c>
      <c r="G9" t="s">
        <v>236</v>
      </c>
      <c r="H9" t="s">
        <v>303</v>
      </c>
      <c r="I9" s="208" t="s">
        <v>304</v>
      </c>
      <c r="J9" t="s">
        <v>305</v>
      </c>
      <c r="L9" s="4"/>
      <c r="M9" s="115" t="s">
        <v>158</v>
      </c>
      <c r="N9" s="230" t="s">
        <v>195</v>
      </c>
      <c r="O9" s="209"/>
    </row>
    <row r="10" spans="2:32" ht="15.6">
      <c r="B10" s="208" t="s">
        <v>304</v>
      </c>
      <c r="C10" t="s">
        <v>306</v>
      </c>
      <c r="D10" s="174"/>
      <c r="E10" t="s">
        <v>294</v>
      </c>
      <c r="F10" t="s">
        <v>282</v>
      </c>
      <c r="G10" t="s">
        <v>234</v>
      </c>
      <c r="H10" t="s">
        <v>169</v>
      </c>
      <c r="I10" s="208" t="s">
        <v>301</v>
      </c>
      <c r="J10" t="s">
        <v>307</v>
      </c>
      <c r="L10" s="4"/>
      <c r="O10" s="209"/>
      <c r="P10" s="186" t="s">
        <v>568</v>
      </c>
      <c r="Q10" s="2" t="s">
        <v>308</v>
      </c>
      <c r="R10" s="2" t="s">
        <v>217</v>
      </c>
      <c r="S10" s="2" t="s">
        <v>215</v>
      </c>
      <c r="T10" s="2" t="s">
        <v>218</v>
      </c>
      <c r="U10" s="2" t="s">
        <v>216</v>
      </c>
      <c r="V10" s="2" t="s">
        <v>309</v>
      </c>
    </row>
    <row r="11" spans="2:32" ht="15.6">
      <c r="B11" s="208" t="s">
        <v>297</v>
      </c>
      <c r="C11" t="s">
        <v>310</v>
      </c>
      <c r="D11" s="174"/>
      <c r="E11" t="s">
        <v>238</v>
      </c>
      <c r="F11" t="s">
        <v>274</v>
      </c>
      <c r="G11" t="s">
        <v>232</v>
      </c>
      <c r="H11" t="s">
        <v>168</v>
      </c>
      <c r="I11" s="208" t="s">
        <v>292</v>
      </c>
      <c r="J11" t="s">
        <v>311</v>
      </c>
      <c r="L11" s="4"/>
      <c r="O11" s="209"/>
      <c r="P11" s="186" t="s">
        <v>38</v>
      </c>
      <c r="Q11" s="186" t="s">
        <v>276</v>
      </c>
      <c r="R11" s="186" t="s">
        <v>209</v>
      </c>
      <c r="S11" s="186" t="s">
        <v>129</v>
      </c>
      <c r="T11" s="186" t="s">
        <v>288</v>
      </c>
      <c r="U11" s="186" t="s">
        <v>221</v>
      </c>
      <c r="V11" s="186" t="s">
        <v>298</v>
      </c>
    </row>
    <row r="12" spans="2:32" ht="15.6">
      <c r="B12" s="208" t="s">
        <v>291</v>
      </c>
      <c r="C12" t="s">
        <v>312</v>
      </c>
      <c r="D12" s="174"/>
      <c r="E12" t="s">
        <v>238</v>
      </c>
      <c r="F12" t="s">
        <v>212</v>
      </c>
      <c r="G12" t="s">
        <v>230</v>
      </c>
      <c r="H12" t="s">
        <v>155</v>
      </c>
      <c r="I12" s="208" t="s">
        <v>289</v>
      </c>
      <c r="J12" t="s">
        <v>313</v>
      </c>
      <c r="L12" s="4"/>
      <c r="O12" s="209"/>
      <c r="P12" s="186" t="s">
        <v>34</v>
      </c>
      <c r="Q12" s="2" t="s">
        <v>314</v>
      </c>
      <c r="R12" s="2" t="s">
        <v>40</v>
      </c>
      <c r="S12" s="2" t="s">
        <v>211</v>
      </c>
      <c r="T12" s="2" t="s">
        <v>46</v>
      </c>
      <c r="U12" s="2" t="s">
        <v>54</v>
      </c>
      <c r="V12" s="225" t="s">
        <v>315</v>
      </c>
    </row>
    <row r="13" spans="2:32" ht="15.6">
      <c r="B13" s="208" t="s">
        <v>316</v>
      </c>
      <c r="C13" t="s">
        <v>317</v>
      </c>
      <c r="D13" s="174"/>
      <c r="E13" t="s">
        <v>3</v>
      </c>
      <c r="F13" t="s">
        <v>289</v>
      </c>
      <c r="G13" t="s">
        <v>275</v>
      </c>
      <c r="H13" t="s">
        <v>318</v>
      </c>
      <c r="I13" s="208" t="s">
        <v>319</v>
      </c>
      <c r="J13" t="s">
        <v>258</v>
      </c>
      <c r="L13" s="4"/>
      <c r="O13" s="209"/>
      <c r="P13" s="186" t="s">
        <v>21</v>
      </c>
      <c r="Q13" s="2" t="s">
        <v>320</v>
      </c>
      <c r="R13" s="2" t="s">
        <v>321</v>
      </c>
      <c r="S13" s="2" t="s">
        <v>322</v>
      </c>
      <c r="T13" s="2" t="s">
        <v>323</v>
      </c>
      <c r="U13" s="2" t="s">
        <v>324</v>
      </c>
      <c r="V13" s="2" t="s">
        <v>325</v>
      </c>
    </row>
    <row r="14" spans="2:32" ht="15.6">
      <c r="L14" s="4"/>
      <c r="O14" s="209"/>
      <c r="P14" s="186" t="s">
        <v>37</v>
      </c>
      <c r="Q14" s="2" t="s">
        <v>326</v>
      </c>
      <c r="R14" s="226" t="s">
        <v>327</v>
      </c>
    </row>
    <row r="15" spans="2:32" ht="15.6">
      <c r="B15" s="208" t="s">
        <v>292</v>
      </c>
      <c r="C15" t="s">
        <v>260</v>
      </c>
      <c r="E15" s="157" t="s">
        <v>328</v>
      </c>
      <c r="F15" s="227" t="s">
        <v>327</v>
      </c>
      <c r="G15" s="174"/>
      <c r="I15" t="s">
        <v>227</v>
      </c>
      <c r="L15" s="4"/>
      <c r="O15" s="209"/>
      <c r="P15" s="186" t="s">
        <v>38</v>
      </c>
      <c r="Q15" s="190" t="s">
        <v>277</v>
      </c>
      <c r="R15" s="186" t="s">
        <v>278</v>
      </c>
    </row>
    <row r="16" spans="2:32" ht="15.6">
      <c r="B16" s="208" t="s">
        <v>301</v>
      </c>
      <c r="C16" t="s">
        <v>259</v>
      </c>
      <c r="D16" s="174"/>
      <c r="E16" s="157" t="s">
        <v>329</v>
      </c>
      <c r="F16" t="s">
        <v>3</v>
      </c>
      <c r="I16" t="s">
        <v>185</v>
      </c>
      <c r="O16" s="209"/>
      <c r="P16" s="186" t="s">
        <v>34</v>
      </c>
      <c r="Q16" s="2" t="s">
        <v>280</v>
      </c>
      <c r="R16" s="137" t="s">
        <v>327</v>
      </c>
    </row>
    <row r="17" spans="2:22" ht="15.6">
      <c r="B17" s="208" t="s">
        <v>304</v>
      </c>
      <c r="C17" t="s">
        <v>259</v>
      </c>
      <c r="D17" s="174"/>
      <c r="E17" s="157" t="s">
        <v>330</v>
      </c>
      <c r="F17" t="s">
        <v>152</v>
      </c>
      <c r="I17" t="s">
        <v>182</v>
      </c>
      <c r="O17" s="209"/>
      <c r="P17" s="186" t="s">
        <v>21</v>
      </c>
      <c r="Q17" s="2" t="s">
        <v>331</v>
      </c>
      <c r="R17" t="s">
        <v>280</v>
      </c>
    </row>
    <row r="18" spans="2:22" ht="15.6">
      <c r="B18" s="208" t="s">
        <v>297</v>
      </c>
      <c r="C18" t="s">
        <v>257</v>
      </c>
      <c r="D18" s="174"/>
      <c r="E18" s="157" t="s">
        <v>256</v>
      </c>
      <c r="F18" s="157" t="s">
        <v>195</v>
      </c>
      <c r="I18" t="s">
        <v>183</v>
      </c>
      <c r="O18" s="209"/>
      <c r="P18" s="186" t="s">
        <v>37</v>
      </c>
      <c r="Q18" s="137" t="s">
        <v>327</v>
      </c>
      <c r="R18" s="2" t="s">
        <v>332</v>
      </c>
      <c r="S18" s="2" t="s">
        <v>333</v>
      </c>
      <c r="T18" s="2" t="s">
        <v>334</v>
      </c>
      <c r="U18" s="2" t="s">
        <v>335</v>
      </c>
      <c r="V18" s="137" t="s">
        <v>327</v>
      </c>
    </row>
    <row r="19" spans="2:22" ht="15.6">
      <c r="B19" s="208" t="s">
        <v>291</v>
      </c>
      <c r="C19" t="s">
        <v>257</v>
      </c>
      <c r="D19" s="174"/>
      <c r="F19" s="174"/>
      <c r="G19" s="174"/>
      <c r="I19" t="s">
        <v>184</v>
      </c>
      <c r="O19" s="209"/>
      <c r="P19" s="186" t="s">
        <v>38</v>
      </c>
      <c r="Q19" s="226" t="s">
        <v>336</v>
      </c>
      <c r="R19" s="190" t="s">
        <v>337</v>
      </c>
      <c r="S19" s="190" t="s">
        <v>338</v>
      </c>
      <c r="T19" s="190" t="s">
        <v>339</v>
      </c>
      <c r="U19" s="190" t="s">
        <v>263</v>
      </c>
      <c r="V19" s="190" t="s">
        <v>340</v>
      </c>
    </row>
    <row r="20" spans="2:22" ht="15.6">
      <c r="B20" s="355">
        <v>-1</v>
      </c>
      <c r="C20" s="356" t="s">
        <v>206</v>
      </c>
      <c r="D20" s="359"/>
      <c r="E20" s="348"/>
      <c r="F20" s="229"/>
      <c r="G20" s="228"/>
      <c r="H20" s="4"/>
      <c r="I20" s="4"/>
      <c r="J20" s="4"/>
      <c r="K20" s="4"/>
      <c r="O20" s="209"/>
      <c r="P20" s="186" t="s">
        <v>34</v>
      </c>
      <c r="Q20" s="226" t="s">
        <v>327</v>
      </c>
      <c r="R20" s="2" t="s">
        <v>341</v>
      </c>
      <c r="S20" s="2" t="s">
        <v>342</v>
      </c>
      <c r="T20" s="2" t="s">
        <v>343</v>
      </c>
      <c r="U20" s="2" t="s">
        <v>344</v>
      </c>
      <c r="V20" s="137" t="s">
        <v>345</v>
      </c>
    </row>
    <row r="21" spans="2:22" ht="21.6">
      <c r="B21" s="357">
        <v>0</v>
      </c>
      <c r="C21" s="10" t="s">
        <v>192</v>
      </c>
      <c r="D21" s="165"/>
      <c r="E21" s="360"/>
      <c r="F21" s="4"/>
      <c r="G21" s="4"/>
      <c r="H21" s="116"/>
      <c r="I21" s="116"/>
      <c r="J21" s="4"/>
      <c r="K21" s="4"/>
      <c r="O21" s="209"/>
      <c r="P21" s="186" t="s">
        <v>21</v>
      </c>
      <c r="Q21" s="226" t="s">
        <v>327</v>
      </c>
      <c r="R21" s="226">
        <v>-1</v>
      </c>
      <c r="S21" s="226" t="s">
        <v>327</v>
      </c>
      <c r="T21" s="226">
        <v>-2</v>
      </c>
      <c r="U21" s="226" t="s">
        <v>327</v>
      </c>
      <c r="V21" s="226">
        <v>-3</v>
      </c>
    </row>
    <row r="22" spans="2:22" ht="15.6">
      <c r="B22" s="357">
        <v>1</v>
      </c>
      <c r="C22" s="10" t="s">
        <v>159</v>
      </c>
      <c r="D22" s="10"/>
      <c r="E22" s="360"/>
      <c r="F22" s="4"/>
      <c r="G22" s="4"/>
      <c r="H22" s="116"/>
      <c r="I22" s="116"/>
      <c r="J22" s="4"/>
      <c r="K22" s="4"/>
      <c r="O22" s="209"/>
      <c r="P22" s="186" t="s">
        <v>37</v>
      </c>
      <c r="Q22" s="137" t="s">
        <v>327</v>
      </c>
      <c r="R22" s="137" t="s">
        <v>327</v>
      </c>
      <c r="S22" s="137" t="s">
        <v>327</v>
      </c>
      <c r="T22" s="137" t="s">
        <v>327</v>
      </c>
      <c r="U22" s="137" t="s">
        <v>347</v>
      </c>
      <c r="V22" s="2" t="s">
        <v>348</v>
      </c>
    </row>
    <row r="23" spans="2:22" ht="15.6">
      <c r="B23" s="357">
        <v>2</v>
      </c>
      <c r="C23" s="10" t="s">
        <v>161</v>
      </c>
      <c r="D23" s="10"/>
      <c r="E23" s="360"/>
      <c r="F23" s="4"/>
      <c r="G23" s="4"/>
      <c r="H23" s="116"/>
      <c r="I23" s="116"/>
      <c r="J23" s="4"/>
      <c r="K23" s="4"/>
      <c r="O23" s="209"/>
      <c r="P23" s="186" t="s">
        <v>38</v>
      </c>
      <c r="Q23" s="226" t="s">
        <v>349</v>
      </c>
      <c r="R23" s="186" t="s">
        <v>350</v>
      </c>
      <c r="S23" s="186" t="s">
        <v>351</v>
      </c>
      <c r="T23" s="186" t="s">
        <v>352</v>
      </c>
      <c r="U23" s="186" t="s">
        <v>353</v>
      </c>
      <c r="V23" s="186" t="s">
        <v>354</v>
      </c>
    </row>
    <row r="24" spans="2:22" ht="15.6">
      <c r="B24" s="357">
        <v>3</v>
      </c>
      <c r="C24" s="10" t="s">
        <v>160</v>
      </c>
      <c r="D24" s="10"/>
      <c r="E24" s="360"/>
      <c r="F24" s="4"/>
      <c r="G24" s="4"/>
      <c r="H24" s="116"/>
      <c r="I24" s="116"/>
      <c r="J24" s="4"/>
      <c r="K24" s="4"/>
      <c r="O24" s="209"/>
      <c r="P24" s="186" t="s">
        <v>34</v>
      </c>
      <c r="Q24" s="226" t="s">
        <v>327</v>
      </c>
      <c r="R24" s="137" t="s">
        <v>356</v>
      </c>
      <c r="S24" s="137" t="s">
        <v>357</v>
      </c>
      <c r="T24" s="137" t="s">
        <v>357</v>
      </c>
      <c r="U24" s="137" t="s">
        <v>358</v>
      </c>
      <c r="V24" s="116" t="s">
        <v>359</v>
      </c>
    </row>
    <row r="25" spans="2:22" ht="15.6">
      <c r="B25" s="357">
        <v>4</v>
      </c>
      <c r="C25" s="10" t="s">
        <v>193</v>
      </c>
      <c r="D25" s="10"/>
      <c r="E25" s="360"/>
      <c r="F25" s="8"/>
      <c r="G25" s="230"/>
      <c r="H25" s="116"/>
      <c r="I25" s="116"/>
      <c r="J25" s="4"/>
      <c r="K25" s="4"/>
      <c r="O25" s="209"/>
      <c r="P25" s="186" t="s">
        <v>21</v>
      </c>
      <c r="Q25" s="226" t="s">
        <v>327</v>
      </c>
      <c r="R25" s="185" t="s">
        <v>361</v>
      </c>
      <c r="S25" s="2" t="s">
        <v>362</v>
      </c>
      <c r="T25" s="2" t="s">
        <v>363</v>
      </c>
      <c r="U25" s="2" t="s">
        <v>364</v>
      </c>
      <c r="V25" s="2" t="s">
        <v>365</v>
      </c>
    </row>
    <row r="26" spans="2:22" ht="15.6">
      <c r="B26" s="357">
        <v>5</v>
      </c>
      <c r="C26" s="10" t="s">
        <v>158</v>
      </c>
      <c r="D26" s="10"/>
      <c r="E26" s="360"/>
      <c r="F26" s="8"/>
      <c r="G26" s="230"/>
      <c r="H26" s="116"/>
      <c r="I26" s="116"/>
      <c r="J26" s="4"/>
      <c r="K26" s="4"/>
      <c r="O26" s="231"/>
      <c r="P26" s="186" t="s">
        <v>37</v>
      </c>
      <c r="Q26" s="2" t="s">
        <v>366</v>
      </c>
      <c r="R26" s="2" t="s">
        <v>367</v>
      </c>
      <c r="S26" s="2" t="s">
        <v>76</v>
      </c>
      <c r="T26" s="226" t="s">
        <v>327</v>
      </c>
      <c r="U26" s="226" t="s">
        <v>327</v>
      </c>
      <c r="V26" s="226" t="s">
        <v>327</v>
      </c>
    </row>
    <row r="27" spans="2:22" ht="15.6">
      <c r="B27" s="357">
        <v>6</v>
      </c>
      <c r="C27" s="3" t="s">
        <v>360</v>
      </c>
      <c r="D27" s="3"/>
      <c r="E27" s="361"/>
      <c r="F27" s="8"/>
      <c r="G27" s="230"/>
      <c r="H27" s="116"/>
      <c r="I27" s="116"/>
      <c r="J27" s="4"/>
      <c r="K27" s="4"/>
      <c r="O27" s="231"/>
      <c r="P27" s="186" t="s">
        <v>38</v>
      </c>
      <c r="Q27" s="186" t="s">
        <v>214</v>
      </c>
      <c r="R27" s="186" t="s">
        <v>369</v>
      </c>
      <c r="S27" s="186" t="s">
        <v>370</v>
      </c>
      <c r="T27" s="186"/>
      <c r="U27" s="186"/>
      <c r="V27" s="186"/>
    </row>
    <row r="28" spans="2:22" ht="15.6">
      <c r="B28" s="291" t="s">
        <v>224</v>
      </c>
      <c r="C28" s="287"/>
      <c r="D28" s="287" t="s">
        <v>577</v>
      </c>
      <c r="E28" s="292"/>
      <c r="F28" s="8"/>
      <c r="G28" s="230"/>
      <c r="H28" s="116"/>
      <c r="I28" s="116"/>
      <c r="J28" s="4"/>
      <c r="K28" s="4"/>
      <c r="O28" s="231"/>
      <c r="P28" s="186" t="s">
        <v>34</v>
      </c>
      <c r="Q28" s="186" t="s">
        <v>63</v>
      </c>
      <c r="R28" s="186" t="s">
        <v>371</v>
      </c>
      <c r="S28" s="186" t="s">
        <v>372</v>
      </c>
      <c r="T28" s="2"/>
      <c r="U28" s="2"/>
    </row>
    <row r="29" spans="2:22" ht="15.6">
      <c r="B29" s="352">
        <v>1</v>
      </c>
      <c r="C29" s="2" t="s">
        <v>421</v>
      </c>
      <c r="D29" s="2"/>
      <c r="E29" s="2"/>
      <c r="F29" s="8"/>
      <c r="G29" s="230"/>
      <c r="H29" s="116"/>
      <c r="I29" s="136"/>
      <c r="J29" s="4"/>
      <c r="K29" s="4"/>
      <c r="O29" s="231"/>
      <c r="P29" s="186" t="s">
        <v>21</v>
      </c>
      <c r="Q29" s="2" t="s">
        <v>373</v>
      </c>
      <c r="R29" s="2" t="s">
        <v>32</v>
      </c>
      <c r="S29" s="2" t="s">
        <v>374</v>
      </c>
      <c r="T29" s="226" t="s">
        <v>327</v>
      </c>
      <c r="U29" s="226" t="s">
        <v>327</v>
      </c>
      <c r="V29" s="226" t="s">
        <v>327</v>
      </c>
    </row>
    <row r="30" spans="2:22">
      <c r="B30" s="353" t="s">
        <v>625</v>
      </c>
      <c r="C30" s="2"/>
      <c r="D30" s="2"/>
      <c r="E30" s="2"/>
      <c r="O30" s="231"/>
    </row>
    <row r="31" spans="2:22">
      <c r="B31" s="351" t="s">
        <v>622</v>
      </c>
      <c r="C31" s="2"/>
      <c r="D31" s="2"/>
      <c r="E31" s="2"/>
      <c r="P31" t="s">
        <v>37</v>
      </c>
      <c r="Q31" s="182" t="s">
        <v>38</v>
      </c>
      <c r="R31" s="182" t="s">
        <v>34</v>
      </c>
      <c r="S31" t="s">
        <v>21</v>
      </c>
    </row>
    <row r="32" spans="2:22">
      <c r="B32" s="351" t="s">
        <v>624</v>
      </c>
      <c r="C32" s="2"/>
      <c r="D32" s="2"/>
      <c r="E32" s="2"/>
      <c r="P32" t="s">
        <v>217</v>
      </c>
      <c r="Q32" s="182" t="s">
        <v>209</v>
      </c>
      <c r="R32" s="182" t="s">
        <v>40</v>
      </c>
      <c r="S32" t="s">
        <v>375</v>
      </c>
    </row>
    <row r="33" spans="2:23">
      <c r="B33" s="351" t="s">
        <v>623</v>
      </c>
      <c r="C33" s="2"/>
      <c r="D33" s="2"/>
      <c r="E33" s="2"/>
      <c r="O33" s="6" t="s">
        <v>1</v>
      </c>
      <c r="P33" t="s">
        <v>376</v>
      </c>
      <c r="Q33" s="182" t="s">
        <v>377</v>
      </c>
      <c r="R33" t="s">
        <v>378</v>
      </c>
      <c r="S33" t="s">
        <v>379</v>
      </c>
    </row>
    <row r="34" spans="2:23">
      <c r="B34" s="350" t="s">
        <v>626</v>
      </c>
      <c r="C34" s="2"/>
      <c r="D34" s="2"/>
      <c r="E34" s="2"/>
      <c r="G34" s="182"/>
      <c r="O34" s="6" t="s">
        <v>1</v>
      </c>
      <c r="P34" t="s">
        <v>380</v>
      </c>
      <c r="Q34" s="182" t="s">
        <v>381</v>
      </c>
      <c r="R34" t="s">
        <v>382</v>
      </c>
      <c r="S34" t="s">
        <v>383</v>
      </c>
    </row>
    <row r="35" spans="2:23">
      <c r="B35" s="350" t="s">
        <v>627</v>
      </c>
      <c r="C35" s="2"/>
      <c r="D35" s="2"/>
      <c r="E35" s="2"/>
      <c r="O35" s="231"/>
      <c r="P35" t="s">
        <v>215</v>
      </c>
      <c r="Q35" s="182" t="s">
        <v>129</v>
      </c>
      <c r="R35" t="s">
        <v>211</v>
      </c>
      <c r="S35" t="s">
        <v>22</v>
      </c>
    </row>
    <row r="36" spans="2:23">
      <c r="B36" s="354" t="s">
        <v>619</v>
      </c>
      <c r="C36" s="2"/>
      <c r="D36" s="2"/>
      <c r="E36" s="2"/>
      <c r="O36" s="6" t="s">
        <v>1</v>
      </c>
      <c r="P36" t="s">
        <v>384</v>
      </c>
      <c r="Q36" s="182" t="s">
        <v>385</v>
      </c>
      <c r="R36" t="s">
        <v>386</v>
      </c>
      <c r="S36" t="s">
        <v>387</v>
      </c>
    </row>
    <row r="37" spans="2:23">
      <c r="B37" s="309" t="s">
        <v>628</v>
      </c>
      <c r="C37" s="10"/>
      <c r="D37" s="10"/>
      <c r="E37" s="10"/>
      <c r="O37" s="6" t="s">
        <v>1</v>
      </c>
      <c r="P37" t="s">
        <v>388</v>
      </c>
      <c r="Q37" s="182" t="s">
        <v>389</v>
      </c>
      <c r="R37" t="s">
        <v>390</v>
      </c>
      <c r="S37" s="226" t="s">
        <v>327</v>
      </c>
    </row>
    <row r="38" spans="2:23">
      <c r="B38" s="358" t="s">
        <v>629</v>
      </c>
      <c r="C38" s="3"/>
      <c r="D38" s="3"/>
      <c r="E38" s="3"/>
      <c r="O38" s="231"/>
      <c r="P38" t="s">
        <v>218</v>
      </c>
      <c r="Q38" s="182" t="s">
        <v>288</v>
      </c>
      <c r="R38" t="s">
        <v>46</v>
      </c>
      <c r="S38" t="s">
        <v>391</v>
      </c>
    </row>
    <row r="39" spans="2:23">
      <c r="B39" s="273">
        <v>2</v>
      </c>
      <c r="C39" s="2" t="s">
        <v>158</v>
      </c>
      <c r="D39" s="2"/>
      <c r="E39" s="2"/>
      <c r="O39" s="6" t="s">
        <v>1</v>
      </c>
      <c r="P39" t="s">
        <v>392</v>
      </c>
      <c r="Q39" s="182" t="s">
        <v>393</v>
      </c>
      <c r="R39" t="s">
        <v>394</v>
      </c>
      <c r="S39" t="s">
        <v>395</v>
      </c>
    </row>
    <row r="40" spans="2:23">
      <c r="B40" s="2"/>
      <c r="C40" s="350" t="s">
        <v>620</v>
      </c>
      <c r="D40" s="2"/>
      <c r="E40" s="2"/>
      <c r="O40" s="6" t="s">
        <v>1</v>
      </c>
      <c r="P40" t="s">
        <v>396</v>
      </c>
      <c r="Q40" s="182" t="s">
        <v>397</v>
      </c>
      <c r="R40" t="s">
        <v>398</v>
      </c>
      <c r="S40" s="226" t="s">
        <v>399</v>
      </c>
    </row>
    <row r="41" spans="2:23">
      <c r="B41" s="350" t="s">
        <v>621</v>
      </c>
      <c r="C41" s="2"/>
      <c r="D41" s="2"/>
      <c r="E41" s="2"/>
      <c r="O41" s="231"/>
      <c r="P41" t="s">
        <v>216</v>
      </c>
      <c r="Q41" s="182" t="s">
        <v>400</v>
      </c>
      <c r="R41" t="s">
        <v>54</v>
      </c>
      <c r="S41" t="s">
        <v>401</v>
      </c>
    </row>
    <row r="42" spans="2:23">
      <c r="B42" s="350" t="s">
        <v>729</v>
      </c>
      <c r="C42" s="2"/>
      <c r="D42" s="2"/>
      <c r="E42" s="2"/>
      <c r="O42" s="6" t="s">
        <v>1</v>
      </c>
      <c r="P42" t="s">
        <v>402</v>
      </c>
      <c r="Q42" s="182" t="s">
        <v>403</v>
      </c>
      <c r="R42" t="s">
        <v>404</v>
      </c>
      <c r="S42" t="s">
        <v>405</v>
      </c>
    </row>
    <row r="43" spans="2:23">
      <c r="B43" s="358"/>
      <c r="C43" s="3"/>
      <c r="D43" s="3"/>
      <c r="E43" s="3"/>
      <c r="O43" s="6" t="s">
        <v>1</v>
      </c>
      <c r="P43" t="s">
        <v>406</v>
      </c>
      <c r="Q43" s="182" t="s">
        <v>407</v>
      </c>
      <c r="R43" t="s">
        <v>408</v>
      </c>
      <c r="S43" s="226" t="s">
        <v>327</v>
      </c>
    </row>
    <row r="44" spans="2:23">
      <c r="B44" s="1" t="s">
        <v>207</v>
      </c>
      <c r="C44" s="2"/>
      <c r="D44" s="2"/>
      <c r="E44" s="2"/>
      <c r="O44" s="231"/>
      <c r="P44" t="s">
        <v>409</v>
      </c>
      <c r="Q44" s="182" t="s">
        <v>298</v>
      </c>
      <c r="R44" t="s">
        <v>410</v>
      </c>
      <c r="S44" t="s">
        <v>411</v>
      </c>
    </row>
    <row r="45" spans="2:23">
      <c r="B45" s="2" t="s">
        <v>8</v>
      </c>
      <c r="C45" s="349"/>
      <c r="D45" s="2"/>
      <c r="E45" s="2"/>
      <c r="O45" s="6" t="s">
        <v>1</v>
      </c>
      <c r="P45" t="s">
        <v>412</v>
      </c>
      <c r="Q45" s="182" t="s">
        <v>413</v>
      </c>
      <c r="R45" t="s">
        <v>414</v>
      </c>
      <c r="S45" t="s">
        <v>415</v>
      </c>
    </row>
    <row r="46" spans="2:23">
      <c r="B46" s="2" t="s">
        <v>631</v>
      </c>
      <c r="C46" s="349"/>
      <c r="D46" s="1"/>
      <c r="E46" s="2"/>
      <c r="O46" s="6" t="s">
        <v>1</v>
      </c>
      <c r="P46" s="226" t="s">
        <v>327</v>
      </c>
      <c r="Q46" s="182" t="s">
        <v>416</v>
      </c>
      <c r="R46" t="s">
        <v>417</v>
      </c>
      <c r="S46" s="226" t="s">
        <v>418</v>
      </c>
    </row>
    <row r="47" spans="2:23">
      <c r="B47" s="1" t="s">
        <v>204</v>
      </c>
      <c r="C47" s="349"/>
      <c r="D47" s="2"/>
      <c r="E47" s="2"/>
      <c r="O47" s="231"/>
    </row>
    <row r="48" spans="2:23">
      <c r="B48" s="2" t="s">
        <v>632</v>
      </c>
      <c r="C48" s="349"/>
      <c r="D48" s="2"/>
      <c r="E48" s="2"/>
      <c r="O48" s="231"/>
      <c r="Q48" t="s">
        <v>321</v>
      </c>
      <c r="U48">
        <v>-1</v>
      </c>
      <c r="W48" t="s">
        <v>361</v>
      </c>
    </row>
    <row r="49" spans="2:23">
      <c r="B49" s="350" t="s">
        <v>633</v>
      </c>
      <c r="C49" s="349"/>
      <c r="D49" s="2"/>
      <c r="E49" s="2"/>
      <c r="O49" s="231"/>
      <c r="Q49" t="s">
        <v>322</v>
      </c>
      <c r="U49" t="s">
        <v>327</v>
      </c>
      <c r="W49" t="s">
        <v>362</v>
      </c>
    </row>
    <row r="50" spans="2:23">
      <c r="B50" s="2" t="s">
        <v>634</v>
      </c>
      <c r="C50" s="349"/>
      <c r="D50" s="2"/>
      <c r="E50" s="2"/>
      <c r="O50" s="231"/>
      <c r="Q50" t="s">
        <v>323</v>
      </c>
      <c r="U50">
        <v>-2</v>
      </c>
      <c r="W50" t="s">
        <v>363</v>
      </c>
    </row>
    <row r="51" spans="2:23">
      <c r="B51" s="2" t="s">
        <v>635</v>
      </c>
      <c r="C51" s="349"/>
      <c r="D51" s="2"/>
      <c r="E51" s="2"/>
      <c r="O51" s="231"/>
      <c r="Q51" t="s">
        <v>324</v>
      </c>
      <c r="U51" t="s">
        <v>327</v>
      </c>
      <c r="W51" t="s">
        <v>364</v>
      </c>
    </row>
    <row r="52" spans="2:23">
      <c r="B52" s="366" t="s">
        <v>636</v>
      </c>
      <c r="C52" s="367"/>
      <c r="D52" s="10"/>
      <c r="E52" s="10"/>
      <c r="O52" s="231"/>
      <c r="Q52" t="s">
        <v>325</v>
      </c>
      <c r="U52">
        <v>-3</v>
      </c>
      <c r="W52" t="s">
        <v>365</v>
      </c>
    </row>
    <row r="53" spans="2:23">
      <c r="B53" s="3" t="s">
        <v>637</v>
      </c>
      <c r="C53" s="3"/>
      <c r="D53" s="3"/>
      <c r="E53" s="3"/>
      <c r="O53" s="231"/>
    </row>
    <row r="54" spans="2:23">
      <c r="O54" s="231"/>
    </row>
    <row r="55" spans="2:23">
      <c r="O55" s="231"/>
    </row>
    <row r="56" spans="2:23">
      <c r="O56" s="209"/>
    </row>
    <row r="57" spans="2:23">
      <c r="O57" s="209"/>
    </row>
    <row r="58" spans="2:23">
      <c r="O58" s="209"/>
    </row>
    <row r="59" spans="2:23">
      <c r="O59" s="209"/>
    </row>
    <row r="60" spans="2:23">
      <c r="O60" s="209"/>
    </row>
    <row r="61" spans="2:23">
      <c r="O61" s="209"/>
    </row>
    <row r="62" spans="2:23">
      <c r="O62" s="209"/>
    </row>
    <row r="63" spans="2:23">
      <c r="O63" s="209"/>
    </row>
    <row r="64" spans="2:23">
      <c r="O64" s="209"/>
    </row>
    <row r="65" spans="4:15">
      <c r="O65" s="209"/>
    </row>
    <row r="66" spans="4:15">
      <c r="O66" s="209"/>
    </row>
    <row r="67" spans="4:15">
      <c r="O67" s="209"/>
    </row>
    <row r="68" spans="4:15">
      <c r="O68" s="209"/>
    </row>
    <row r="69" spans="4:15">
      <c r="O69" s="209"/>
    </row>
    <row r="70" spans="4:15">
      <c r="O70" s="209"/>
    </row>
    <row r="71" spans="4:15">
      <c r="O71" s="209"/>
    </row>
    <row r="72" spans="4:15">
      <c r="O72" s="209"/>
    </row>
    <row r="73" spans="4:15">
      <c r="O73" s="209"/>
    </row>
    <row r="74" spans="4:15">
      <c r="O74" s="209"/>
    </row>
    <row r="75" spans="4:15">
      <c r="O75" s="209"/>
    </row>
    <row r="76" spans="4:15">
      <c r="O76" s="209"/>
    </row>
    <row r="77" spans="4:15">
      <c r="O77" s="209"/>
    </row>
    <row r="78" spans="4:15">
      <c r="O78" s="209"/>
    </row>
    <row r="79" spans="4:15">
      <c r="O79" s="209"/>
    </row>
    <row r="80" spans="4:15">
      <c r="D80" s="233"/>
      <c r="O80" s="209"/>
    </row>
    <row r="81" spans="4:15">
      <c r="D81" s="233"/>
    </row>
    <row r="82" spans="4:15">
      <c r="D82" s="233"/>
      <c r="O82" s="232"/>
    </row>
    <row r="83" spans="4:15">
      <c r="D83" s="233"/>
      <c r="O83" s="209"/>
    </row>
    <row r="84" spans="4:15">
      <c r="D84" s="233"/>
      <c r="O84" s="209"/>
    </row>
    <row r="85" spans="4:15">
      <c r="D85" s="233"/>
      <c r="O85" s="209"/>
    </row>
    <row r="86" spans="4:15">
      <c r="O86" s="209"/>
    </row>
    <row r="87" spans="4:15">
      <c r="O87" s="209"/>
    </row>
    <row r="88" spans="4:15">
      <c r="O88" s="209"/>
    </row>
    <row r="89" spans="4:15">
      <c r="O89" s="209"/>
    </row>
    <row r="90" spans="4:15">
      <c r="O90" s="209"/>
    </row>
    <row r="91" spans="4:15">
      <c r="O91" s="209"/>
    </row>
    <row r="92" spans="4:15">
      <c r="O92" s="209"/>
    </row>
    <row r="93" spans="4:15">
      <c r="O93" s="209"/>
    </row>
    <row r="94" spans="4:15">
      <c r="O94" s="209"/>
    </row>
    <row r="95" spans="4:15">
      <c r="O95" s="209"/>
    </row>
    <row r="96" spans="4:15">
      <c r="O96" s="209"/>
    </row>
    <row r="97" spans="15:15">
      <c r="O97" s="209"/>
    </row>
    <row r="98" spans="15:15">
      <c r="O98" s="209"/>
    </row>
    <row r="99" spans="15:15">
      <c r="O99" s="209"/>
    </row>
    <row r="100" spans="15:15">
      <c r="O100" s="209"/>
    </row>
    <row r="101" spans="15:15">
      <c r="O101" s="209"/>
    </row>
    <row r="102" spans="15:15">
      <c r="O102" s="209"/>
    </row>
    <row r="103" spans="15:15">
      <c r="O103" s="209"/>
    </row>
    <row r="104" spans="15:15">
      <c r="O104" s="209"/>
    </row>
    <row r="105" spans="15:15">
      <c r="O105" s="209"/>
    </row>
    <row r="106" spans="15:15">
      <c r="O106" s="209"/>
    </row>
    <row r="107" spans="15:15">
      <c r="O107" s="209"/>
    </row>
    <row r="108" spans="15:15">
      <c r="O108" s="209"/>
    </row>
    <row r="109" spans="15:15">
      <c r="O109" s="209"/>
    </row>
    <row r="110" spans="15:15">
      <c r="O110" s="209"/>
    </row>
    <row r="111" spans="15:15">
      <c r="O111" s="209"/>
    </row>
    <row r="112" spans="15:15">
      <c r="O112" s="209"/>
    </row>
    <row r="113" spans="15:15">
      <c r="O113" s="209"/>
    </row>
    <row r="114" spans="15:15">
      <c r="O114" s="209"/>
    </row>
    <row r="115" spans="15:15">
      <c r="O115" s="209"/>
    </row>
    <row r="116" spans="15:15">
      <c r="O116" s="209"/>
    </row>
    <row r="117" spans="15:15">
      <c r="O117" s="209"/>
    </row>
    <row r="118" spans="15:15">
      <c r="O118" s="209"/>
    </row>
    <row r="119" spans="15:15">
      <c r="O119" s="209"/>
    </row>
    <row r="120" spans="15:15">
      <c r="O120" s="209"/>
    </row>
    <row r="121" spans="15:15">
      <c r="O121" s="209"/>
    </row>
    <row r="122" spans="15:15">
      <c r="O122" s="209"/>
    </row>
    <row r="123" spans="15:15">
      <c r="O123" s="209"/>
    </row>
    <row r="124" spans="15:15">
      <c r="O124" s="209"/>
    </row>
    <row r="125" spans="15:15">
      <c r="O125" s="209"/>
    </row>
    <row r="126" spans="15:15">
      <c r="O126" s="209"/>
    </row>
    <row r="127" spans="15:15">
      <c r="O127" s="209"/>
    </row>
    <row r="128" spans="15:15">
      <c r="O128" s="209"/>
    </row>
    <row r="129" spans="15:15">
      <c r="O129" s="209"/>
    </row>
    <row r="130" spans="15:15">
      <c r="O130" s="209"/>
    </row>
    <row r="131" spans="15:15">
      <c r="O131" s="209"/>
    </row>
    <row r="132" spans="15:15">
      <c r="O132" s="209"/>
    </row>
    <row r="133" spans="15:15">
      <c r="O133" s="209"/>
    </row>
    <row r="134" spans="15:15">
      <c r="O134" s="209"/>
    </row>
    <row r="135" spans="15:15">
      <c r="O135" s="209"/>
    </row>
    <row r="136" spans="15:15">
      <c r="O136" s="209"/>
    </row>
    <row r="137" spans="15:15">
      <c r="O137" s="209"/>
    </row>
    <row r="138" spans="15:15">
      <c r="O138" s="209"/>
    </row>
    <row r="139" spans="15:15">
      <c r="O139" s="209"/>
    </row>
    <row r="140" spans="15:15">
      <c r="O140" s="209"/>
    </row>
    <row r="141" spans="15:15">
      <c r="O141" s="209"/>
    </row>
    <row r="142" spans="15:15">
      <c r="O142" s="209"/>
    </row>
    <row r="143" spans="15:15">
      <c r="O143" s="209"/>
    </row>
    <row r="144" spans="15:15">
      <c r="O144" s="209"/>
    </row>
    <row r="145" spans="15:15">
      <c r="O145" s="209"/>
    </row>
    <row r="146" spans="15:15">
      <c r="O146" s="209"/>
    </row>
    <row r="147" spans="15:15">
      <c r="O147" s="209"/>
    </row>
    <row r="148" spans="15:15">
      <c r="O148" s="209"/>
    </row>
    <row r="149" spans="15:15">
      <c r="O149" s="209"/>
    </row>
    <row r="150" spans="15:15">
      <c r="O150" s="209"/>
    </row>
    <row r="151" spans="15:15">
      <c r="O151" s="209"/>
    </row>
    <row r="152" spans="15:15">
      <c r="O152" s="209"/>
    </row>
    <row r="153" spans="15:15">
      <c r="O153" s="209"/>
    </row>
    <row r="154" spans="15:15">
      <c r="O154" s="209"/>
    </row>
    <row r="155" spans="15:15">
      <c r="O155" s="209"/>
    </row>
    <row r="156" spans="15:15">
      <c r="O156" s="209"/>
    </row>
    <row r="157" spans="15:15">
      <c r="O157" s="209"/>
    </row>
    <row r="158" spans="15:15">
      <c r="O158" s="209"/>
    </row>
    <row r="159" spans="15:15">
      <c r="O159" s="209"/>
    </row>
    <row r="160" spans="15:15">
      <c r="O160" s="209"/>
    </row>
    <row r="161" spans="15:15">
      <c r="O161" s="158"/>
    </row>
    <row r="162" spans="15:15">
      <c r="O162" s="234"/>
    </row>
    <row r="163" spans="15:15">
      <c r="O163" s="209"/>
    </row>
    <row r="164" spans="15:15">
      <c r="O164" s="209"/>
    </row>
    <row r="165" spans="15:15">
      <c r="O165" s="209"/>
    </row>
    <row r="166" spans="15:15">
      <c r="O166" s="209"/>
    </row>
    <row r="167" spans="15:15">
      <c r="O167" s="209"/>
    </row>
    <row r="168" spans="15:15">
      <c r="O168" s="209"/>
    </row>
    <row r="169" spans="15:15">
      <c r="O169" s="209"/>
    </row>
    <row r="170" spans="15:15">
      <c r="O170" s="209"/>
    </row>
    <row r="171" spans="15:15">
      <c r="O171" s="209"/>
    </row>
    <row r="172" spans="15:15">
      <c r="O172" s="209"/>
    </row>
    <row r="173" spans="15:15">
      <c r="O173" s="209"/>
    </row>
    <row r="174" spans="15:15">
      <c r="O174" s="209"/>
    </row>
    <row r="175" spans="15:15">
      <c r="O175" s="209"/>
    </row>
    <row r="176" spans="15:15">
      <c r="O176" s="209"/>
    </row>
    <row r="177" spans="15:15">
      <c r="O177" s="209"/>
    </row>
    <row r="178" spans="15:15">
      <c r="O178" s="209"/>
    </row>
    <row r="179" spans="15:15">
      <c r="O179" s="209"/>
    </row>
    <row r="180" spans="15:15">
      <c r="O180" s="209"/>
    </row>
    <row r="181" spans="15:15">
      <c r="O181" s="209"/>
    </row>
    <row r="182" spans="15:15">
      <c r="O182" s="209"/>
    </row>
    <row r="183" spans="15:15">
      <c r="O183" s="209"/>
    </row>
    <row r="184" spans="15:15">
      <c r="O184" s="209"/>
    </row>
    <row r="185" spans="15:15">
      <c r="O185" s="209"/>
    </row>
    <row r="186" spans="15:15">
      <c r="O186" s="209"/>
    </row>
    <row r="187" spans="15:15">
      <c r="O187" s="209"/>
    </row>
    <row r="188" spans="15:15">
      <c r="O188" s="209"/>
    </row>
    <row r="189" spans="15:15">
      <c r="O189" s="209"/>
    </row>
    <row r="190" spans="15:15">
      <c r="O190" s="209"/>
    </row>
    <row r="191" spans="15:15">
      <c r="O191" s="209"/>
    </row>
    <row r="192" spans="15:15">
      <c r="O192" s="209"/>
    </row>
    <row r="193" spans="15:15">
      <c r="O193" s="209"/>
    </row>
    <row r="194" spans="15:15">
      <c r="O194" s="209"/>
    </row>
    <row r="195" spans="15:15">
      <c r="O195" s="209"/>
    </row>
    <row r="196" spans="15:15">
      <c r="O196" s="209"/>
    </row>
    <row r="197" spans="15:15">
      <c r="O197" s="209"/>
    </row>
    <row r="198" spans="15:15">
      <c r="O198" s="209"/>
    </row>
    <row r="199" spans="15:15">
      <c r="O199" s="209"/>
    </row>
    <row r="200" spans="15:15">
      <c r="O200" s="209"/>
    </row>
    <row r="201" spans="15:15">
      <c r="O201" s="209"/>
    </row>
    <row r="202" spans="15:15">
      <c r="O202" s="209"/>
    </row>
    <row r="203" spans="15:15">
      <c r="O203" s="209"/>
    </row>
    <row r="204" spans="15:15">
      <c r="O204" s="209"/>
    </row>
    <row r="205" spans="15:15">
      <c r="O205" s="209"/>
    </row>
    <row r="206" spans="15:15">
      <c r="O206" s="209"/>
    </row>
    <row r="207" spans="15:15">
      <c r="O207" s="209"/>
    </row>
    <row r="208" spans="15:15">
      <c r="O208" s="209"/>
    </row>
    <row r="209" spans="15:15">
      <c r="O209" s="209"/>
    </row>
    <row r="210" spans="15:15">
      <c r="O210" s="209"/>
    </row>
    <row r="211" spans="15:15">
      <c r="O211" s="209"/>
    </row>
    <row r="212" spans="15:15">
      <c r="O212" s="209"/>
    </row>
    <row r="213" spans="15:15">
      <c r="O213" s="209"/>
    </row>
    <row r="214" spans="15:15">
      <c r="O214" s="209"/>
    </row>
    <row r="215" spans="15:15">
      <c r="O215" s="209"/>
    </row>
    <row r="216" spans="15:15">
      <c r="O216" s="209"/>
    </row>
    <row r="217" spans="15:15">
      <c r="O217" s="209"/>
    </row>
    <row r="218" spans="15:15">
      <c r="O218" s="209"/>
    </row>
    <row r="219" spans="15:15">
      <c r="O219" s="209"/>
    </row>
    <row r="220" spans="15:15">
      <c r="O220" s="209"/>
    </row>
    <row r="221" spans="15:15">
      <c r="O221" s="209"/>
    </row>
    <row r="222" spans="15:15">
      <c r="O222" s="209"/>
    </row>
    <row r="223" spans="15:15">
      <c r="O223" s="209"/>
    </row>
    <row r="224" spans="15:15">
      <c r="O224" s="209"/>
    </row>
    <row r="225" spans="15:15">
      <c r="O225" s="209"/>
    </row>
    <row r="226" spans="15:15">
      <c r="O226" s="209"/>
    </row>
    <row r="227" spans="15:15">
      <c r="O227" s="209"/>
    </row>
    <row r="228" spans="15:15">
      <c r="O228" s="209"/>
    </row>
    <row r="229" spans="15:15">
      <c r="O229" s="209"/>
    </row>
    <row r="230" spans="15:15">
      <c r="O230" s="209"/>
    </row>
    <row r="231" spans="15:15">
      <c r="O231" s="209"/>
    </row>
    <row r="232" spans="15:15">
      <c r="O232" s="209"/>
    </row>
    <row r="233" spans="15:15">
      <c r="O233" s="209"/>
    </row>
    <row r="234" spans="15:15">
      <c r="O234" s="209"/>
    </row>
    <row r="235" spans="15:15">
      <c r="O235" s="209"/>
    </row>
    <row r="236" spans="15:15">
      <c r="O236" s="209"/>
    </row>
    <row r="237" spans="15:15">
      <c r="O237" s="209"/>
    </row>
    <row r="238" spans="15:15">
      <c r="O238" s="209"/>
    </row>
    <row r="239" spans="15:15">
      <c r="O239" s="209"/>
    </row>
    <row r="240" spans="15:15">
      <c r="O240" s="209"/>
    </row>
  </sheetData>
  <sortState xmlns:xlrd2="http://schemas.microsoft.com/office/spreadsheetml/2017/richdata2" ref="P26:S29">
    <sortCondition ref="P26:P29"/>
  </sortState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792B0-AA39-4DA4-BAEF-9B9410599DD2}">
  <sheetPr>
    <pageSetUpPr fitToPage="1"/>
  </sheetPr>
  <dimension ref="A1:N49"/>
  <sheetViews>
    <sheetView showGridLines="0" workbookViewId="0">
      <pane xSplit="1" ySplit="2" topLeftCell="B17" activePane="bottomRight" state="frozen"/>
      <selection sqref="A1:E1"/>
      <selection pane="topRight" sqref="A1:E1"/>
      <selection pane="bottomLeft" sqref="A1:E1"/>
      <selection pane="bottomRight" activeCell="A18" sqref="A18:D33"/>
    </sheetView>
  </sheetViews>
  <sheetFormatPr defaultColWidth="16.44140625" defaultRowHeight="18" customHeight="1"/>
  <cols>
    <col min="1" max="1" width="16.44140625" style="590" customWidth="1"/>
    <col min="2" max="2" width="12.109375" style="590" customWidth="1"/>
    <col min="3" max="3" width="21.44140625" style="590" customWidth="1"/>
    <col min="4" max="4" width="15.44140625" style="590" customWidth="1"/>
    <col min="5" max="5" width="21.44140625" style="590" customWidth="1"/>
    <col min="6" max="6" width="12" style="590" customWidth="1"/>
    <col min="7" max="7" width="21.33203125" style="590" customWidth="1"/>
    <col min="8" max="8" width="13.44140625" style="590" customWidth="1"/>
    <col min="9" max="9" width="24.77734375" style="590" customWidth="1"/>
    <col min="10" max="10" width="13" style="590" customWidth="1"/>
    <col min="11" max="11" width="34.6640625" style="590" bestFit="1" customWidth="1"/>
    <col min="12" max="12" width="27.109375" style="590" bestFit="1" customWidth="1"/>
    <col min="13" max="255" width="16.44140625" style="590" customWidth="1"/>
    <col min="256" max="16384" width="16.44140625" style="590"/>
  </cols>
  <sheetData>
    <row r="1" spans="1:12" ht="28.05" customHeight="1" thickBot="1">
      <c r="A1" s="909" t="s">
        <v>966</v>
      </c>
      <c r="B1" s="909"/>
      <c r="C1" s="909"/>
      <c r="D1" s="909"/>
      <c r="E1" s="909"/>
      <c r="F1" s="909"/>
      <c r="G1" s="909"/>
      <c r="H1" s="909"/>
      <c r="I1" s="909"/>
      <c r="J1" s="909"/>
    </row>
    <row r="2" spans="1:12" ht="22.05" customHeight="1" thickBot="1">
      <c r="A2" s="591" t="s">
        <v>967</v>
      </c>
      <c r="B2" s="592" t="s">
        <v>887</v>
      </c>
      <c r="C2" s="592" t="s">
        <v>968</v>
      </c>
      <c r="D2" s="592" t="s">
        <v>969</v>
      </c>
      <c r="E2" s="593" t="s">
        <v>970</v>
      </c>
      <c r="F2" s="593" t="s">
        <v>971</v>
      </c>
      <c r="G2" s="593"/>
      <c r="H2" s="594"/>
      <c r="I2" s="595" t="s">
        <v>972</v>
      </c>
      <c r="J2" s="596"/>
      <c r="K2" s="590" t="s">
        <v>973</v>
      </c>
      <c r="L2" s="590" t="s">
        <v>974</v>
      </c>
    </row>
    <row r="3" spans="1:12" ht="21.3" customHeight="1">
      <c r="A3" s="597" t="s">
        <v>975</v>
      </c>
      <c r="B3" s="598" t="s">
        <v>214</v>
      </c>
      <c r="C3" s="599" t="s">
        <v>976</v>
      </c>
      <c r="D3" s="600" t="s">
        <v>866</v>
      </c>
      <c r="E3" s="601" t="s">
        <v>370</v>
      </c>
      <c r="F3" s="599" t="s">
        <v>977</v>
      </c>
      <c r="G3" s="602"/>
      <c r="H3" s="603"/>
      <c r="I3" s="604" t="s">
        <v>978</v>
      </c>
      <c r="J3" s="605"/>
      <c r="K3" s="590" t="s">
        <v>979</v>
      </c>
      <c r="L3" s="590" t="s">
        <v>980</v>
      </c>
    </row>
    <row r="4" spans="1:12" ht="20.55" customHeight="1">
      <c r="A4" s="606" t="s">
        <v>981</v>
      </c>
      <c r="B4" s="607" t="s">
        <v>833</v>
      </c>
      <c r="C4" s="608" t="s">
        <v>982</v>
      </c>
      <c r="D4" s="609" t="s">
        <v>72</v>
      </c>
      <c r="E4" s="610" t="s">
        <v>983</v>
      </c>
      <c r="F4" s="611" t="s">
        <v>984</v>
      </c>
      <c r="G4" s="612"/>
      <c r="H4" s="613"/>
      <c r="I4" s="614" t="s">
        <v>985</v>
      </c>
      <c r="J4" s="614"/>
      <c r="K4" s="590" t="s">
        <v>986</v>
      </c>
      <c r="L4" s="590" t="s">
        <v>987</v>
      </c>
    </row>
    <row r="5" spans="1:12" ht="21.3" customHeight="1" thickBot="1">
      <c r="A5" s="615" t="s">
        <v>988</v>
      </c>
      <c r="B5" s="616" t="s">
        <v>370</v>
      </c>
      <c r="C5" s="617" t="s">
        <v>989</v>
      </c>
      <c r="D5" s="618" t="s">
        <v>990</v>
      </c>
      <c r="E5" s="619" t="s">
        <v>833</v>
      </c>
      <c r="F5" s="620" t="s">
        <v>991</v>
      </c>
      <c r="G5" s="621"/>
      <c r="H5" s="622"/>
      <c r="I5" s="623" t="s">
        <v>992</v>
      </c>
      <c r="J5" s="623"/>
      <c r="K5" s="590" t="s">
        <v>993</v>
      </c>
      <c r="L5" s="590" t="s">
        <v>994</v>
      </c>
    </row>
    <row r="6" spans="1:12" ht="24" customHeight="1" thickBot="1">
      <c r="A6" s="624" t="s">
        <v>1115</v>
      </c>
      <c r="B6" s="625" t="s">
        <v>995</v>
      </c>
      <c r="C6" s="626" t="s">
        <v>996</v>
      </c>
      <c r="D6" s="627" t="s">
        <v>445</v>
      </c>
      <c r="E6" s="628" t="s">
        <v>866</v>
      </c>
      <c r="F6" s="629" t="s">
        <v>990</v>
      </c>
      <c r="G6" s="630" t="s">
        <v>971</v>
      </c>
      <c r="H6" s="631" t="s">
        <v>997</v>
      </c>
      <c r="I6" s="631" t="s">
        <v>998</v>
      </c>
      <c r="J6" s="632" t="s">
        <v>999</v>
      </c>
      <c r="K6" s="590" t="s">
        <v>1000</v>
      </c>
    </row>
    <row r="7" spans="1:12" ht="21.3" customHeight="1">
      <c r="A7" s="633">
        <v>1</v>
      </c>
      <c r="B7" s="634">
        <v>1</v>
      </c>
      <c r="C7" s="635"/>
      <c r="D7" s="636">
        <v>3</v>
      </c>
      <c r="E7" s="637" t="s">
        <v>1001</v>
      </c>
      <c r="F7" s="638" t="s">
        <v>1002</v>
      </c>
      <c r="G7" s="639" t="s">
        <v>1003</v>
      </c>
      <c r="H7" s="640">
        <f>E21</f>
        <v>600</v>
      </c>
      <c r="I7" s="640">
        <f>H7*100</f>
        <v>60000</v>
      </c>
      <c r="J7" s="641">
        <v>3</v>
      </c>
      <c r="K7" s="590" t="s">
        <v>1004</v>
      </c>
    </row>
    <row r="8" spans="1:12" ht="20.55" customHeight="1">
      <c r="A8" s="642">
        <v>2</v>
      </c>
      <c r="B8" s="643">
        <v>2</v>
      </c>
      <c r="C8" s="644" t="s">
        <v>1005</v>
      </c>
      <c r="D8" s="645">
        <v>6</v>
      </c>
      <c r="E8" s="646" t="s">
        <v>1006</v>
      </c>
      <c r="F8" s="647" t="s">
        <v>1007</v>
      </c>
      <c r="G8" s="648" t="s">
        <v>1008</v>
      </c>
      <c r="H8" s="649">
        <f>E24</f>
        <v>2100</v>
      </c>
      <c r="I8" s="649">
        <f>H8*100</f>
        <v>210000</v>
      </c>
      <c r="J8" s="650">
        <v>6</v>
      </c>
      <c r="K8" s="590" t="s">
        <v>1009</v>
      </c>
    </row>
    <row r="9" spans="1:12" ht="20.55" customHeight="1">
      <c r="A9" s="651">
        <v>3</v>
      </c>
      <c r="B9" s="652">
        <v>3</v>
      </c>
      <c r="C9" s="653" t="s">
        <v>1010</v>
      </c>
      <c r="D9" s="654">
        <v>10</v>
      </c>
      <c r="E9" s="655" t="s">
        <v>1011</v>
      </c>
      <c r="F9" s="656" t="s">
        <v>1012</v>
      </c>
      <c r="G9" s="657" t="s">
        <v>1013</v>
      </c>
      <c r="H9" s="658">
        <f>B28*10</f>
        <v>5500</v>
      </c>
      <c r="I9" s="659">
        <f>H9*100</f>
        <v>550000</v>
      </c>
      <c r="J9" s="660">
        <v>10</v>
      </c>
      <c r="K9" s="590" t="s">
        <v>1014</v>
      </c>
    </row>
    <row r="10" spans="1:12" ht="20.55" customHeight="1" thickBot="1">
      <c r="A10" s="642">
        <v>4</v>
      </c>
      <c r="B10" s="643">
        <v>4</v>
      </c>
      <c r="C10" s="644" t="s">
        <v>1015</v>
      </c>
      <c r="D10" s="645">
        <v>15</v>
      </c>
      <c r="E10" s="646" t="s">
        <v>1016</v>
      </c>
      <c r="F10" s="647" t="s">
        <v>1017</v>
      </c>
      <c r="G10" s="661" t="s">
        <v>1018</v>
      </c>
      <c r="H10" s="662" t="s">
        <v>1019</v>
      </c>
      <c r="I10" s="662"/>
      <c r="J10" s="663">
        <v>15</v>
      </c>
      <c r="K10" s="590" t="s">
        <v>1020</v>
      </c>
    </row>
    <row r="11" spans="1:12" ht="21.3" customHeight="1" thickBot="1">
      <c r="A11" s="664">
        <v>5</v>
      </c>
      <c r="B11" s="665" t="s">
        <v>1021</v>
      </c>
      <c r="C11" s="666"/>
      <c r="D11" s="667" t="s">
        <v>1022</v>
      </c>
      <c r="E11" s="668" t="s">
        <v>1023</v>
      </c>
      <c r="F11" s="669"/>
      <c r="G11" s="670" t="s">
        <v>1024</v>
      </c>
      <c r="H11" s="671"/>
      <c r="I11" s="671"/>
      <c r="J11" s="672"/>
      <c r="K11" s="590" t="s">
        <v>1025</v>
      </c>
    </row>
    <row r="12" spans="1:12" ht="22.05" customHeight="1" thickBot="1">
      <c r="A12" s="673" t="s">
        <v>1026</v>
      </c>
      <c r="B12" s="674" t="s">
        <v>884</v>
      </c>
      <c r="C12" s="675" t="s">
        <v>725</v>
      </c>
      <c r="D12" s="674" t="s">
        <v>1027</v>
      </c>
      <c r="E12" s="675" t="s">
        <v>113</v>
      </c>
      <c r="F12" s="676" t="s">
        <v>1028</v>
      </c>
      <c r="G12" s="677" t="s">
        <v>996</v>
      </c>
      <c r="H12" s="678" t="s">
        <v>113</v>
      </c>
      <c r="I12" s="679"/>
      <c r="J12" s="680"/>
      <c r="K12" s="681" t="s">
        <v>1029</v>
      </c>
    </row>
    <row r="13" spans="1:12" ht="21.3" customHeight="1" thickBot="1">
      <c r="A13" s="682" t="s">
        <v>1030</v>
      </c>
      <c r="B13" s="683">
        <v>1</v>
      </c>
      <c r="C13" s="684" t="s">
        <v>1031</v>
      </c>
      <c r="D13" s="685">
        <v>1</v>
      </c>
      <c r="E13" s="686" t="s">
        <v>1032</v>
      </c>
      <c r="F13" s="597" t="s">
        <v>209</v>
      </c>
      <c r="G13" s="687" t="s">
        <v>336</v>
      </c>
      <c r="H13" s="688" t="s">
        <v>1033</v>
      </c>
      <c r="I13" s="681" t="s">
        <v>1034</v>
      </c>
      <c r="J13" s="689"/>
      <c r="K13" s="681"/>
      <c r="L13" s="681"/>
    </row>
    <row r="14" spans="1:12" ht="21.3" customHeight="1" thickBot="1">
      <c r="A14" s="690" t="s">
        <v>1035</v>
      </c>
      <c r="B14" s="691">
        <v>2</v>
      </c>
      <c r="C14" s="692" t="s">
        <v>1036</v>
      </c>
      <c r="D14" s="693">
        <v>3</v>
      </c>
      <c r="E14" s="694" t="s">
        <v>1037</v>
      </c>
      <c r="F14" s="695" t="s">
        <v>1038</v>
      </c>
      <c r="G14" s="696" t="s">
        <v>1039</v>
      </c>
      <c r="H14" s="697" t="s">
        <v>1040</v>
      </c>
      <c r="I14" s="698"/>
      <c r="J14" s="699"/>
      <c r="K14" s="681"/>
    </row>
    <row r="15" spans="1:12" ht="22.05" customHeight="1" thickBot="1">
      <c r="A15" s="700" t="s">
        <v>1041</v>
      </c>
      <c r="B15" s="701">
        <v>3</v>
      </c>
      <c r="C15" s="702" t="s">
        <v>1042</v>
      </c>
      <c r="D15" s="703">
        <v>6</v>
      </c>
      <c r="E15" s="704" t="s">
        <v>1043</v>
      </c>
      <c r="F15" s="705" t="s">
        <v>1044</v>
      </c>
      <c r="G15" s="706" t="s">
        <v>1045</v>
      </c>
      <c r="H15" s="707" t="s">
        <v>1046</v>
      </c>
      <c r="I15" s="708"/>
      <c r="J15" s="709"/>
      <c r="K15" s="681"/>
    </row>
    <row r="16" spans="1:12" ht="21.3" customHeight="1" thickBot="1">
      <c r="A16" s="710" t="s">
        <v>1047</v>
      </c>
      <c r="B16" s="691">
        <v>4</v>
      </c>
      <c r="C16" s="692" t="s">
        <v>1048</v>
      </c>
      <c r="D16" s="693">
        <v>10</v>
      </c>
      <c r="E16" s="711" t="s">
        <v>1049</v>
      </c>
      <c r="F16" s="712" t="s">
        <v>1050</v>
      </c>
      <c r="G16" s="713" t="s">
        <v>21</v>
      </c>
      <c r="H16" s="714" t="s">
        <v>1051</v>
      </c>
      <c r="I16" s="715"/>
      <c r="J16" s="716"/>
    </row>
    <row r="17" spans="1:14" ht="21.3" customHeight="1" thickBot="1">
      <c r="A17" s="717" t="s">
        <v>1052</v>
      </c>
      <c r="B17" s="718">
        <v>5</v>
      </c>
      <c r="C17" s="719" t="s">
        <v>1053</v>
      </c>
      <c r="D17" s="720" t="s">
        <v>1054</v>
      </c>
      <c r="E17" s="721" t="s">
        <v>1055</v>
      </c>
      <c r="F17" s="722" t="s">
        <v>1056</v>
      </c>
      <c r="G17" s="723" t="s">
        <v>1057</v>
      </c>
      <c r="H17" s="724" t="s">
        <v>1058</v>
      </c>
      <c r="I17" s="725"/>
      <c r="J17" s="726"/>
    </row>
    <row r="18" spans="1:14" ht="21.3" customHeight="1" thickBot="1">
      <c r="A18" s="727" t="s">
        <v>1059</v>
      </c>
      <c r="B18" s="728" t="s">
        <v>1060</v>
      </c>
      <c r="C18" s="729" t="s">
        <v>1061</v>
      </c>
      <c r="D18" s="730" t="s">
        <v>1062</v>
      </c>
      <c r="E18" s="731" t="s">
        <v>1063</v>
      </c>
      <c r="F18" s="732" t="s">
        <v>113</v>
      </c>
      <c r="G18" s="733"/>
      <c r="H18" s="734" t="s">
        <v>1064</v>
      </c>
      <c r="I18" s="735"/>
      <c r="J18" s="736" t="s">
        <v>1065</v>
      </c>
    </row>
    <row r="19" spans="1:14" ht="18" customHeight="1">
      <c r="A19" s="737">
        <v>1</v>
      </c>
      <c r="B19" s="738">
        <v>10</v>
      </c>
      <c r="C19" s="739" t="s">
        <v>1066</v>
      </c>
      <c r="D19" s="740">
        <f>B19*1000</f>
        <v>10000</v>
      </c>
      <c r="E19" s="741">
        <f>B19*10</f>
        <v>100</v>
      </c>
      <c r="F19" s="742" t="s">
        <v>1067</v>
      </c>
      <c r="G19" s="743" t="s">
        <v>1068</v>
      </c>
      <c r="H19" s="744" t="s">
        <v>206</v>
      </c>
      <c r="I19" s="745" t="s">
        <v>1069</v>
      </c>
      <c r="J19" s="746" t="s">
        <v>1070</v>
      </c>
    </row>
    <row r="20" spans="1:14" ht="18" customHeight="1">
      <c r="A20" s="747">
        <v>2</v>
      </c>
      <c r="B20" s="748">
        <v>30</v>
      </c>
      <c r="C20" s="749" t="s">
        <v>1071</v>
      </c>
      <c r="D20" s="750">
        <f t="shared" ref="D20:D33" si="0">B20*1000</f>
        <v>30000</v>
      </c>
      <c r="E20" s="751">
        <f>B20*10</f>
        <v>300</v>
      </c>
      <c r="F20" s="648" t="s">
        <v>335</v>
      </c>
      <c r="G20" s="752" t="s">
        <v>1068</v>
      </c>
      <c r="H20" s="753" t="s">
        <v>192</v>
      </c>
      <c r="I20" s="754" t="s">
        <v>1072</v>
      </c>
      <c r="J20" s="755" t="s">
        <v>1073</v>
      </c>
    </row>
    <row r="21" spans="1:14" ht="18" customHeight="1">
      <c r="A21" s="756">
        <v>3</v>
      </c>
      <c r="B21" s="757">
        <v>60</v>
      </c>
      <c r="C21" s="758" t="s">
        <v>1074</v>
      </c>
      <c r="D21" s="759">
        <f t="shared" si="0"/>
        <v>60000</v>
      </c>
      <c r="E21" s="760">
        <f>B21*10</f>
        <v>600</v>
      </c>
      <c r="F21" s="657" t="s">
        <v>47</v>
      </c>
      <c r="G21" s="590" t="s">
        <v>1068</v>
      </c>
      <c r="H21" s="761" t="s">
        <v>159</v>
      </c>
      <c r="I21" s="762" t="s">
        <v>1075</v>
      </c>
      <c r="J21" s="763" t="s">
        <v>1076</v>
      </c>
    </row>
    <row r="22" spans="1:14" ht="18" customHeight="1">
      <c r="A22" s="747">
        <v>4</v>
      </c>
      <c r="B22" s="748">
        <v>100</v>
      </c>
      <c r="C22" s="749" t="s">
        <v>1077</v>
      </c>
      <c r="D22" s="750">
        <f t="shared" si="0"/>
        <v>100000</v>
      </c>
      <c r="E22" s="751">
        <f t="shared" ref="E22:E25" si="1">B22*10</f>
        <v>1000</v>
      </c>
      <c r="F22" s="648" t="s">
        <v>1078</v>
      </c>
      <c r="G22" s="752" t="s">
        <v>337</v>
      </c>
      <c r="H22" s="753" t="s">
        <v>161</v>
      </c>
      <c r="I22" s="754" t="s">
        <v>1079</v>
      </c>
      <c r="J22" s="755" t="s">
        <v>1080</v>
      </c>
    </row>
    <row r="23" spans="1:14" ht="18" customHeight="1" thickBot="1">
      <c r="A23" s="756">
        <v>5</v>
      </c>
      <c r="B23" s="757">
        <v>150</v>
      </c>
      <c r="C23" s="758" t="s">
        <v>1081</v>
      </c>
      <c r="D23" s="759">
        <f t="shared" si="0"/>
        <v>150000</v>
      </c>
      <c r="E23" s="760">
        <f t="shared" si="1"/>
        <v>1500</v>
      </c>
      <c r="F23" s="657" t="s">
        <v>1082</v>
      </c>
      <c r="G23" s="764" t="s">
        <v>339</v>
      </c>
      <c r="H23" s="765" t="s">
        <v>160</v>
      </c>
      <c r="I23" s="766" t="s">
        <v>1083</v>
      </c>
      <c r="J23" s="767" t="s">
        <v>1084</v>
      </c>
    </row>
    <row r="24" spans="1:14" ht="18" customHeight="1">
      <c r="A24" s="747">
        <v>6</v>
      </c>
      <c r="B24" s="748">
        <f>B23+A24*10</f>
        <v>210</v>
      </c>
      <c r="C24" s="749" t="s">
        <v>1085</v>
      </c>
      <c r="D24" s="750">
        <f t="shared" si="0"/>
        <v>210000</v>
      </c>
      <c r="E24" s="751">
        <f t="shared" si="1"/>
        <v>2100</v>
      </c>
      <c r="F24" s="768" t="s">
        <v>114</v>
      </c>
      <c r="G24" s="650" t="s">
        <v>115</v>
      </c>
      <c r="H24" s="769" t="s">
        <v>1086</v>
      </c>
      <c r="I24" s="910" t="s">
        <v>1087</v>
      </c>
      <c r="J24" s="911"/>
    </row>
    <row r="25" spans="1:14" ht="18" customHeight="1" thickBot="1">
      <c r="A25" s="756">
        <v>7</v>
      </c>
      <c r="B25" s="757">
        <f t="shared" ref="B25:B33" si="2">B24+A25*10</f>
        <v>280</v>
      </c>
      <c r="C25" s="758" t="s">
        <v>1088</v>
      </c>
      <c r="D25" s="759">
        <f t="shared" si="0"/>
        <v>280000</v>
      </c>
      <c r="E25" s="770">
        <f t="shared" si="1"/>
        <v>2800</v>
      </c>
      <c r="F25" s="771" t="s">
        <v>117</v>
      </c>
      <c r="G25" s="772" t="s">
        <v>1089</v>
      </c>
      <c r="H25" s="773"/>
      <c r="I25" s="912"/>
      <c r="J25" s="913"/>
    </row>
    <row r="26" spans="1:14" ht="18" customHeight="1" thickBot="1">
      <c r="A26" s="747">
        <v>8</v>
      </c>
      <c r="B26" s="748">
        <f t="shared" si="2"/>
        <v>360</v>
      </c>
      <c r="C26" s="749" t="str">
        <f>(B26/10)+A26&amp;" kämmentä"</f>
        <v>44 kämmentä</v>
      </c>
      <c r="D26" s="750">
        <f t="shared" si="0"/>
        <v>360000</v>
      </c>
      <c r="E26" s="697" t="s">
        <v>1090</v>
      </c>
      <c r="F26" s="774"/>
      <c r="G26" s="774"/>
      <c r="H26" s="680"/>
      <c r="I26" s="775" t="s">
        <v>1091</v>
      </c>
      <c r="J26" s="776"/>
      <c r="M26" s="681"/>
      <c r="N26" s="681"/>
    </row>
    <row r="27" spans="1:14" ht="18" customHeight="1">
      <c r="A27" s="756">
        <v>9</v>
      </c>
      <c r="B27" s="757">
        <f t="shared" si="2"/>
        <v>450</v>
      </c>
      <c r="C27" s="758" t="str">
        <f t="shared" ref="C27:C33" si="3">(B27/10)+A27&amp;" kämmentä"</f>
        <v>54 kämmentä</v>
      </c>
      <c r="D27" s="759">
        <f t="shared" si="0"/>
        <v>450000</v>
      </c>
      <c r="E27" s="707" t="s">
        <v>1092</v>
      </c>
      <c r="F27" s="708"/>
      <c r="G27" s="708"/>
      <c r="H27" s="708"/>
      <c r="I27" s="707" t="s">
        <v>1093</v>
      </c>
      <c r="J27" s="777"/>
      <c r="M27" s="681"/>
      <c r="N27" s="681"/>
    </row>
    <row r="28" spans="1:14" ht="18" customHeight="1">
      <c r="A28" s="747">
        <v>10</v>
      </c>
      <c r="B28" s="748">
        <f t="shared" si="2"/>
        <v>550</v>
      </c>
      <c r="C28" s="749" t="str">
        <f t="shared" si="3"/>
        <v>65 kämmentä</v>
      </c>
      <c r="D28" s="750">
        <f t="shared" si="0"/>
        <v>550000</v>
      </c>
      <c r="E28" s="778" t="s">
        <v>1094</v>
      </c>
      <c r="F28" s="779"/>
      <c r="G28" s="779"/>
      <c r="H28" s="779"/>
      <c r="I28" s="780" t="s">
        <v>1095</v>
      </c>
      <c r="J28" s="764"/>
      <c r="M28" s="681"/>
      <c r="N28" s="681"/>
    </row>
    <row r="29" spans="1:14" ht="18" customHeight="1">
      <c r="A29" s="756">
        <v>11</v>
      </c>
      <c r="B29" s="757">
        <f t="shared" si="2"/>
        <v>660</v>
      </c>
      <c r="C29" s="781" t="str">
        <f t="shared" si="3"/>
        <v>77 kämmentä</v>
      </c>
      <c r="D29" s="759">
        <f t="shared" si="0"/>
        <v>660000</v>
      </c>
      <c r="E29" s="780" t="s">
        <v>1096</v>
      </c>
      <c r="F29" s="681"/>
      <c r="G29" s="681"/>
      <c r="H29" s="681"/>
      <c r="I29" s="780" t="s">
        <v>1097</v>
      </c>
      <c r="J29" s="764"/>
      <c r="M29" s="681"/>
      <c r="N29" s="681"/>
    </row>
    <row r="30" spans="1:14" ht="18" customHeight="1">
      <c r="A30" s="747">
        <v>12</v>
      </c>
      <c r="B30" s="748">
        <f t="shared" si="2"/>
        <v>780</v>
      </c>
      <c r="C30" s="782" t="str">
        <f t="shared" si="3"/>
        <v>90 kämmentä</v>
      </c>
      <c r="D30" s="750">
        <f t="shared" si="0"/>
        <v>780000</v>
      </c>
      <c r="E30" s="778" t="s">
        <v>1098</v>
      </c>
      <c r="F30" s="779"/>
      <c r="G30" s="779"/>
      <c r="H30" s="779"/>
      <c r="I30" s="780" t="s">
        <v>1099</v>
      </c>
      <c r="J30" s="783"/>
      <c r="K30" s="681"/>
      <c r="L30" s="681"/>
      <c r="M30" s="681"/>
      <c r="N30" s="681"/>
    </row>
    <row r="31" spans="1:14" ht="18" customHeight="1">
      <c r="A31" s="756">
        <v>13</v>
      </c>
      <c r="B31" s="757">
        <f t="shared" si="2"/>
        <v>910</v>
      </c>
      <c r="C31" s="781" t="str">
        <f t="shared" si="3"/>
        <v>104 kämmentä</v>
      </c>
      <c r="D31" s="759">
        <f t="shared" si="0"/>
        <v>910000</v>
      </c>
      <c r="E31" s="780" t="s">
        <v>1100</v>
      </c>
      <c r="F31" s="681"/>
      <c r="G31" s="681"/>
      <c r="H31" s="681"/>
      <c r="I31" s="780" t="s">
        <v>1101</v>
      </c>
      <c r="J31" s="783"/>
      <c r="K31" s="681"/>
      <c r="L31" s="681"/>
      <c r="M31" s="681"/>
      <c r="N31" s="681"/>
    </row>
    <row r="32" spans="1:14" ht="18" customHeight="1">
      <c r="A32" s="747">
        <v>14</v>
      </c>
      <c r="B32" s="748">
        <f t="shared" si="2"/>
        <v>1050</v>
      </c>
      <c r="C32" s="782" t="str">
        <f t="shared" si="3"/>
        <v>119 kämmentä</v>
      </c>
      <c r="D32" s="750">
        <f t="shared" si="0"/>
        <v>1050000</v>
      </c>
      <c r="E32" s="778" t="s">
        <v>1102</v>
      </c>
      <c r="F32" s="779"/>
      <c r="G32" s="779"/>
      <c r="H32" s="779"/>
      <c r="I32" s="780" t="s">
        <v>1103</v>
      </c>
      <c r="J32" s="783"/>
      <c r="K32" s="681"/>
      <c r="L32" s="681"/>
      <c r="M32" s="681"/>
      <c r="N32" s="681"/>
    </row>
    <row r="33" spans="1:14" ht="18" customHeight="1" thickBot="1">
      <c r="A33" s="784">
        <v>15</v>
      </c>
      <c r="B33" s="785">
        <f t="shared" si="2"/>
        <v>1200</v>
      </c>
      <c r="C33" s="786" t="str">
        <f t="shared" si="3"/>
        <v>135 kämmentä</v>
      </c>
      <c r="D33" s="787">
        <f t="shared" si="0"/>
        <v>1200000</v>
      </c>
      <c r="E33" s="724" t="s">
        <v>1104</v>
      </c>
      <c r="F33" s="725"/>
      <c r="G33" s="725"/>
      <c r="H33" s="725"/>
      <c r="I33" s="724" t="s">
        <v>1105</v>
      </c>
      <c r="J33" s="726"/>
      <c r="K33" s="681"/>
      <c r="L33" s="681"/>
      <c r="M33" s="681"/>
      <c r="N33" s="681"/>
    </row>
    <row r="34" spans="1:14" ht="18" customHeight="1">
      <c r="E34" s="681"/>
      <c r="F34" s="681"/>
      <c r="G34" s="681"/>
      <c r="H34" s="681"/>
      <c r="I34" s="681"/>
      <c r="J34" s="681"/>
      <c r="K34" s="681"/>
      <c r="L34" s="681"/>
      <c r="M34" s="681"/>
      <c r="N34" s="681"/>
    </row>
    <row r="35" spans="1:14" ht="18" customHeight="1">
      <c r="E35" s="681"/>
      <c r="F35" s="681"/>
      <c r="G35" s="681"/>
      <c r="H35" s="681"/>
      <c r="I35" s="681"/>
      <c r="J35" s="681"/>
      <c r="K35" s="681"/>
      <c r="L35" s="681"/>
      <c r="M35" s="681"/>
      <c r="N35" s="681"/>
    </row>
    <row r="36" spans="1:14" ht="18" customHeight="1">
      <c r="E36" s="681"/>
      <c r="F36" s="681"/>
      <c r="G36" s="681"/>
      <c r="H36" s="681"/>
      <c r="K36" s="681"/>
      <c r="L36" s="681"/>
      <c r="M36" s="681"/>
      <c r="N36" s="681"/>
    </row>
    <row r="37" spans="1:14" ht="18" customHeight="1">
      <c r="E37" s="681"/>
      <c r="F37" s="681"/>
      <c r="G37" s="681"/>
      <c r="H37" s="681"/>
      <c r="K37" s="681"/>
      <c r="L37" s="681"/>
      <c r="M37" s="681"/>
      <c r="N37" s="681"/>
    </row>
    <row r="38" spans="1:14" ht="18" customHeight="1">
      <c r="E38" s="681"/>
      <c r="F38" s="681"/>
      <c r="G38" s="681"/>
      <c r="H38" s="681"/>
      <c r="K38" s="681"/>
      <c r="L38" s="681"/>
      <c r="M38" s="681"/>
      <c r="N38" s="681"/>
    </row>
    <row r="39" spans="1:14" ht="18" customHeight="1">
      <c r="E39" s="681"/>
      <c r="F39" s="681"/>
      <c r="G39" s="681"/>
      <c r="H39" s="681"/>
      <c r="K39" s="681"/>
      <c r="L39" s="681"/>
      <c r="M39" s="681"/>
      <c r="N39" s="681"/>
    </row>
    <row r="40" spans="1:14" ht="18" customHeight="1">
      <c r="E40" s="681"/>
      <c r="F40" s="681"/>
      <c r="G40" s="681"/>
      <c r="H40" s="681"/>
      <c r="K40" s="681"/>
      <c r="L40" s="681"/>
      <c r="M40" s="681"/>
      <c r="N40" s="681"/>
    </row>
    <row r="41" spans="1:14" ht="18" customHeight="1">
      <c r="E41" s="681"/>
      <c r="F41" s="681"/>
      <c r="G41" s="681"/>
      <c r="H41" s="681"/>
      <c r="K41" s="681"/>
      <c r="L41" s="681"/>
      <c r="M41" s="681"/>
      <c r="N41" s="681"/>
    </row>
    <row r="42" spans="1:14" ht="18" customHeight="1">
      <c r="F42" s="681"/>
      <c r="G42" s="681"/>
      <c r="H42" s="681"/>
    </row>
    <row r="43" spans="1:14" ht="18" customHeight="1">
      <c r="F43" s="681"/>
      <c r="G43" s="681"/>
      <c r="H43" s="681"/>
    </row>
    <row r="44" spans="1:14" ht="18" customHeight="1">
      <c r="F44" s="681"/>
      <c r="G44" s="681"/>
      <c r="H44" s="681"/>
    </row>
    <row r="45" spans="1:14" ht="18" customHeight="1">
      <c r="F45" s="681"/>
      <c r="G45" s="681"/>
      <c r="H45" s="681"/>
    </row>
    <row r="46" spans="1:14" ht="18" customHeight="1">
      <c r="F46" s="681"/>
      <c r="G46" s="681"/>
      <c r="H46" s="681"/>
    </row>
    <row r="47" spans="1:14" ht="18" customHeight="1">
      <c r="F47" s="681"/>
      <c r="G47" s="681"/>
      <c r="H47" s="681"/>
    </row>
    <row r="48" spans="1:14" ht="18" customHeight="1">
      <c r="F48" s="681"/>
      <c r="G48" s="681"/>
      <c r="H48" s="681"/>
    </row>
    <row r="49" spans="6:8" ht="18" customHeight="1">
      <c r="F49" s="681"/>
      <c r="G49" s="681"/>
      <c r="H49" s="681"/>
    </row>
  </sheetData>
  <mergeCells count="2">
    <mergeCell ref="A1:J1"/>
    <mergeCell ref="I24:J25"/>
  </mergeCells>
  <pageMargins left="0.5" right="0.5" top="0.75" bottom="0.75" header="0.27777800000000002" footer="0.27777800000000002"/>
  <pageSetup orientation="portrait" r:id="rId1"/>
  <headerFooter>
    <oddFooter>&amp;C&amp;"Helvetica,Regular"&amp;11&amp;K000000&amp;P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D751ED-C35D-4362-8A58-199C8F883403}">
  <sheetPr>
    <pageSetUpPr fitToPage="1"/>
  </sheetPr>
  <dimension ref="A1:Y28"/>
  <sheetViews>
    <sheetView workbookViewId="0">
      <selection activeCell="AA1" sqref="AA1:AE24"/>
    </sheetView>
  </sheetViews>
  <sheetFormatPr defaultColWidth="9.21875" defaultRowHeight="18"/>
  <cols>
    <col min="1" max="1" width="8" style="258" customWidth="1"/>
    <col min="2" max="16384" width="9.21875" style="258"/>
  </cols>
  <sheetData>
    <row r="1" spans="1:25">
      <c r="A1" s="265" t="s">
        <v>453</v>
      </c>
      <c r="B1" s="265"/>
      <c r="C1" s="265"/>
      <c r="D1" s="265"/>
      <c r="E1" s="265"/>
      <c r="F1" s="265"/>
      <c r="G1" s="265"/>
      <c r="I1" s="265" t="s">
        <v>543</v>
      </c>
      <c r="J1" s="265"/>
      <c r="K1" s="265"/>
      <c r="L1" s="265"/>
      <c r="N1" s="265" t="s">
        <v>542</v>
      </c>
      <c r="O1" s="265"/>
      <c r="P1" s="265"/>
      <c r="Q1" s="265"/>
      <c r="R1" s="265"/>
      <c r="S1" s="265"/>
      <c r="U1" s="265" t="s">
        <v>541</v>
      </c>
      <c r="V1" s="265"/>
      <c r="W1" s="265"/>
      <c r="X1" s="265"/>
      <c r="Y1" s="265"/>
    </row>
    <row r="2" spans="1:25">
      <c r="A2" s="261" t="s">
        <v>537</v>
      </c>
      <c r="B2" s="259"/>
      <c r="C2" s="259"/>
      <c r="D2" s="259"/>
      <c r="E2" s="259"/>
      <c r="F2" s="259"/>
      <c r="I2" s="261" t="s">
        <v>536</v>
      </c>
      <c r="J2" s="259"/>
      <c r="N2" s="261" t="s">
        <v>535</v>
      </c>
      <c r="O2" s="259"/>
      <c r="P2" s="259"/>
      <c r="Q2" s="259"/>
      <c r="R2" s="259"/>
      <c r="U2" s="261" t="s">
        <v>534</v>
      </c>
      <c r="V2" s="259"/>
      <c r="W2" s="259"/>
      <c r="X2" s="259"/>
    </row>
    <row r="3" spans="1:25">
      <c r="A3" s="261" t="s">
        <v>532</v>
      </c>
      <c r="B3" s="259"/>
      <c r="C3" s="259"/>
      <c r="D3" s="259"/>
      <c r="E3" s="259"/>
      <c r="F3" s="259"/>
      <c r="I3" s="261" t="s">
        <v>531</v>
      </c>
      <c r="J3" s="259"/>
      <c r="N3" s="261" t="s">
        <v>530</v>
      </c>
      <c r="O3" s="259"/>
      <c r="P3" s="259"/>
      <c r="Q3" s="259"/>
      <c r="R3" s="259"/>
      <c r="U3" s="261" t="s">
        <v>261</v>
      </c>
      <c r="V3" s="259"/>
      <c r="W3" s="259"/>
      <c r="X3" s="259"/>
    </row>
    <row r="4" spans="1:25">
      <c r="A4" s="261" t="s">
        <v>528</v>
      </c>
      <c r="B4" s="259"/>
      <c r="C4" s="259"/>
      <c r="D4" s="259"/>
      <c r="E4" s="259"/>
      <c r="F4" s="259"/>
      <c r="I4" s="261" t="s">
        <v>527</v>
      </c>
      <c r="J4" s="259"/>
      <c r="N4" s="261" t="s">
        <v>526</v>
      </c>
      <c r="O4" s="259"/>
      <c r="P4" s="259"/>
      <c r="Q4" s="259"/>
      <c r="R4" s="259"/>
      <c r="U4" s="261" t="s">
        <v>262</v>
      </c>
      <c r="V4" s="259"/>
      <c r="W4" s="259"/>
      <c r="X4" s="259"/>
    </row>
    <row r="5" spans="1:25">
      <c r="A5" s="261" t="s">
        <v>524</v>
      </c>
      <c r="B5" s="259"/>
      <c r="C5" s="259"/>
      <c r="D5" s="259"/>
      <c r="E5" s="259"/>
      <c r="F5" s="259"/>
      <c r="I5" s="261" t="s">
        <v>523</v>
      </c>
      <c r="J5" s="259"/>
      <c r="U5" s="261" t="s">
        <v>522</v>
      </c>
      <c r="V5" s="259"/>
      <c r="W5" s="259"/>
      <c r="X5" s="259"/>
    </row>
    <row r="6" spans="1:25">
      <c r="A6" s="261" t="s">
        <v>520</v>
      </c>
      <c r="B6" s="259"/>
      <c r="C6" s="259"/>
      <c r="D6" s="259"/>
      <c r="E6" s="259"/>
      <c r="F6" s="259"/>
      <c r="I6" s="261" t="s">
        <v>519</v>
      </c>
      <c r="J6" s="2"/>
      <c r="K6" s="4"/>
      <c r="L6" s="4"/>
      <c r="M6" s="4"/>
      <c r="N6" s="265" t="s">
        <v>476</v>
      </c>
      <c r="O6" s="265"/>
      <c r="P6" s="265"/>
      <c r="Q6" s="265"/>
      <c r="R6" s="265"/>
      <c r="S6" s="265"/>
    </row>
    <row r="7" spans="1:25">
      <c r="H7" s="4"/>
      <c r="I7" s="261" t="s">
        <v>517</v>
      </c>
      <c r="J7" s="2"/>
      <c r="K7" s="4"/>
      <c r="L7" s="4"/>
      <c r="M7" s="4"/>
      <c r="N7" s="269" t="s">
        <v>516</v>
      </c>
      <c r="O7" s="2"/>
      <c r="P7" s="2"/>
      <c r="Q7" s="181"/>
      <c r="U7" s="265" t="s">
        <v>515</v>
      </c>
      <c r="V7" s="265"/>
      <c r="W7" s="265"/>
      <c r="X7" s="265"/>
      <c r="Y7" s="265"/>
    </row>
    <row r="8" spans="1:25">
      <c r="A8" s="265" t="s">
        <v>513</v>
      </c>
      <c r="B8" s="265"/>
      <c r="C8" s="265"/>
      <c r="D8" s="265"/>
      <c r="E8" s="265"/>
      <c r="F8" s="265"/>
      <c r="G8" s="265"/>
      <c r="H8" s="4"/>
      <c r="I8" s="4"/>
      <c r="J8" s="4"/>
      <c r="K8" s="4"/>
      <c r="L8" s="4"/>
      <c r="M8" s="4"/>
      <c r="N8" s="269" t="s">
        <v>512</v>
      </c>
      <c r="O8" s="2"/>
      <c r="P8" s="2"/>
      <c r="Q8" s="181"/>
      <c r="U8" s="261" t="s">
        <v>511</v>
      </c>
      <c r="V8" s="259"/>
      <c r="W8" s="259"/>
      <c r="X8" s="259"/>
      <c r="Y8" s="259"/>
    </row>
    <row r="9" spans="1:25">
      <c r="A9" s="261" t="s">
        <v>509</v>
      </c>
      <c r="B9" s="259"/>
      <c r="C9" s="259"/>
      <c r="D9" s="259"/>
      <c r="E9" s="259"/>
      <c r="H9" s="4"/>
      <c r="I9" s="265" t="s">
        <v>508</v>
      </c>
      <c r="J9" s="265"/>
      <c r="K9" s="265"/>
      <c r="L9" s="265"/>
      <c r="N9" s="269" t="s">
        <v>507</v>
      </c>
      <c r="O9" s="2"/>
      <c r="P9" s="2"/>
      <c r="Q9" s="181"/>
      <c r="U9" s="272" t="s">
        <v>506</v>
      </c>
      <c r="V9" s="259"/>
      <c r="W9" s="259"/>
      <c r="X9" s="259"/>
      <c r="Y9" s="259"/>
    </row>
    <row r="10" spans="1:25">
      <c r="A10" s="261" t="s">
        <v>504</v>
      </c>
      <c r="B10" s="259"/>
      <c r="C10" s="259"/>
      <c r="D10" s="259"/>
      <c r="E10" s="259"/>
      <c r="H10" s="4"/>
      <c r="I10" s="261" t="s">
        <v>503</v>
      </c>
      <c r="J10" s="2"/>
      <c r="K10" s="4"/>
      <c r="L10" s="4"/>
      <c r="M10" s="4"/>
      <c r="N10" s="4"/>
      <c r="O10" s="4"/>
      <c r="P10" s="4"/>
      <c r="Q10"/>
      <c r="U10" s="272" t="s">
        <v>502</v>
      </c>
      <c r="V10" s="259"/>
      <c r="W10" s="259"/>
      <c r="X10" s="259"/>
      <c r="Y10" s="259"/>
    </row>
    <row r="11" spans="1:25">
      <c r="A11" s="261" t="s">
        <v>500</v>
      </c>
      <c r="B11" s="259"/>
      <c r="C11" s="259"/>
      <c r="D11" s="259"/>
      <c r="E11" s="259"/>
      <c r="H11" s="4"/>
      <c r="I11" s="261" t="s">
        <v>499</v>
      </c>
      <c r="J11" s="2"/>
      <c r="K11" s="4"/>
      <c r="L11" s="4"/>
      <c r="M11" s="4"/>
      <c r="N11" s="265" t="s">
        <v>498</v>
      </c>
      <c r="O11" s="265"/>
      <c r="P11" s="265"/>
      <c r="Q11" s="265"/>
      <c r="R11" s="265"/>
      <c r="S11" s="265"/>
      <c r="U11" s="261" t="s">
        <v>497</v>
      </c>
      <c r="V11" s="259"/>
      <c r="W11" s="259"/>
      <c r="X11" s="259"/>
      <c r="Y11" s="259"/>
    </row>
    <row r="12" spans="1:25">
      <c r="A12" s="261" t="s">
        <v>495</v>
      </c>
      <c r="B12" s="259"/>
      <c r="C12" s="259"/>
      <c r="D12" s="259"/>
      <c r="E12" s="259"/>
      <c r="H12" s="4"/>
      <c r="I12" s="261" t="s">
        <v>494</v>
      </c>
      <c r="J12" s="259"/>
      <c r="N12" s="261">
        <v>1</v>
      </c>
      <c r="O12" s="259" t="s">
        <v>493</v>
      </c>
      <c r="P12" s="259"/>
      <c r="Q12" s="259"/>
      <c r="U12" s="272" t="s">
        <v>492</v>
      </c>
      <c r="V12" s="259"/>
      <c r="W12" s="259"/>
      <c r="X12" s="259"/>
      <c r="Y12" s="259"/>
    </row>
    <row r="13" spans="1:25">
      <c r="N13" s="261">
        <v>2</v>
      </c>
      <c r="O13" s="259" t="s">
        <v>490</v>
      </c>
      <c r="P13" s="259"/>
      <c r="Q13" s="259"/>
      <c r="U13" s="261" t="s">
        <v>489</v>
      </c>
      <c r="V13" s="259"/>
      <c r="W13" s="259"/>
      <c r="X13" s="259"/>
      <c r="Y13" s="259"/>
    </row>
    <row r="14" spans="1:25">
      <c r="A14" s="265" t="s">
        <v>487</v>
      </c>
      <c r="B14" s="265"/>
      <c r="C14" s="265"/>
      <c r="D14" s="265"/>
      <c r="E14" s="265"/>
      <c r="F14" s="265"/>
      <c r="G14" s="265"/>
      <c r="I14" s="265" t="s">
        <v>486</v>
      </c>
      <c r="J14" s="265"/>
      <c r="K14" s="265"/>
      <c r="L14" s="265"/>
      <c r="N14" s="261">
        <v>3</v>
      </c>
      <c r="O14" s="259" t="s">
        <v>485</v>
      </c>
      <c r="P14" s="259"/>
      <c r="Q14" s="259"/>
      <c r="U14" s="261" t="s">
        <v>484</v>
      </c>
      <c r="V14" s="259"/>
      <c r="W14" s="259"/>
      <c r="X14" s="259"/>
      <c r="Y14" s="259"/>
    </row>
    <row r="15" spans="1:25">
      <c r="A15" s="271" t="s">
        <v>482</v>
      </c>
      <c r="B15" s="270"/>
      <c r="C15" s="270"/>
      <c r="D15" s="270"/>
      <c r="E15" s="270"/>
      <c r="F15" s="270"/>
      <c r="G15" s="270"/>
      <c r="I15" s="261" t="s">
        <v>481</v>
      </c>
      <c r="J15" s="2"/>
      <c r="K15" s="2"/>
      <c r="L15" s="259"/>
      <c r="U15" s="261" t="s">
        <v>480</v>
      </c>
      <c r="V15" s="259"/>
      <c r="W15" s="259"/>
      <c r="X15" s="259"/>
      <c r="Y15" s="259"/>
    </row>
    <row r="16" spans="1:25">
      <c r="A16" s="271" t="s">
        <v>478</v>
      </c>
      <c r="B16" s="270"/>
      <c r="C16" s="270"/>
      <c r="D16" s="270"/>
      <c r="E16" s="270"/>
      <c r="F16" s="270"/>
      <c r="G16" s="270"/>
      <c r="I16" s="261" t="s">
        <v>477</v>
      </c>
      <c r="J16" s="2"/>
      <c r="K16" s="2"/>
      <c r="L16" s="259"/>
      <c r="N16" s="265" t="s">
        <v>476</v>
      </c>
      <c r="O16" s="265"/>
      <c r="P16" s="265" t="s">
        <v>475</v>
      </c>
      <c r="Q16" s="265"/>
      <c r="R16" s="265"/>
      <c r="S16" s="265"/>
      <c r="U16" s="261" t="s">
        <v>474</v>
      </c>
      <c r="V16" s="259"/>
      <c r="W16" s="259"/>
      <c r="X16" s="259"/>
      <c r="Y16" s="259"/>
    </row>
    <row r="17" spans="1:25">
      <c r="A17" s="271" t="s">
        <v>472</v>
      </c>
      <c r="B17" s="270"/>
      <c r="C17" s="270"/>
      <c r="D17" s="270"/>
      <c r="E17" s="270"/>
      <c r="F17" s="270"/>
      <c r="G17" s="270"/>
      <c r="I17" s="261" t="s">
        <v>471</v>
      </c>
      <c r="J17" s="259"/>
      <c r="K17" s="259"/>
      <c r="L17" s="259"/>
      <c r="N17" s="269" t="s">
        <v>470</v>
      </c>
      <c r="O17" s="259"/>
      <c r="P17" s="259" t="s">
        <v>469</v>
      </c>
      <c r="Q17" s="259"/>
      <c r="U17" s="261" t="s">
        <v>468</v>
      </c>
      <c r="V17" s="259"/>
      <c r="W17" s="259"/>
      <c r="X17" s="259"/>
      <c r="Y17" s="259"/>
    </row>
    <row r="18" spans="1:25">
      <c r="A18" s="271" t="s">
        <v>466</v>
      </c>
      <c r="B18" s="270"/>
      <c r="C18" s="270"/>
      <c r="D18" s="270"/>
      <c r="E18" s="270"/>
      <c r="F18" s="270"/>
      <c r="G18" s="270"/>
      <c r="I18" s="261" t="s">
        <v>465</v>
      </c>
      <c r="J18" s="259"/>
      <c r="K18" s="259"/>
      <c r="L18" s="259"/>
      <c r="N18" s="269" t="s">
        <v>464</v>
      </c>
      <c r="O18" s="259"/>
      <c r="P18" s="259" t="s">
        <v>161</v>
      </c>
      <c r="Q18" s="259"/>
      <c r="U18" s="272" t="s">
        <v>463</v>
      </c>
      <c r="V18" s="259"/>
      <c r="W18" s="259"/>
      <c r="X18" s="259"/>
      <c r="Y18" s="259"/>
    </row>
    <row r="19" spans="1:25">
      <c r="A19" s="271" t="s">
        <v>461</v>
      </c>
      <c r="B19" s="270"/>
      <c r="C19" s="270"/>
      <c r="D19" s="270"/>
      <c r="E19" s="270"/>
      <c r="F19" s="270"/>
      <c r="G19" s="270"/>
      <c r="I19" s="261" t="s">
        <v>460</v>
      </c>
      <c r="J19" s="259"/>
      <c r="K19" s="259"/>
      <c r="L19" s="259"/>
      <c r="N19" s="269" t="s">
        <v>459</v>
      </c>
      <c r="O19" s="259"/>
      <c r="P19" s="259" t="s">
        <v>160</v>
      </c>
      <c r="Q19" s="259"/>
      <c r="U19" s="261" t="s">
        <v>458</v>
      </c>
      <c r="V19" s="259"/>
      <c r="W19" s="259"/>
      <c r="X19" s="259"/>
      <c r="Y19" s="259"/>
    </row>
    <row r="20" spans="1:25">
      <c r="N20" s="261" t="s">
        <v>456</v>
      </c>
      <c r="O20" s="259"/>
      <c r="P20" s="259" t="s">
        <v>193</v>
      </c>
      <c r="Q20" s="259"/>
      <c r="U20" s="261" t="s">
        <v>455</v>
      </c>
      <c r="V20" s="259"/>
      <c r="W20" s="259"/>
      <c r="X20" s="259"/>
      <c r="Y20" s="259"/>
    </row>
    <row r="21" spans="1:25">
      <c r="A21" s="265" t="s">
        <v>453</v>
      </c>
      <c r="B21" s="265"/>
      <c r="C21" s="265"/>
      <c r="D21" s="265" t="s">
        <v>452</v>
      </c>
      <c r="E21" s="265"/>
      <c r="F21" s="265"/>
      <c r="G21" s="265"/>
      <c r="I21" s="265" t="s">
        <v>451</v>
      </c>
      <c r="J21" s="265"/>
      <c r="K21" s="265"/>
      <c r="L21" s="265"/>
      <c r="N21" s="261" t="s">
        <v>450</v>
      </c>
      <c r="O21" s="259"/>
      <c r="P21" s="259" t="s">
        <v>158</v>
      </c>
      <c r="Q21" s="259"/>
      <c r="U21" s="262"/>
    </row>
    <row r="22" spans="1:25">
      <c r="A22" s="261" t="s">
        <v>448</v>
      </c>
      <c r="B22" s="259"/>
      <c r="C22" s="259"/>
      <c r="D22" s="263">
        <v>4</v>
      </c>
      <c r="E22" s="259"/>
      <c r="F22" s="259"/>
      <c r="G22" s="259"/>
      <c r="I22" s="261" t="s">
        <v>447</v>
      </c>
      <c r="J22" s="259"/>
      <c r="K22" s="259"/>
      <c r="L22" s="259"/>
      <c r="N22" s="261" t="s">
        <v>360</v>
      </c>
      <c r="O22" s="259"/>
      <c r="P22" s="259" t="s">
        <v>360</v>
      </c>
      <c r="Q22" s="259"/>
      <c r="U22" s="265" t="s">
        <v>446</v>
      </c>
      <c r="V22" s="265"/>
      <c r="W22" s="265" t="s">
        <v>445</v>
      </c>
      <c r="X22" s="265" t="s">
        <v>150</v>
      </c>
      <c r="Y22" s="265"/>
    </row>
    <row r="23" spans="1:25">
      <c r="A23" s="261" t="s">
        <v>443</v>
      </c>
      <c r="B23" s="259"/>
      <c r="C23" s="259"/>
      <c r="D23" s="263">
        <v>2</v>
      </c>
      <c r="E23" s="259"/>
      <c r="F23" s="259"/>
      <c r="G23" s="259"/>
      <c r="I23" s="261" t="s">
        <v>442</v>
      </c>
      <c r="J23" s="259"/>
      <c r="K23" s="259"/>
      <c r="L23" s="259"/>
      <c r="U23" s="259" t="s">
        <v>230</v>
      </c>
      <c r="V23" s="259"/>
      <c r="W23" s="263">
        <v>3</v>
      </c>
      <c r="X23" s="263" t="s">
        <v>231</v>
      </c>
      <c r="Y23" s="260" t="s">
        <v>152</v>
      </c>
    </row>
    <row r="24" spans="1:25">
      <c r="A24" s="261" t="s">
        <v>440</v>
      </c>
      <c r="B24" s="259"/>
      <c r="C24" s="259"/>
      <c r="D24" s="259" t="s">
        <v>439</v>
      </c>
      <c r="E24" s="259"/>
      <c r="F24" s="259"/>
      <c r="G24" s="259"/>
      <c r="I24" s="261" t="s">
        <v>438</v>
      </c>
      <c r="J24" s="259"/>
      <c r="K24" s="259"/>
      <c r="L24" s="259"/>
      <c r="N24" s="265" t="s">
        <v>437</v>
      </c>
      <c r="O24" s="265"/>
      <c r="P24" s="265"/>
      <c r="Q24" s="265"/>
      <c r="R24" s="265"/>
      <c r="S24" s="265"/>
      <c r="U24" s="259" t="s">
        <v>232</v>
      </c>
      <c r="V24" s="259"/>
      <c r="W24" s="263">
        <v>6</v>
      </c>
      <c r="X24" s="263" t="s">
        <v>233</v>
      </c>
      <c r="Y24" s="260" t="s">
        <v>3</v>
      </c>
    </row>
    <row r="25" spans="1:25">
      <c r="A25" s="261" t="s">
        <v>435</v>
      </c>
      <c r="B25" s="259"/>
      <c r="C25" s="259"/>
      <c r="D25" s="259" t="s">
        <v>434</v>
      </c>
      <c r="E25" s="259"/>
      <c r="F25" s="259"/>
      <c r="G25" s="259"/>
      <c r="I25" s="261" t="s">
        <v>433</v>
      </c>
      <c r="J25" s="259"/>
      <c r="K25" s="259"/>
      <c r="L25" s="259"/>
      <c r="N25" s="261" t="s">
        <v>432</v>
      </c>
      <c r="O25" s="259"/>
      <c r="P25" s="259"/>
      <c r="Q25" s="259"/>
      <c r="U25" s="259" t="s">
        <v>234</v>
      </c>
      <c r="V25" s="259"/>
      <c r="W25" s="263">
        <v>10</v>
      </c>
      <c r="X25" s="263" t="s">
        <v>235</v>
      </c>
      <c r="Y25" s="260" t="s">
        <v>195</v>
      </c>
    </row>
    <row r="26" spans="1:25">
      <c r="A26" s="261" t="s">
        <v>431</v>
      </c>
      <c r="B26" s="259"/>
      <c r="C26" s="259"/>
      <c r="D26" s="259"/>
      <c r="E26" s="260" t="s">
        <v>195</v>
      </c>
      <c r="F26" s="259" t="s">
        <v>430</v>
      </c>
      <c r="G26" s="259"/>
      <c r="N26" s="261" t="s">
        <v>429</v>
      </c>
      <c r="O26" s="259"/>
      <c r="P26" s="259"/>
      <c r="Q26" s="259"/>
      <c r="U26" s="259" t="s">
        <v>236</v>
      </c>
      <c r="V26" s="259"/>
      <c r="W26" s="263">
        <v>15</v>
      </c>
      <c r="X26" s="263" t="s">
        <v>237</v>
      </c>
      <c r="Y26" s="260" t="s">
        <v>238</v>
      </c>
    </row>
    <row r="27" spans="1:25">
      <c r="A27" s="261" t="s">
        <v>428</v>
      </c>
      <c r="B27" s="259"/>
      <c r="C27" s="259"/>
      <c r="D27" s="259"/>
      <c r="E27" s="260" t="s">
        <v>3</v>
      </c>
      <c r="F27" s="259" t="s">
        <v>427</v>
      </c>
      <c r="G27" s="259"/>
      <c r="N27" s="262"/>
    </row>
    <row r="28" spans="1:25">
      <c r="A28" s="261" t="s">
        <v>426</v>
      </c>
      <c r="B28" s="259"/>
      <c r="C28" s="259"/>
      <c r="D28" s="259"/>
      <c r="E28" s="260" t="s">
        <v>152</v>
      </c>
      <c r="F28" s="259" t="s">
        <v>425</v>
      </c>
      <c r="G28" s="259"/>
    </row>
  </sheetData>
  <pageMargins left="0.25" right="0.25" top="0.75" bottom="0.75" header="0.3" footer="0.3"/>
  <pageSetup paperSize="8" scale="7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80645-8EA3-4647-A036-EC301A744DB1}">
  <sheetPr codeName="Sheet6">
    <pageSetUpPr fitToPage="1"/>
  </sheetPr>
  <dimension ref="A1:IT49"/>
  <sheetViews>
    <sheetView showGridLines="0" workbookViewId="0">
      <pane xSplit="1" ySplit="1" topLeftCell="B5" activePane="bottomRight" state="frozen"/>
      <selection sqref="A1:E1"/>
      <selection pane="topRight" sqref="A1:E1"/>
      <selection pane="bottomLeft" sqref="A1:E1"/>
      <selection pane="bottomRight" activeCell="D25" sqref="D25"/>
    </sheetView>
  </sheetViews>
  <sheetFormatPr defaultColWidth="12" defaultRowHeight="18" customHeight="1"/>
  <cols>
    <col min="1" max="1" width="12" style="12" customWidth="1"/>
    <col min="2" max="2" width="19.109375" style="12" customWidth="1"/>
    <col min="3" max="3" width="17.6640625" style="12" customWidth="1"/>
    <col min="4" max="4" width="24.6640625" style="12" customWidth="1"/>
    <col min="5" max="5" width="13.88671875" style="12" customWidth="1"/>
    <col min="6" max="7" width="21.6640625" style="12" customWidth="1"/>
    <col min="8" max="9" width="21.109375" style="12" customWidth="1"/>
    <col min="10" max="10" width="22.44140625" style="12" customWidth="1"/>
    <col min="11" max="11" width="47.6640625" style="12" bestFit="1" customWidth="1"/>
    <col min="12" max="254" width="12" style="12" customWidth="1"/>
    <col min="255" max="16384" width="12" style="70"/>
  </cols>
  <sheetData>
    <row r="1" spans="1:11" s="92" customFormat="1" ht="20.7" customHeight="1" thickBot="1">
      <c r="A1" s="88" t="s">
        <v>127</v>
      </c>
      <c r="B1" s="89" t="s">
        <v>33</v>
      </c>
      <c r="C1" s="90" t="s">
        <v>34</v>
      </c>
      <c r="D1" s="90" t="s">
        <v>21</v>
      </c>
      <c r="E1" s="90" t="s">
        <v>35</v>
      </c>
      <c r="F1" s="90" t="s">
        <v>148</v>
      </c>
      <c r="G1" s="126" t="s">
        <v>137</v>
      </c>
      <c r="H1" s="118" t="s">
        <v>36</v>
      </c>
      <c r="I1" s="90" t="s">
        <v>37</v>
      </c>
      <c r="J1" s="90" t="s">
        <v>38</v>
      </c>
      <c r="K1" s="91" t="s">
        <v>149</v>
      </c>
    </row>
    <row r="2" spans="1:11" s="99" customFormat="1" ht="20.7" customHeight="1">
      <c r="A2" s="93">
        <v>1</v>
      </c>
      <c r="B2" s="128" t="s">
        <v>138</v>
      </c>
      <c r="C2" s="129" t="s">
        <v>40</v>
      </c>
      <c r="D2" s="95" t="s">
        <v>41</v>
      </c>
      <c r="E2" s="96" t="s">
        <v>42</v>
      </c>
      <c r="F2" s="97" t="s">
        <v>23</v>
      </c>
      <c r="G2" s="119"/>
      <c r="H2" t="s">
        <v>132</v>
      </c>
      <c r="I2" s="98" t="s">
        <v>43</v>
      </c>
      <c r="J2" s="94" t="s">
        <v>44</v>
      </c>
      <c r="K2" s="98" t="s">
        <v>45</v>
      </c>
    </row>
    <row r="3" spans="1:11" s="106" customFormat="1" ht="20.7" customHeight="1">
      <c r="A3" s="100">
        <v>2</v>
      </c>
      <c r="B3" s="130" t="s">
        <v>62</v>
      </c>
      <c r="C3" s="131" t="s">
        <v>46</v>
      </c>
      <c r="D3" s="102" t="s">
        <v>22</v>
      </c>
      <c r="E3" s="103" t="s">
        <v>42</v>
      </c>
      <c r="F3" s="104" t="s">
        <v>24</v>
      </c>
      <c r="G3" s="120"/>
      <c r="H3" t="s">
        <v>133</v>
      </c>
      <c r="I3" s="105" t="s">
        <v>47</v>
      </c>
      <c r="J3" s="101" t="s">
        <v>48</v>
      </c>
      <c r="K3" s="105" t="s">
        <v>142</v>
      </c>
    </row>
    <row r="4" spans="1:11" s="106" customFormat="1" ht="20.7" customHeight="1">
      <c r="A4" s="100">
        <v>3</v>
      </c>
      <c r="B4" s="130" t="s">
        <v>131</v>
      </c>
      <c r="C4" s="131" t="s">
        <v>49</v>
      </c>
      <c r="D4" s="102" t="s">
        <v>29</v>
      </c>
      <c r="E4" s="103" t="s">
        <v>50</v>
      </c>
      <c r="F4" s="104" t="s">
        <v>25</v>
      </c>
      <c r="G4" s="120"/>
      <c r="H4" t="s">
        <v>134</v>
      </c>
      <c r="I4" s="105" t="s">
        <v>51</v>
      </c>
      <c r="J4" s="101" t="s">
        <v>52</v>
      </c>
      <c r="K4" s="105" t="s">
        <v>53</v>
      </c>
    </row>
    <row r="5" spans="1:11" s="106" customFormat="1" ht="20.7" customHeight="1">
      <c r="A5" s="100">
        <v>4</v>
      </c>
      <c r="B5" s="130" t="s">
        <v>139</v>
      </c>
      <c r="C5" s="131" t="s">
        <v>54</v>
      </c>
      <c r="D5" s="102" t="s">
        <v>30</v>
      </c>
      <c r="E5" s="103" t="s">
        <v>50</v>
      </c>
      <c r="F5" s="104" t="s">
        <v>26</v>
      </c>
      <c r="G5" s="120"/>
      <c r="H5" t="s">
        <v>135</v>
      </c>
      <c r="I5" s="105" t="s">
        <v>55</v>
      </c>
      <c r="J5" s="107" t="s">
        <v>56</v>
      </c>
      <c r="K5" s="105" t="s">
        <v>57</v>
      </c>
    </row>
    <row r="6" spans="1:11" s="114" customFormat="1" ht="21.45" customHeight="1" thickBot="1">
      <c r="A6" s="108">
        <v>5</v>
      </c>
      <c r="B6" s="132" t="s">
        <v>140</v>
      </c>
      <c r="C6" s="133" t="s">
        <v>58</v>
      </c>
      <c r="D6" s="110" t="s">
        <v>31</v>
      </c>
      <c r="E6" s="111" t="s">
        <v>59</v>
      </c>
      <c r="F6" s="112" t="s">
        <v>27</v>
      </c>
      <c r="G6" s="121"/>
      <c r="H6" t="s">
        <v>136</v>
      </c>
      <c r="I6" s="109" t="s">
        <v>186</v>
      </c>
      <c r="J6" s="113" t="s">
        <v>60</v>
      </c>
      <c r="K6" s="109" t="s">
        <v>61</v>
      </c>
    </row>
    <row r="7" spans="1:11" ht="14.4">
      <c r="A7" s="17"/>
      <c r="B7" t="s">
        <v>72</v>
      </c>
      <c r="C7" s="127" t="s">
        <v>63</v>
      </c>
      <c r="D7" s="18" t="s">
        <v>64</v>
      </c>
      <c r="E7" s="19"/>
      <c r="F7" s="20" t="s">
        <v>28</v>
      </c>
      <c r="G7" s="122"/>
      <c r="H7" s="21"/>
      <c r="I7" s="22" t="s">
        <v>65</v>
      </c>
      <c r="J7" s="23" t="s">
        <v>66</v>
      </c>
      <c r="K7" s="20" t="s">
        <v>28</v>
      </c>
    </row>
    <row r="8" spans="1:11" ht="14.4">
      <c r="A8" s="24"/>
      <c r="B8" t="s">
        <v>67</v>
      </c>
      <c r="C8" s="14" t="s">
        <v>68</v>
      </c>
      <c r="D8" s="13" t="s">
        <v>32</v>
      </c>
      <c r="E8" s="25"/>
      <c r="F8" s="26" t="s">
        <v>69</v>
      </c>
      <c r="G8" s="123"/>
      <c r="H8" s="27"/>
      <c r="I8" s="28" t="s">
        <v>70</v>
      </c>
      <c r="J8" s="29" t="s">
        <v>71</v>
      </c>
      <c r="K8" s="30" t="s">
        <v>69</v>
      </c>
    </row>
    <row r="9" spans="1:11" ht="15" thickBot="1">
      <c r="A9" s="24"/>
      <c r="B9" t="s">
        <v>141</v>
      </c>
      <c r="C9" s="15" t="s">
        <v>73</v>
      </c>
      <c r="D9" s="16" t="s">
        <v>74</v>
      </c>
      <c r="E9" s="31"/>
      <c r="F9" s="32" t="s">
        <v>75</v>
      </c>
      <c r="G9" s="124"/>
      <c r="H9" s="33"/>
      <c r="I9" s="34" t="s">
        <v>76</v>
      </c>
      <c r="J9" s="35" t="s">
        <v>77</v>
      </c>
      <c r="K9" s="36" t="s">
        <v>78</v>
      </c>
    </row>
    <row r="10" spans="1:11" ht="13.8" thickBot="1">
      <c r="B10" s="37" t="s">
        <v>79</v>
      </c>
      <c r="C10" s="38" t="s">
        <v>80</v>
      </c>
      <c r="D10" s="39"/>
      <c r="E10" s="40" t="s">
        <v>81</v>
      </c>
      <c r="F10" s="41"/>
      <c r="G10" s="41"/>
      <c r="H10" s="41"/>
      <c r="I10" s="41"/>
      <c r="J10" s="42"/>
      <c r="K10" s="43" t="s">
        <v>82</v>
      </c>
    </row>
    <row r="11" spans="1:11" ht="13.8" thickBot="1">
      <c r="B11" s="235" t="s">
        <v>83</v>
      </c>
      <c r="C11" s="44" t="s">
        <v>84</v>
      </c>
      <c r="D11" s="45"/>
      <c r="E11" s="46" t="s">
        <v>85</v>
      </c>
      <c r="F11" s="47" t="s">
        <v>86</v>
      </c>
      <c r="G11" s="47"/>
      <c r="H11" s="48"/>
      <c r="I11" s="48"/>
      <c r="J11" s="45"/>
      <c r="K11" s="49" t="s">
        <v>87</v>
      </c>
    </row>
    <row r="12" spans="1:11" ht="13.2">
      <c r="B12" s="236" t="s">
        <v>88</v>
      </c>
      <c r="C12" s="50" t="s">
        <v>89</v>
      </c>
      <c r="D12" s="51"/>
      <c r="E12" s="52" t="s">
        <v>90</v>
      </c>
      <c r="F12" s="53" t="s">
        <v>91</v>
      </c>
      <c r="G12" s="53"/>
      <c r="H12" s="54"/>
      <c r="I12" s="54"/>
      <c r="J12" s="51" t="s">
        <v>92</v>
      </c>
      <c r="K12" s="55" t="s">
        <v>93</v>
      </c>
    </row>
    <row r="13" spans="1:11" ht="18" customHeight="1">
      <c r="B13" s="237" t="s">
        <v>94</v>
      </c>
      <c r="C13" s="50" t="s">
        <v>95</v>
      </c>
      <c r="D13" s="51"/>
      <c r="E13" s="56"/>
      <c r="F13" s="53" t="s">
        <v>96</v>
      </c>
      <c r="G13" s="53"/>
      <c r="H13" s="54"/>
      <c r="I13" s="54"/>
      <c r="J13" s="51"/>
      <c r="K13" s="57" t="s">
        <v>97</v>
      </c>
    </row>
    <row r="14" spans="1:11" ht="18" customHeight="1">
      <c r="B14" s="238" t="s">
        <v>98</v>
      </c>
      <c r="C14" s="50" t="s">
        <v>99</v>
      </c>
      <c r="D14" s="51"/>
      <c r="E14" s="56" t="s">
        <v>38</v>
      </c>
      <c r="F14" s="53" t="s">
        <v>100</v>
      </c>
      <c r="G14" s="53"/>
      <c r="H14" s="54"/>
      <c r="I14" s="54"/>
      <c r="J14" s="51"/>
      <c r="K14" s="57" t="s">
        <v>101</v>
      </c>
    </row>
    <row r="15" spans="1:11" ht="18" customHeight="1">
      <c r="B15" s="239" t="s">
        <v>102</v>
      </c>
      <c r="C15" s="50" t="s">
        <v>103</v>
      </c>
      <c r="D15" s="51"/>
      <c r="E15" s="56" t="s">
        <v>104</v>
      </c>
      <c r="F15" s="53" t="s">
        <v>105</v>
      </c>
      <c r="G15" s="53"/>
      <c r="H15" s="54"/>
      <c r="I15" s="54"/>
      <c r="J15" s="51"/>
      <c r="K15" s="57" t="s">
        <v>106</v>
      </c>
    </row>
    <row r="16" spans="1:11" ht="18" customHeight="1" thickBot="1">
      <c r="B16" s="240" t="s">
        <v>107</v>
      </c>
      <c r="C16" s="58" t="s">
        <v>108</v>
      </c>
      <c r="D16" s="59"/>
      <c r="E16" s="60"/>
      <c r="F16" s="61" t="s">
        <v>109</v>
      </c>
      <c r="G16" s="61"/>
      <c r="H16" s="61"/>
      <c r="I16" s="61"/>
      <c r="J16" s="62"/>
      <c r="K16" s="63"/>
    </row>
    <row r="17" spans="2:254" ht="18" customHeight="1" thickBot="1">
      <c r="B17" s="64" t="s">
        <v>110</v>
      </c>
      <c r="C17" s="65"/>
      <c r="D17" s="42"/>
      <c r="E17" s="66" t="s">
        <v>111</v>
      </c>
      <c r="F17" s="67" t="s">
        <v>112</v>
      </c>
      <c r="G17" s="125"/>
      <c r="H17" s="67"/>
      <c r="I17" s="67"/>
      <c r="J17" s="68"/>
      <c r="K17" s="69"/>
    </row>
    <row r="18" spans="2:254" ht="18" customHeight="1">
      <c r="B18" s="55" t="s">
        <v>113</v>
      </c>
      <c r="C18" s="71" t="s">
        <v>114</v>
      </c>
      <c r="D18" s="72" t="s">
        <v>115</v>
      </c>
      <c r="E18" s="73"/>
      <c r="F18" s="74" t="s">
        <v>116</v>
      </c>
      <c r="G18" s="74"/>
      <c r="H18" s="74"/>
      <c r="I18" s="74"/>
      <c r="J18" s="75"/>
      <c r="K18" s="69"/>
    </row>
    <row r="19" spans="2:254" ht="18" customHeight="1" thickBot="1">
      <c r="B19" s="57"/>
      <c r="C19" s="76" t="s">
        <v>117</v>
      </c>
      <c r="D19" s="77" t="s">
        <v>118</v>
      </c>
      <c r="E19" s="78"/>
      <c r="F19" s="79" t="s">
        <v>119</v>
      </c>
      <c r="G19" s="79"/>
      <c r="H19" s="79"/>
      <c r="I19" s="79"/>
      <c r="J19" s="80"/>
      <c r="K19" s="69"/>
    </row>
    <row r="20" spans="2:254" ht="18" customHeight="1" thickBot="1">
      <c r="B20" s="57" t="s">
        <v>38</v>
      </c>
      <c r="C20" s="40" t="s">
        <v>90</v>
      </c>
      <c r="D20" s="81" t="s">
        <v>115</v>
      </c>
      <c r="E20" s="73"/>
      <c r="F20" s="74" t="s">
        <v>120</v>
      </c>
      <c r="G20" s="74"/>
      <c r="H20" s="74"/>
      <c r="I20" s="74"/>
      <c r="J20" s="75"/>
      <c r="K20" s="69"/>
    </row>
    <row r="21" spans="2:254" ht="18" customHeight="1" thickBot="1">
      <c r="B21" s="57" t="s">
        <v>21</v>
      </c>
      <c r="C21" s="40" t="s">
        <v>121</v>
      </c>
      <c r="D21" s="42" t="s">
        <v>122</v>
      </c>
      <c r="E21" s="82"/>
      <c r="F21" s="83" t="s">
        <v>123</v>
      </c>
      <c r="G21" s="83"/>
      <c r="H21" s="83"/>
      <c r="I21" s="83"/>
      <c r="J21" s="84" t="s">
        <v>124</v>
      </c>
      <c r="K21" s="69"/>
    </row>
    <row r="22" spans="2:254" ht="18" customHeight="1">
      <c r="B22" s="57" t="s">
        <v>34</v>
      </c>
      <c r="C22" s="85" t="s">
        <v>114</v>
      </c>
      <c r="D22" s="86" t="s">
        <v>115</v>
      </c>
      <c r="E22" s="150" t="s">
        <v>197</v>
      </c>
      <c r="F22" s="151"/>
      <c r="G22" s="151"/>
      <c r="H22" s="125"/>
      <c r="I22" s="125"/>
      <c r="J22" s="68"/>
      <c r="K22" s="69"/>
    </row>
    <row r="23" spans="2:254" ht="18" customHeight="1" thickBot="1">
      <c r="B23" s="57"/>
      <c r="C23" s="76" t="s">
        <v>117</v>
      </c>
      <c r="D23" s="77" t="s">
        <v>118</v>
      </c>
      <c r="E23" s="78" t="s">
        <v>38</v>
      </c>
      <c r="F23" s="79" t="s">
        <v>194</v>
      </c>
      <c r="G23" s="79" t="s">
        <v>21</v>
      </c>
      <c r="H23" s="79" t="s">
        <v>201</v>
      </c>
      <c r="I23" s="79"/>
      <c r="J23" s="80"/>
      <c r="K23" s="69"/>
    </row>
    <row r="24" spans="2:254" ht="18" customHeight="1" thickBot="1">
      <c r="B24" s="57" t="s">
        <v>36</v>
      </c>
      <c r="C24" s="40" t="s">
        <v>125</v>
      </c>
      <c r="D24" s="42"/>
      <c r="E24" s="78" t="s">
        <v>198</v>
      </c>
      <c r="F24" s="79" t="s">
        <v>200</v>
      </c>
      <c r="G24" s="79" t="s">
        <v>148</v>
      </c>
      <c r="H24" s="79" t="s">
        <v>36</v>
      </c>
      <c r="I24" s="79"/>
      <c r="J24" s="80"/>
      <c r="K24" s="69"/>
    </row>
    <row r="25" spans="2:254" ht="18" customHeight="1" thickBot="1">
      <c r="B25" s="63" t="s">
        <v>39</v>
      </c>
      <c r="C25" s="40" t="s">
        <v>126</v>
      </c>
      <c r="D25" s="42"/>
      <c r="E25" s="82" t="s">
        <v>199</v>
      </c>
      <c r="F25" s="83" t="s">
        <v>200</v>
      </c>
      <c r="G25" s="83" t="s">
        <v>149</v>
      </c>
      <c r="H25" s="83" t="s">
        <v>36</v>
      </c>
      <c r="I25" s="83"/>
      <c r="J25" s="152"/>
      <c r="K25" s="69"/>
    </row>
    <row r="26" spans="2:254" ht="18" customHeight="1">
      <c r="IQ26" s="70"/>
      <c r="IR26" s="70"/>
      <c r="IS26" s="70"/>
      <c r="IT26" s="70"/>
    </row>
    <row r="27" spans="2:254" ht="18" customHeight="1">
      <c r="E27" s="87"/>
      <c r="IQ27" s="70"/>
      <c r="IR27" s="70"/>
      <c r="IS27" s="70"/>
      <c r="IT27" s="70"/>
    </row>
    <row r="28" spans="2:254" ht="18" customHeight="1">
      <c r="IQ28" s="70"/>
      <c r="IR28" s="70"/>
      <c r="IS28" s="70"/>
      <c r="IT28" s="70"/>
    </row>
    <row r="29" spans="2:254" ht="18" customHeight="1">
      <c r="IQ29" s="70"/>
      <c r="IR29" s="70"/>
      <c r="IS29" s="70"/>
      <c r="IT29" s="70"/>
    </row>
    <row r="30" spans="2:254" ht="18" customHeight="1">
      <c r="IQ30" s="70"/>
      <c r="IR30" s="70"/>
      <c r="IS30" s="70"/>
      <c r="IT30" s="70"/>
    </row>
    <row r="31" spans="2:254" ht="18" customHeight="1">
      <c r="IQ31" s="70"/>
      <c r="IR31" s="70"/>
      <c r="IS31" s="70"/>
      <c r="IT31" s="70"/>
    </row>
    <row r="32" spans="2:254" ht="18" customHeight="1">
      <c r="IQ32" s="70"/>
      <c r="IR32" s="70"/>
      <c r="IS32" s="70"/>
      <c r="IT32" s="70"/>
    </row>
    <row r="33" spans="5:254" ht="18" customHeight="1">
      <c r="IQ33" s="70"/>
      <c r="IR33" s="70"/>
      <c r="IS33" s="70"/>
      <c r="IT33" s="70"/>
    </row>
    <row r="34" spans="5:254" ht="18" customHeight="1">
      <c r="E34" s="69"/>
      <c r="IQ34" s="70"/>
      <c r="IR34" s="70"/>
      <c r="IS34" s="70"/>
      <c r="IT34" s="70"/>
    </row>
    <row r="35" spans="5:254" ht="18" customHeight="1">
      <c r="F35" s="69"/>
      <c r="G35" s="69"/>
      <c r="H35" s="69"/>
      <c r="I35" s="69"/>
      <c r="J35" s="69"/>
    </row>
    <row r="36" spans="5:254" ht="18" customHeight="1">
      <c r="F36" s="69"/>
      <c r="G36" s="69"/>
      <c r="H36" s="69"/>
      <c r="I36" s="69"/>
      <c r="J36" s="69"/>
    </row>
    <row r="37" spans="5:254" ht="18" customHeight="1">
      <c r="F37" s="69"/>
      <c r="G37" s="69"/>
      <c r="H37" s="69"/>
      <c r="I37" s="69"/>
      <c r="J37" s="69"/>
    </row>
    <row r="38" spans="5:254" ht="18" customHeight="1">
      <c r="F38" s="69"/>
      <c r="G38" s="69"/>
      <c r="H38" s="69"/>
      <c r="I38" s="69"/>
      <c r="J38" s="69"/>
    </row>
    <row r="39" spans="5:254" ht="18" customHeight="1">
      <c r="F39" s="69"/>
      <c r="G39" s="69"/>
      <c r="H39" s="69"/>
      <c r="I39" s="69"/>
      <c r="J39" s="69"/>
    </row>
    <row r="40" spans="5:254" ht="18" customHeight="1">
      <c r="F40" s="69"/>
      <c r="G40" s="69"/>
      <c r="H40" s="69"/>
      <c r="I40" s="69"/>
      <c r="J40" s="69"/>
    </row>
    <row r="41" spans="5:254" ht="18" customHeight="1">
      <c r="F41" s="69"/>
      <c r="G41" s="69"/>
      <c r="H41" s="69"/>
      <c r="I41" s="69"/>
      <c r="J41" s="69"/>
    </row>
    <row r="42" spans="5:254" ht="18" customHeight="1">
      <c r="F42" s="69"/>
      <c r="G42" s="69"/>
      <c r="H42" s="69"/>
      <c r="I42" s="69"/>
      <c r="J42" s="69"/>
    </row>
    <row r="43" spans="5:254" ht="18" customHeight="1">
      <c r="F43" s="69"/>
      <c r="G43" s="69"/>
      <c r="H43" s="69"/>
      <c r="I43" s="69"/>
      <c r="J43" s="69"/>
    </row>
    <row r="44" spans="5:254" ht="18" customHeight="1">
      <c r="F44" s="69"/>
      <c r="G44" s="69"/>
      <c r="H44" s="69"/>
      <c r="I44" s="69"/>
      <c r="J44" s="69"/>
    </row>
    <row r="45" spans="5:254" ht="18" customHeight="1">
      <c r="F45" s="69"/>
      <c r="G45" s="69"/>
      <c r="H45" s="69"/>
      <c r="I45" s="69"/>
      <c r="J45" s="69"/>
    </row>
    <row r="46" spans="5:254" ht="18" customHeight="1">
      <c r="F46" s="69"/>
      <c r="G46" s="69"/>
      <c r="H46" s="69"/>
      <c r="I46" s="69"/>
      <c r="J46" s="69"/>
    </row>
    <row r="47" spans="5:254" ht="18" customHeight="1">
      <c r="F47" s="69"/>
      <c r="G47" s="69"/>
      <c r="H47" s="69"/>
      <c r="I47" s="69"/>
      <c r="J47" s="69"/>
    </row>
    <row r="48" spans="5:254" ht="18" customHeight="1">
      <c r="F48" s="69"/>
      <c r="G48" s="69"/>
      <c r="H48" s="69"/>
      <c r="I48" s="69"/>
      <c r="J48" s="69"/>
    </row>
    <row r="49" spans="6:10" ht="18" customHeight="1">
      <c r="F49" s="69"/>
      <c r="G49" s="69"/>
      <c r="H49" s="69"/>
      <c r="I49" s="69"/>
      <c r="J49" s="69"/>
    </row>
  </sheetData>
  <pageMargins left="0.5" right="0.5" top="0.75" bottom="0.75" header="0.27777800000000002" footer="0.27777800000000002"/>
  <pageSetup orientation="portrait" r:id="rId1"/>
  <headerFooter>
    <oddFooter>&amp;C&amp;"Helvetica,Regular"&amp;11&amp;K000000&amp;P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CFCD1-D035-4FBB-81D2-35D6A32BEE64}">
  <sheetPr>
    <pageSetUpPr fitToPage="1"/>
  </sheetPr>
  <dimension ref="A1:AT73"/>
  <sheetViews>
    <sheetView zoomScale="89" zoomScaleNormal="89" workbookViewId="0">
      <selection activeCell="AC1" sqref="AC1:AD6"/>
    </sheetView>
  </sheetViews>
  <sheetFormatPr defaultColWidth="4.21875" defaultRowHeight="14.4"/>
  <sheetData>
    <row r="1" spans="1:30" ht="18">
      <c r="A1" s="439"/>
      <c r="B1" s="507" t="s">
        <v>34</v>
      </c>
      <c r="C1" s="507"/>
      <c r="D1" s="507"/>
      <c r="E1" s="507"/>
      <c r="F1" s="508"/>
      <c r="G1" s="508" t="s">
        <v>891</v>
      </c>
      <c r="H1" s="508"/>
      <c r="I1" s="508"/>
      <c r="J1" s="508"/>
      <c r="K1" s="508"/>
      <c r="L1" s="508"/>
      <c r="M1" s="508"/>
      <c r="N1" s="508"/>
      <c r="O1" s="508"/>
      <c r="P1" s="535" t="s">
        <v>880</v>
      </c>
      <c r="Q1" s="580"/>
      <c r="R1" s="580"/>
      <c r="S1" s="580"/>
      <c r="T1" s="580"/>
      <c r="U1" s="580"/>
      <c r="V1" s="580"/>
      <c r="W1" s="580"/>
      <c r="X1" s="580"/>
      <c r="Y1" s="580"/>
      <c r="Z1" s="580"/>
      <c r="AA1" s="580"/>
      <c r="AC1" s="4">
        <v>1</v>
      </c>
      <c r="AD1" s="4">
        <f ca="1">RANDBETWEEN(1,6)</f>
        <v>6</v>
      </c>
    </row>
    <row r="2" spans="1:30" ht="18" customHeight="1">
      <c r="A2" s="439"/>
      <c r="B2" s="305" t="s">
        <v>560</v>
      </c>
      <c r="C2" s="306"/>
      <c r="D2" s="306"/>
      <c r="E2" s="344"/>
      <c r="F2" s="145" t="s">
        <v>10</v>
      </c>
      <c r="G2" s="3" t="s">
        <v>892</v>
      </c>
      <c r="H2" s="3"/>
      <c r="I2" s="3"/>
      <c r="J2" s="3"/>
      <c r="K2" s="3"/>
      <c r="L2" s="3"/>
      <c r="M2" s="3"/>
      <c r="N2" s="3"/>
      <c r="O2" s="3"/>
      <c r="P2" s="134" t="s">
        <v>1</v>
      </c>
      <c r="Q2" s="2" t="s">
        <v>881</v>
      </c>
      <c r="R2" s="2"/>
      <c r="S2" s="2"/>
      <c r="T2" s="2"/>
      <c r="U2" s="2"/>
      <c r="V2" s="2"/>
      <c r="W2" s="10"/>
      <c r="X2" s="2"/>
      <c r="Y2" s="2"/>
      <c r="Z2" s="2"/>
      <c r="AA2" s="2"/>
      <c r="AC2" s="4">
        <v>2</v>
      </c>
      <c r="AD2" s="4">
        <f ca="1">RANDBETWEEN(1,6)</f>
        <v>5</v>
      </c>
    </row>
    <row r="3" spans="1:30" ht="17.399999999999999" customHeight="1">
      <c r="A3" s="439"/>
      <c r="B3" s="302" t="s">
        <v>40</v>
      </c>
      <c r="C3" s="303"/>
      <c r="D3" s="304"/>
      <c r="E3" s="345"/>
      <c r="F3" s="134" t="s">
        <v>10</v>
      </c>
      <c r="G3" s="3" t="s">
        <v>893</v>
      </c>
      <c r="H3" s="3"/>
      <c r="I3" s="3"/>
      <c r="J3" s="3"/>
      <c r="K3" s="3"/>
      <c r="L3" s="3"/>
      <c r="M3" s="3"/>
      <c r="N3" s="3"/>
      <c r="O3" s="3"/>
      <c r="P3" s="134" t="s">
        <v>1</v>
      </c>
      <c r="Q3" s="2" t="s">
        <v>882</v>
      </c>
      <c r="R3" s="2"/>
      <c r="S3" s="2"/>
      <c r="T3" s="2"/>
      <c r="U3" s="2"/>
      <c r="V3" s="2"/>
      <c r="W3" s="2"/>
      <c r="X3" s="2"/>
      <c r="Y3" s="2"/>
      <c r="Z3" s="2"/>
      <c r="AA3" s="2"/>
      <c r="AC3" s="4">
        <v>3</v>
      </c>
      <c r="AD3" s="4">
        <f ca="1">RANDBETWEEN(1,6)</f>
        <v>3</v>
      </c>
    </row>
    <row r="4" spans="1:30" ht="15.6">
      <c r="A4" s="439"/>
      <c r="B4" s="302" t="s">
        <v>211</v>
      </c>
      <c r="C4" s="303"/>
      <c r="D4" s="304"/>
      <c r="E4" s="345"/>
      <c r="F4" s="134" t="s">
        <v>10</v>
      </c>
      <c r="G4" s="3" t="s">
        <v>894</v>
      </c>
      <c r="H4" s="3"/>
      <c r="I4" s="3"/>
      <c r="J4" s="3"/>
      <c r="K4" s="3"/>
      <c r="L4" s="3"/>
      <c r="M4" s="3"/>
      <c r="N4" s="3"/>
      <c r="O4" s="3"/>
      <c r="P4" s="134" t="s">
        <v>1</v>
      </c>
      <c r="Q4" s="2" t="s">
        <v>1226</v>
      </c>
      <c r="R4" s="2"/>
      <c r="S4" s="2"/>
      <c r="T4" s="2"/>
      <c r="U4" s="2"/>
      <c r="V4" s="2"/>
      <c r="W4" s="2"/>
      <c r="X4" s="2"/>
      <c r="Y4" s="2"/>
      <c r="Z4" s="2"/>
      <c r="AA4" s="2"/>
      <c r="AC4" s="4">
        <v>4</v>
      </c>
      <c r="AD4" s="4">
        <f ca="1">RANDBETWEEN(1,6)</f>
        <v>1</v>
      </c>
    </row>
    <row r="5" spans="1:30" ht="15.6">
      <c r="A5" s="439"/>
      <c r="B5" s="312" t="s">
        <v>46</v>
      </c>
      <c r="C5" s="303"/>
      <c r="D5" s="304"/>
      <c r="E5" s="345"/>
      <c r="F5" s="134" t="s">
        <v>10</v>
      </c>
      <c r="G5" s="3" t="s">
        <v>895</v>
      </c>
      <c r="H5" s="3"/>
      <c r="I5" s="3"/>
      <c r="J5" s="3"/>
      <c r="K5" s="3"/>
      <c r="L5" s="3"/>
      <c r="M5" s="3"/>
      <c r="N5" s="3"/>
      <c r="O5" s="3"/>
      <c r="P5" s="134" t="s">
        <v>1</v>
      </c>
      <c r="Q5" s="2" t="s">
        <v>1210</v>
      </c>
      <c r="R5" s="2"/>
      <c r="S5" s="2"/>
      <c r="T5" s="2"/>
      <c r="U5" s="2"/>
      <c r="V5" s="2"/>
      <c r="W5" s="2"/>
      <c r="X5" s="2"/>
      <c r="Y5" s="2"/>
      <c r="Z5" s="2"/>
      <c r="AA5" s="2"/>
      <c r="AC5" s="4">
        <v>5</v>
      </c>
      <c r="AD5" s="4">
        <f ca="1">RANDBETWEEN(1,6)</f>
        <v>4</v>
      </c>
    </row>
    <row r="6" spans="1:30" ht="15.6">
      <c r="A6" s="439"/>
      <c r="B6" s="302" t="s">
        <v>54</v>
      </c>
      <c r="C6" s="303"/>
      <c r="D6" s="304"/>
      <c r="E6" s="304"/>
      <c r="F6" s="134" t="s">
        <v>10</v>
      </c>
      <c r="G6" s="3" t="s">
        <v>896</v>
      </c>
      <c r="H6" s="3"/>
      <c r="I6" s="3"/>
      <c r="J6" s="3"/>
      <c r="K6" s="3"/>
      <c r="L6" s="3"/>
      <c r="M6" s="3"/>
      <c r="N6" s="3"/>
      <c r="O6" s="3"/>
      <c r="P6" s="134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C6" s="246"/>
      <c r="AD6" s="246"/>
    </row>
    <row r="7" spans="1:30" ht="15.6">
      <c r="A7" s="439"/>
      <c r="B7" s="313" t="s">
        <v>315</v>
      </c>
      <c r="C7" s="303"/>
      <c r="D7" s="304"/>
      <c r="E7" s="304"/>
      <c r="F7" s="134" t="s">
        <v>10</v>
      </c>
      <c r="G7" s="3" t="s">
        <v>897</v>
      </c>
      <c r="H7" s="3"/>
      <c r="I7" s="3"/>
      <c r="J7" s="3"/>
      <c r="K7" s="3"/>
      <c r="L7" s="3"/>
      <c r="M7" s="3"/>
      <c r="N7" s="3"/>
      <c r="O7" s="3"/>
      <c r="AA7" s="2"/>
    </row>
    <row r="8" spans="1:30" ht="15.6">
      <c r="A8" s="439"/>
      <c r="B8" s="845" t="s">
        <v>63</v>
      </c>
      <c r="C8" s="7"/>
      <c r="D8" s="7"/>
      <c r="E8" s="7"/>
      <c r="F8" s="134" t="s">
        <v>10</v>
      </c>
      <c r="G8" s="3" t="s">
        <v>898</v>
      </c>
      <c r="H8" s="3"/>
      <c r="I8" s="3"/>
      <c r="J8" s="3"/>
      <c r="K8" s="3"/>
      <c r="L8" s="3"/>
      <c r="M8" s="3"/>
      <c r="N8" s="3"/>
      <c r="O8" s="3"/>
      <c r="AA8" s="2"/>
    </row>
    <row r="9" spans="1:30" ht="15.6">
      <c r="A9" s="439"/>
      <c r="B9" s="845" t="s">
        <v>371</v>
      </c>
      <c r="C9" s="7"/>
      <c r="D9" s="7"/>
      <c r="E9" s="7"/>
      <c r="F9" s="134" t="s">
        <v>10</v>
      </c>
      <c r="G9" s="3" t="s">
        <v>899</v>
      </c>
      <c r="H9" s="3"/>
      <c r="I9" s="3"/>
      <c r="J9" s="3"/>
      <c r="K9" s="3"/>
      <c r="L9" s="3"/>
      <c r="M9" s="3"/>
      <c r="N9" s="3"/>
      <c r="O9" s="3"/>
      <c r="AA9" s="2"/>
    </row>
    <row r="10" spans="1:30">
      <c r="A10" s="439"/>
      <c r="B10" s="847" t="s">
        <v>372</v>
      </c>
      <c r="C10" s="7"/>
      <c r="D10" s="7"/>
      <c r="E10" s="7"/>
      <c r="F10" s="134" t="s">
        <v>10</v>
      </c>
      <c r="G10" s="3" t="s">
        <v>900</v>
      </c>
      <c r="H10" s="3"/>
      <c r="I10" s="3"/>
      <c r="J10" s="3"/>
      <c r="K10" s="3"/>
      <c r="L10" s="3"/>
      <c r="M10" s="3"/>
      <c r="N10" s="3"/>
      <c r="O10" s="3"/>
      <c r="AA10" s="2"/>
    </row>
    <row r="11" spans="1:30" ht="18">
      <c r="A11" s="439"/>
      <c r="B11" s="507" t="s">
        <v>37</v>
      </c>
      <c r="C11" s="507"/>
      <c r="D11" s="507"/>
      <c r="E11" s="507"/>
      <c r="F11" s="507"/>
      <c r="G11" s="510"/>
      <c r="H11" s="508" t="s">
        <v>891</v>
      </c>
      <c r="I11" s="508"/>
      <c r="J11" s="508"/>
      <c r="K11" s="508"/>
      <c r="L11" s="508"/>
      <c r="M11" s="508"/>
      <c r="N11" s="508"/>
      <c r="O11" s="508"/>
      <c r="P11" s="508"/>
      <c r="AA11" s="2"/>
    </row>
    <row r="12" spans="1:30" ht="15.6">
      <c r="A12" s="439"/>
      <c r="B12" s="305" t="str">
        <f>VLOOKUP(B11,taulukot!$P$10:$V$13,2)</f>
        <v>Elementti aisti</v>
      </c>
      <c r="C12" s="306"/>
      <c r="D12" s="306"/>
      <c r="E12" s="306"/>
      <c r="F12" s="344"/>
      <c r="G12" s="145" t="s">
        <v>10</v>
      </c>
      <c r="H12" s="3" t="s">
        <v>1212</v>
      </c>
      <c r="I12" s="3"/>
      <c r="J12" s="3"/>
      <c r="K12" s="3"/>
      <c r="L12" s="3"/>
      <c r="M12" s="3"/>
      <c r="N12" s="3"/>
      <c r="O12" s="3"/>
      <c r="P12" s="439"/>
      <c r="AA12" s="2"/>
    </row>
    <row r="13" spans="1:30" ht="15.6">
      <c r="A13" s="439"/>
      <c r="B13" s="302" t="str">
        <f>VLOOKUP(B11,taulukot!$P$10:$V$13,3)</f>
        <v>Ohjaa</v>
      </c>
      <c r="C13" s="304"/>
      <c r="D13" s="304"/>
      <c r="E13" s="304"/>
      <c r="F13" s="345"/>
      <c r="G13" s="134" t="s">
        <v>10</v>
      </c>
      <c r="H13" s="3" t="s">
        <v>1213</v>
      </c>
      <c r="I13" s="3"/>
      <c r="J13" s="3"/>
      <c r="K13" s="3"/>
      <c r="L13" s="3"/>
      <c r="M13" s="3"/>
      <c r="N13" s="3"/>
      <c r="O13" s="3"/>
      <c r="AA13" s="2"/>
    </row>
    <row r="14" spans="1:30" ht="15.6">
      <c r="A14" s="439"/>
      <c r="B14" s="302" t="str">
        <f>VLOOKUP(B11,taulukot!$P$10:$V$13,4)</f>
        <v>Luo</v>
      </c>
      <c r="C14" s="304"/>
      <c r="D14" s="304"/>
      <c r="E14" s="304"/>
      <c r="F14" s="345"/>
      <c r="G14" s="134" t="s">
        <v>10</v>
      </c>
      <c r="H14" s="3" t="s">
        <v>1214</v>
      </c>
      <c r="I14" s="3"/>
      <c r="J14" s="3"/>
      <c r="K14" s="3"/>
      <c r="L14" s="3"/>
      <c r="M14" s="3"/>
      <c r="N14" s="3"/>
      <c r="O14" s="3"/>
      <c r="AA14" s="2"/>
    </row>
    <row r="15" spans="1:30" ht="15.6">
      <c r="A15" s="439"/>
      <c r="B15" s="312" t="str">
        <f>VLOOKUP(B11,taulukot!$P$10:$V$13,5)</f>
        <v>Muuta</v>
      </c>
      <c r="C15" s="304"/>
      <c r="D15" s="304"/>
      <c r="E15" s="304"/>
      <c r="F15" s="345"/>
      <c r="G15" s="134" t="s">
        <v>10</v>
      </c>
      <c r="H15" s="870" t="s">
        <v>1215</v>
      </c>
      <c r="I15" s="3"/>
      <c r="J15" s="3"/>
      <c r="K15" s="3"/>
      <c r="L15" s="3"/>
      <c r="M15" s="3"/>
      <c r="N15" s="3"/>
      <c r="O15" s="3"/>
      <c r="AA15" s="2"/>
    </row>
    <row r="16" spans="1:30" ht="15.6">
      <c r="A16" s="439"/>
      <c r="B16" s="302" t="str">
        <f>VLOOKUP(B11,taulukot!$P$10:$V$13,6)</f>
        <v>Suojaa</v>
      </c>
      <c r="C16" s="304"/>
      <c r="D16" s="304"/>
      <c r="E16" s="304"/>
      <c r="F16" s="304"/>
      <c r="G16" s="134" t="s">
        <v>10</v>
      </c>
      <c r="H16" s="492" t="s">
        <v>1216</v>
      </c>
      <c r="I16" s="3"/>
      <c r="J16" s="3"/>
      <c r="K16" s="3"/>
      <c r="L16" s="3"/>
      <c r="M16" s="3"/>
      <c r="N16" s="3"/>
      <c r="O16" s="3"/>
      <c r="AA16" s="2"/>
    </row>
    <row r="17" spans="1:29" ht="15.6">
      <c r="A17" s="439"/>
      <c r="B17" s="313" t="s">
        <v>1217</v>
      </c>
      <c r="C17" s="304"/>
      <c r="D17" s="304"/>
      <c r="E17" s="304"/>
      <c r="F17" s="304"/>
      <c r="G17" s="134" t="s">
        <v>10</v>
      </c>
      <c r="H17" s="3" t="s">
        <v>1218</v>
      </c>
      <c r="I17" s="3"/>
      <c r="J17" s="3"/>
      <c r="K17" s="3"/>
      <c r="L17" s="3"/>
      <c r="M17" s="3"/>
      <c r="N17" s="3"/>
      <c r="O17" s="3"/>
      <c r="AA17" s="2"/>
    </row>
    <row r="18" spans="1:29" ht="15.6">
      <c r="A18" s="439"/>
      <c r="B18" s="845" t="s">
        <v>366</v>
      </c>
      <c r="C18" s="7"/>
      <c r="D18" s="7"/>
      <c r="E18" s="7"/>
      <c r="F18" s="7"/>
      <c r="G18" s="134" t="s">
        <v>10</v>
      </c>
      <c r="H18" s="3" t="s">
        <v>1219</v>
      </c>
      <c r="I18" s="3"/>
      <c r="J18" s="3"/>
      <c r="K18" s="3"/>
      <c r="L18" s="3"/>
      <c r="M18" s="3"/>
      <c r="N18" s="3"/>
      <c r="O18" s="3"/>
      <c r="AA18" s="2"/>
    </row>
    <row r="19" spans="1:29" ht="15.6">
      <c r="A19" s="439"/>
      <c r="B19" s="845" t="s">
        <v>367</v>
      </c>
      <c r="C19" s="7"/>
      <c r="D19" s="7"/>
      <c r="E19" s="7"/>
      <c r="F19" s="7"/>
      <c r="G19" s="134" t="s">
        <v>10</v>
      </c>
      <c r="H19" s="3" t="s">
        <v>1220</v>
      </c>
      <c r="I19" s="3"/>
      <c r="J19" s="3"/>
      <c r="K19" s="3"/>
      <c r="L19" s="3"/>
      <c r="M19" s="3"/>
      <c r="N19" s="3"/>
      <c r="O19" s="3"/>
      <c r="AA19" s="2"/>
    </row>
    <row r="20" spans="1:29" ht="15.6">
      <c r="A20" s="439"/>
      <c r="B20" s="846" t="s">
        <v>76</v>
      </c>
      <c r="C20" s="311"/>
      <c r="D20" s="311"/>
      <c r="E20" s="311"/>
      <c r="F20" s="311"/>
      <c r="G20" s="134" t="s">
        <v>10</v>
      </c>
      <c r="H20" s="3" t="s">
        <v>1221</v>
      </c>
      <c r="I20" s="3"/>
      <c r="J20" s="3"/>
      <c r="K20" s="3"/>
      <c r="L20" s="3"/>
      <c r="M20" s="3"/>
      <c r="N20" s="3"/>
      <c r="O20" s="3"/>
      <c r="P20" s="439"/>
      <c r="Q20" s="439"/>
      <c r="R20" s="439"/>
      <c r="S20" s="439"/>
      <c r="T20" s="439"/>
      <c r="U20" s="439"/>
      <c r="V20" s="439"/>
      <c r="W20" s="439"/>
      <c r="X20" s="439"/>
      <c r="Y20" s="439"/>
      <c r="Z20" s="439"/>
      <c r="AA20" s="2"/>
    </row>
    <row r="21" spans="1:29" ht="18">
      <c r="A21" s="439"/>
      <c r="B21" s="507" t="s">
        <v>38</v>
      </c>
      <c r="C21" s="507"/>
      <c r="D21" s="507"/>
      <c r="E21" s="507"/>
      <c r="F21" s="507"/>
      <c r="G21" s="509"/>
      <c r="H21" s="509" t="s">
        <v>277</v>
      </c>
      <c r="I21" s="509"/>
      <c r="J21" s="384"/>
      <c r="K21" s="437" t="s">
        <v>1248</v>
      </c>
      <c r="L21" s="384"/>
      <c r="M21" s="508" t="s">
        <v>891</v>
      </c>
      <c r="N21" s="508"/>
      <c r="O21" s="507"/>
      <c r="P21" s="507"/>
      <c r="Q21" s="507"/>
      <c r="R21" s="507"/>
      <c r="S21" s="507"/>
      <c r="T21" s="507"/>
      <c r="U21" s="507"/>
      <c r="V21" s="507"/>
      <c r="W21" s="509" t="s">
        <v>277</v>
      </c>
      <c r="X21" s="509"/>
      <c r="Y21" s="509"/>
      <c r="Z21" s="509"/>
      <c r="AA21" s="509"/>
    </row>
    <row r="22" spans="1:29" ht="15.6" customHeight="1">
      <c r="A22" s="439"/>
      <c r="B22" s="305" t="s">
        <v>276</v>
      </c>
      <c r="C22" s="306"/>
      <c r="D22" s="306"/>
      <c r="E22" s="344"/>
      <c r="F22" s="344"/>
      <c r="G22" s="145" t="s">
        <v>10</v>
      </c>
      <c r="H22" s="439" t="s">
        <v>1107</v>
      </c>
      <c r="I22" s="439"/>
      <c r="J22" s="439"/>
      <c r="K22" s="439" t="s">
        <v>339</v>
      </c>
      <c r="L22" s="439"/>
      <c r="M22" s="3" t="s">
        <v>959</v>
      </c>
      <c r="N22" s="3"/>
      <c r="O22" s="3"/>
      <c r="P22" s="3"/>
      <c r="Q22" s="3"/>
      <c r="R22" s="3"/>
      <c r="S22" s="3"/>
      <c r="T22" s="3"/>
      <c r="U22" s="3"/>
      <c r="V22" s="3"/>
      <c r="W22" s="862" t="s">
        <v>1225</v>
      </c>
      <c r="X22" s="863"/>
      <c r="Y22" s="356" t="s">
        <v>1108</v>
      </c>
      <c r="Z22" s="356"/>
      <c r="AA22" s="864"/>
    </row>
    <row r="23" spans="1:29" ht="15.6">
      <c r="A23" s="439"/>
      <c r="B23" s="302" t="s">
        <v>209</v>
      </c>
      <c r="C23" s="303"/>
      <c r="D23" s="304"/>
      <c r="E23" s="345"/>
      <c r="F23" s="345"/>
      <c r="G23" s="134" t="s">
        <v>10</v>
      </c>
      <c r="H23" s="439" t="s">
        <v>336</v>
      </c>
      <c r="I23" s="439"/>
      <c r="J23" s="439"/>
      <c r="K23" s="439" t="s">
        <v>1192</v>
      </c>
      <c r="L23" s="439"/>
      <c r="M23" s="3" t="s">
        <v>960</v>
      </c>
      <c r="N23" s="3"/>
      <c r="O23" s="3"/>
      <c r="P23" s="3"/>
      <c r="Q23" s="3"/>
      <c r="R23" s="3"/>
      <c r="S23" s="3"/>
      <c r="T23" s="3"/>
      <c r="U23" s="3"/>
      <c r="V23" s="3"/>
      <c r="W23" s="865" t="s">
        <v>336</v>
      </c>
      <c r="X23" s="589"/>
      <c r="Y23" s="589" t="s">
        <v>1109</v>
      </c>
      <c r="Z23" s="589"/>
      <c r="AA23" s="866"/>
      <c r="AC23" s="439"/>
    </row>
    <row r="24" spans="1:29" ht="15.6">
      <c r="A24" s="439"/>
      <c r="B24" s="302" t="s">
        <v>129</v>
      </c>
      <c r="C24" s="303"/>
      <c r="D24" s="304"/>
      <c r="E24" s="345"/>
      <c r="F24" s="345"/>
      <c r="G24" s="134" t="s">
        <v>10</v>
      </c>
      <c r="H24" s="439" t="s">
        <v>1107</v>
      </c>
      <c r="I24" s="439"/>
      <c r="J24" s="439"/>
      <c r="K24" s="439" t="s">
        <v>339</v>
      </c>
      <c r="L24" s="439"/>
      <c r="M24" s="3" t="s">
        <v>961</v>
      </c>
      <c r="N24" s="3"/>
      <c r="O24" s="3"/>
      <c r="P24" s="3"/>
      <c r="Q24" s="3"/>
      <c r="R24" s="3"/>
      <c r="S24" s="3"/>
      <c r="T24" s="3"/>
      <c r="U24" s="3"/>
      <c r="V24" s="3"/>
      <c r="W24" s="865" t="s">
        <v>340</v>
      </c>
      <c r="X24" s="589"/>
      <c r="Y24" s="589" t="s">
        <v>1211</v>
      </c>
      <c r="Z24" s="589"/>
      <c r="AA24" s="866"/>
    </row>
    <row r="25" spans="1:29" ht="15.6">
      <c r="A25" s="439"/>
      <c r="B25" s="312" t="s">
        <v>288</v>
      </c>
      <c r="C25" s="303"/>
      <c r="D25" s="304"/>
      <c r="E25" s="345"/>
      <c r="F25" s="345"/>
      <c r="G25" s="134" t="s">
        <v>10</v>
      </c>
      <c r="H25" s="439" t="s">
        <v>1107</v>
      </c>
      <c r="I25" s="439"/>
      <c r="J25" s="439"/>
      <c r="K25" s="439" t="s">
        <v>340</v>
      </c>
      <c r="L25" s="439"/>
      <c r="M25" s="3" t="s">
        <v>962</v>
      </c>
      <c r="N25" s="3"/>
      <c r="O25" s="3"/>
      <c r="P25" s="3"/>
      <c r="Q25" s="3"/>
      <c r="R25" s="3"/>
      <c r="S25" s="3"/>
      <c r="T25" s="3"/>
      <c r="U25" s="3"/>
      <c r="V25" s="3"/>
      <c r="W25" s="865" t="s">
        <v>1057</v>
      </c>
      <c r="X25" s="589"/>
      <c r="Y25" s="869" t="s">
        <v>1110</v>
      </c>
      <c r="Z25" s="589"/>
      <c r="AA25" s="866"/>
    </row>
    <row r="26" spans="1:29" ht="15.6">
      <c r="A26" s="439"/>
      <c r="B26" s="302" t="s">
        <v>221</v>
      </c>
      <c r="C26" s="303"/>
      <c r="D26" s="304"/>
      <c r="E26" s="304"/>
      <c r="F26" s="304"/>
      <c r="G26" s="134" t="s">
        <v>10</v>
      </c>
      <c r="H26" s="439" t="s">
        <v>1057</v>
      </c>
      <c r="I26" s="439"/>
      <c r="J26" s="439"/>
      <c r="K26" s="439" t="s">
        <v>1111</v>
      </c>
      <c r="L26" s="439"/>
      <c r="M26" s="3" t="s">
        <v>963</v>
      </c>
      <c r="N26" s="3"/>
      <c r="O26" s="3"/>
      <c r="P26" s="3"/>
      <c r="Q26" s="3"/>
      <c r="R26" s="3"/>
      <c r="S26" s="3"/>
      <c r="T26" s="3"/>
      <c r="U26" s="3"/>
      <c r="V26" s="3"/>
      <c r="W26" s="865" t="s">
        <v>1111</v>
      </c>
      <c r="X26" s="589"/>
      <c r="Y26" s="878" t="s">
        <v>1112</v>
      </c>
      <c r="Z26" s="878"/>
      <c r="AA26" s="879"/>
    </row>
    <row r="27" spans="1:29" ht="15.6">
      <c r="A27" s="439"/>
      <c r="B27" s="313" t="s">
        <v>298</v>
      </c>
      <c r="C27" s="304"/>
      <c r="D27" s="304"/>
      <c r="E27" s="304"/>
      <c r="F27" s="304"/>
      <c r="G27" s="134" t="s">
        <v>10</v>
      </c>
      <c r="H27" s="439" t="s">
        <v>1193</v>
      </c>
      <c r="I27" s="439"/>
      <c r="J27" s="439"/>
      <c r="K27" s="439" t="s">
        <v>1111</v>
      </c>
      <c r="L27" s="439"/>
      <c r="M27" s="3" t="s">
        <v>964</v>
      </c>
      <c r="N27" s="3"/>
      <c r="O27" s="3"/>
      <c r="P27" s="3"/>
      <c r="Q27" s="3"/>
      <c r="R27" s="3"/>
      <c r="S27" s="3"/>
      <c r="T27" s="3"/>
      <c r="U27" s="3"/>
      <c r="V27" s="3"/>
      <c r="W27" s="867"/>
      <c r="X27" s="868"/>
      <c r="Y27" s="880"/>
      <c r="Z27" s="880"/>
      <c r="AA27" s="881"/>
    </row>
    <row r="28" spans="1:29" ht="15.6">
      <c r="A28" s="439"/>
      <c r="B28" s="313" t="s">
        <v>214</v>
      </c>
      <c r="C28" s="7"/>
      <c r="D28" s="7"/>
      <c r="E28" s="7"/>
      <c r="F28" s="7"/>
      <c r="G28" s="134" t="s">
        <v>10</v>
      </c>
      <c r="H28" s="439" t="s">
        <v>258</v>
      </c>
      <c r="I28" s="439"/>
      <c r="J28" s="439"/>
      <c r="K28" s="439"/>
      <c r="L28" s="439"/>
      <c r="M28" s="3" t="s">
        <v>965</v>
      </c>
      <c r="N28" s="3"/>
      <c r="O28" s="3"/>
      <c r="P28" s="3"/>
      <c r="Q28" s="3"/>
      <c r="R28" s="3"/>
      <c r="S28" s="3"/>
      <c r="T28" s="3"/>
      <c r="U28" s="3"/>
      <c r="V28" s="3"/>
      <c r="W28" s="439"/>
      <c r="X28" s="439"/>
      <c r="Y28" s="439"/>
      <c r="Z28" s="439"/>
      <c r="AA28" s="439"/>
    </row>
    <row r="29" spans="1:29" ht="15.6">
      <c r="A29" s="439"/>
      <c r="B29" s="313" t="s">
        <v>369</v>
      </c>
      <c r="C29" s="7"/>
      <c r="D29" s="7"/>
      <c r="E29" s="7"/>
      <c r="F29" s="7"/>
      <c r="G29" s="134" t="s">
        <v>10</v>
      </c>
      <c r="H29" s="439" t="s">
        <v>258</v>
      </c>
      <c r="I29" s="439"/>
      <c r="J29" s="439"/>
      <c r="K29" s="439"/>
      <c r="L29" s="439"/>
      <c r="M29" s="3" t="s">
        <v>1194</v>
      </c>
      <c r="N29" s="3"/>
      <c r="O29" s="3"/>
      <c r="P29" s="3"/>
      <c r="Q29" s="3"/>
      <c r="R29" s="3"/>
      <c r="S29" s="3"/>
      <c r="T29" s="3"/>
      <c r="U29" s="3"/>
      <c r="V29" s="3"/>
      <c r="W29" s="439"/>
      <c r="X29" s="439"/>
      <c r="Y29" s="439"/>
      <c r="Z29" s="439"/>
      <c r="AA29" s="439"/>
    </row>
    <row r="30" spans="1:29" ht="15.6">
      <c r="A30" s="439"/>
      <c r="B30" s="187" t="s">
        <v>370</v>
      </c>
      <c r="C30" s="3"/>
      <c r="D30" s="3"/>
      <c r="E30" s="3"/>
      <c r="F30" s="3"/>
      <c r="G30" s="134" t="s">
        <v>10</v>
      </c>
      <c r="H30" s="439" t="s">
        <v>258</v>
      </c>
      <c r="I30" s="439"/>
      <c r="J30" s="439"/>
      <c r="K30" s="439"/>
      <c r="L30" s="439"/>
      <c r="M30" s="3" t="s">
        <v>1106</v>
      </c>
      <c r="N30" s="3"/>
      <c r="O30" s="3"/>
      <c r="P30" s="3"/>
      <c r="Q30" s="3"/>
      <c r="R30" s="3"/>
      <c r="S30" s="3"/>
      <c r="T30" s="3"/>
      <c r="U30" s="3"/>
      <c r="V30" s="3"/>
      <c r="W30" s="439"/>
      <c r="X30" s="439"/>
      <c r="Y30" s="439"/>
      <c r="Z30" s="439"/>
      <c r="AA30" s="439"/>
    </row>
    <row r="31" spans="1:29" ht="18">
      <c r="A31" s="439"/>
      <c r="B31" s="507" t="s">
        <v>21</v>
      </c>
      <c r="C31" s="507"/>
      <c r="D31" s="507"/>
      <c r="E31" s="507"/>
      <c r="F31" s="510"/>
      <c r="G31" s="508"/>
      <c r="H31" s="508" t="s">
        <v>891</v>
      </c>
      <c r="I31" s="508"/>
      <c r="J31" s="508"/>
      <c r="K31" s="508"/>
      <c r="L31" s="508"/>
      <c r="M31" s="508"/>
      <c r="N31" s="508"/>
      <c r="O31" s="508"/>
      <c r="P31" s="508"/>
      <c r="Q31" s="508"/>
      <c r="R31" s="508"/>
      <c r="S31" s="508"/>
      <c r="T31" s="508"/>
      <c r="U31" s="508"/>
      <c r="V31" s="535" t="s">
        <v>21</v>
      </c>
      <c r="W31" s="168"/>
      <c r="X31" s="168"/>
      <c r="Y31" s="168"/>
      <c r="Z31" s="168"/>
      <c r="AA31" s="168"/>
    </row>
    <row r="32" spans="1:29" ht="15.6" customHeight="1">
      <c r="A32" s="439"/>
      <c r="B32" s="305" t="s">
        <v>320</v>
      </c>
      <c r="C32" s="306"/>
      <c r="D32" s="306"/>
      <c r="E32" s="344"/>
      <c r="F32" s="490" t="s">
        <v>281</v>
      </c>
      <c r="G32" s="145" t="s">
        <v>10</v>
      </c>
      <c r="H32" s="3" t="s">
        <v>1222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858" t="s">
        <v>1</v>
      </c>
      <c r="W32" s="882" t="s">
        <v>1244</v>
      </c>
      <c r="X32" s="882"/>
      <c r="Y32" s="882"/>
      <c r="Z32" s="882"/>
      <c r="AA32" s="883"/>
    </row>
    <row r="33" spans="1:31" ht="15.6">
      <c r="A33" s="439"/>
      <c r="B33" s="302" t="s">
        <v>321</v>
      </c>
      <c r="C33" s="303"/>
      <c r="D33" s="304"/>
      <c r="E33" s="345"/>
      <c r="F33" s="491">
        <v>1</v>
      </c>
      <c r="G33" s="134" t="s">
        <v>10</v>
      </c>
      <c r="H33" s="492" t="s">
        <v>1246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859"/>
      <c r="W33" s="884"/>
      <c r="X33" s="884"/>
      <c r="Y33" s="884"/>
      <c r="Z33" s="884"/>
      <c r="AA33" s="885"/>
    </row>
    <row r="34" spans="1:31" ht="15.6">
      <c r="A34" s="439"/>
      <c r="B34" s="302" t="s">
        <v>322</v>
      </c>
      <c r="C34" s="303"/>
      <c r="D34" s="304"/>
      <c r="E34" s="345"/>
      <c r="F34" s="491"/>
      <c r="G34" s="134" t="s">
        <v>10</v>
      </c>
      <c r="H34" s="3" t="s">
        <v>1223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858" t="s">
        <v>1</v>
      </c>
      <c r="W34" s="874" t="s">
        <v>1245</v>
      </c>
      <c r="X34" s="874"/>
      <c r="Y34" s="874"/>
      <c r="Z34" s="874"/>
      <c r="AA34" s="875"/>
      <c r="AB34" s="10"/>
      <c r="AC34" s="10"/>
      <c r="AD34" s="10"/>
      <c r="AE34" s="360"/>
    </row>
    <row r="35" spans="1:31" ht="15.6">
      <c r="A35" s="439"/>
      <c r="B35" s="312" t="s">
        <v>323</v>
      </c>
      <c r="C35" s="303"/>
      <c r="D35" s="304"/>
      <c r="E35" s="345"/>
      <c r="F35" s="491">
        <v>2</v>
      </c>
      <c r="G35" s="134" t="s">
        <v>10</v>
      </c>
      <c r="H35" s="3" t="s">
        <v>1224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861"/>
      <c r="W35" s="886"/>
      <c r="X35" s="886"/>
      <c r="Y35" s="886"/>
      <c r="Z35" s="886"/>
      <c r="AA35" s="887"/>
    </row>
    <row r="36" spans="1:31" ht="15.6">
      <c r="A36" s="439"/>
      <c r="B36" s="302" t="s">
        <v>324</v>
      </c>
      <c r="C36" s="303"/>
      <c r="D36" s="304"/>
      <c r="E36" s="304"/>
      <c r="F36" s="491"/>
      <c r="G36" s="134" t="s">
        <v>10</v>
      </c>
      <c r="H36" s="3" t="s">
        <v>1238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858" t="s">
        <v>1</v>
      </c>
      <c r="W36" s="874" t="s">
        <v>1243</v>
      </c>
      <c r="X36" s="874"/>
      <c r="Y36" s="874"/>
      <c r="Z36" s="874"/>
      <c r="AA36" s="875"/>
    </row>
    <row r="37" spans="1:31">
      <c r="A37" s="439"/>
      <c r="B37" s="511" t="s">
        <v>325</v>
      </c>
      <c r="C37" s="303"/>
      <c r="D37" s="304"/>
      <c r="E37" s="304"/>
      <c r="F37" s="491">
        <v>3</v>
      </c>
      <c r="G37" s="134" t="s">
        <v>10</v>
      </c>
      <c r="H37" s="3" t="s">
        <v>1239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860"/>
      <c r="W37" s="876"/>
      <c r="X37" s="876"/>
      <c r="Y37" s="876"/>
      <c r="Z37" s="876"/>
      <c r="AA37" s="877"/>
    </row>
    <row r="38" spans="1:31" ht="15.6">
      <c r="A38" s="439"/>
      <c r="B38" s="313" t="s">
        <v>373</v>
      </c>
      <c r="C38" s="7"/>
      <c r="D38" s="7"/>
      <c r="E38" s="7"/>
      <c r="F38" s="7"/>
      <c r="G38" s="134" t="s">
        <v>10</v>
      </c>
      <c r="H38" s="3" t="s">
        <v>1240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31" ht="15.6">
      <c r="A39" s="439"/>
      <c r="B39" s="313" t="s">
        <v>32</v>
      </c>
      <c r="C39" s="7"/>
      <c r="D39" s="7"/>
      <c r="E39" s="7"/>
      <c r="F39" s="7"/>
      <c r="G39" s="134" t="s">
        <v>10</v>
      </c>
      <c r="H39" s="3" t="s">
        <v>1241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31" ht="15.6">
      <c r="A40" s="439"/>
      <c r="B40" s="368" t="s">
        <v>374</v>
      </c>
      <c r="C40" s="311"/>
      <c r="D40" s="311"/>
      <c r="E40" s="311"/>
      <c r="F40" s="311"/>
      <c r="G40" s="134" t="s">
        <v>10</v>
      </c>
      <c r="H40" s="3" t="s">
        <v>1242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31">
      <c r="A41" s="439"/>
      <c r="B41" s="439"/>
      <c r="C41" s="439"/>
      <c r="D41" s="439"/>
      <c r="E41" s="439"/>
      <c r="F41" s="439"/>
      <c r="G41" s="439"/>
      <c r="H41" s="439"/>
      <c r="I41" s="439"/>
      <c r="J41" s="439"/>
      <c r="K41" s="439"/>
      <c r="L41" s="439"/>
      <c r="M41" s="439"/>
      <c r="N41" s="439"/>
      <c r="O41" s="439"/>
      <c r="P41" s="439"/>
      <c r="Q41" s="439"/>
      <c r="R41" s="439"/>
      <c r="S41" s="439"/>
      <c r="T41" s="439"/>
      <c r="U41" s="439"/>
      <c r="V41" s="439"/>
      <c r="W41" s="439"/>
      <c r="X41" s="439"/>
      <c r="Y41" s="439"/>
      <c r="Z41" s="439"/>
      <c r="AA41" s="439"/>
    </row>
    <row r="42" spans="1:31">
      <c r="A42" s="439"/>
      <c r="B42" s="439"/>
      <c r="C42" s="439"/>
      <c r="D42" s="439"/>
      <c r="E42" s="439"/>
      <c r="F42" s="439"/>
      <c r="G42" s="439"/>
      <c r="H42" s="439"/>
      <c r="I42" s="439"/>
      <c r="J42" s="439"/>
      <c r="K42" s="439"/>
      <c r="L42" s="439"/>
      <c r="M42" s="439"/>
      <c r="N42" s="439"/>
      <c r="O42" s="439"/>
      <c r="P42" s="439"/>
      <c r="Q42" s="439"/>
      <c r="R42" s="439"/>
      <c r="S42" s="439"/>
      <c r="T42" s="439"/>
      <c r="U42" s="439"/>
      <c r="V42" s="439"/>
      <c r="W42" s="439"/>
      <c r="X42" s="439"/>
      <c r="Y42" s="439"/>
      <c r="Z42" s="439"/>
      <c r="AA42" s="439"/>
    </row>
    <row r="43" spans="1:31" ht="15" thickBot="1">
      <c r="A43" s="439"/>
      <c r="B43" s="439"/>
      <c r="C43" s="439"/>
      <c r="D43" s="439"/>
      <c r="E43" s="439"/>
      <c r="F43" s="439"/>
      <c r="G43" s="439"/>
      <c r="H43" s="439"/>
      <c r="I43" s="439"/>
      <c r="J43" s="439"/>
      <c r="K43" s="439"/>
      <c r="L43" s="439"/>
      <c r="M43" s="439"/>
      <c r="N43" s="439"/>
      <c r="O43" s="439"/>
      <c r="P43" s="439"/>
      <c r="Q43" s="439"/>
      <c r="R43" s="439"/>
      <c r="S43" s="439"/>
      <c r="T43" s="439"/>
      <c r="U43" s="439"/>
      <c r="V43" s="848" t="s">
        <v>202</v>
      </c>
      <c r="W43" s="848"/>
      <c r="X43" s="848"/>
      <c r="Y43" s="848"/>
      <c r="Z43" s="439"/>
      <c r="AA43" s="439"/>
    </row>
    <row r="44" spans="1:31" ht="15" thickTop="1">
      <c r="A44" s="439"/>
      <c r="B44" s="439"/>
      <c r="C44" s="439"/>
      <c r="D44" s="439"/>
      <c r="E44" s="439"/>
      <c r="F44" s="439"/>
      <c r="G44" s="439"/>
      <c r="H44" s="439"/>
      <c r="I44" s="439"/>
      <c r="J44" s="439"/>
      <c r="K44" s="439"/>
      <c r="L44" s="439"/>
      <c r="M44" s="439"/>
      <c r="N44" s="439"/>
      <c r="O44" s="439"/>
      <c r="P44" s="439"/>
      <c r="Q44" s="439"/>
      <c r="R44" s="439"/>
      <c r="S44" s="439"/>
      <c r="T44" s="439"/>
      <c r="U44" s="439"/>
      <c r="V44" s="439" t="s">
        <v>220</v>
      </c>
      <c r="W44" s="439"/>
      <c r="X44" s="439"/>
      <c r="Y44" s="439"/>
      <c r="Z44" s="439"/>
      <c r="AA44" s="439"/>
    </row>
    <row r="45" spans="1:31">
      <c r="A45" s="439"/>
      <c r="B45" s="439"/>
      <c r="C45" s="439"/>
      <c r="D45" s="439"/>
      <c r="E45" s="439"/>
      <c r="F45" s="439"/>
      <c r="G45" s="439"/>
      <c r="H45" s="439"/>
      <c r="I45" s="439"/>
      <c r="J45" s="439"/>
      <c r="K45" s="439"/>
      <c r="L45" s="439"/>
      <c r="M45" s="439"/>
      <c r="N45" s="439"/>
      <c r="O45" s="439"/>
      <c r="P45" s="439"/>
      <c r="Q45" s="439"/>
      <c r="R45" s="439"/>
      <c r="S45" s="439"/>
      <c r="T45" s="439"/>
      <c r="U45" s="439"/>
      <c r="V45" s="439" t="s">
        <v>925</v>
      </c>
      <c r="W45" s="439"/>
      <c r="X45" s="439"/>
      <c r="Y45" s="439"/>
      <c r="Z45" s="439"/>
      <c r="AA45" s="439"/>
    </row>
    <row r="46" spans="1:31">
      <c r="A46" s="439"/>
      <c r="B46" s="439"/>
      <c r="C46" s="439"/>
      <c r="D46" s="439"/>
      <c r="E46" s="439"/>
      <c r="F46" s="439"/>
      <c r="G46" s="439"/>
      <c r="H46" s="439"/>
      <c r="I46" s="439"/>
      <c r="J46" s="439"/>
      <c r="K46" s="439"/>
      <c r="L46" s="439"/>
      <c r="M46" s="439"/>
      <c r="N46" s="439"/>
      <c r="O46" s="439"/>
      <c r="P46" s="439"/>
      <c r="Q46" s="439"/>
      <c r="R46" s="439"/>
      <c r="S46" s="439"/>
      <c r="T46" s="439"/>
      <c r="U46" s="439"/>
      <c r="V46" s="439" t="s">
        <v>926</v>
      </c>
      <c r="W46" s="439"/>
      <c r="X46" s="439"/>
      <c r="Y46" s="439"/>
      <c r="Z46" s="439"/>
      <c r="AA46" s="439"/>
    </row>
    <row r="47" spans="1:31">
      <c r="A47" s="439"/>
      <c r="B47" s="439"/>
      <c r="C47" s="439"/>
      <c r="D47" s="439"/>
      <c r="E47" s="439"/>
      <c r="F47" s="439"/>
      <c r="G47" s="439"/>
      <c r="H47" s="439"/>
      <c r="I47" s="439"/>
      <c r="J47" s="439"/>
      <c r="K47" s="439"/>
      <c r="L47" s="439"/>
      <c r="M47" s="439"/>
      <c r="N47" s="439"/>
      <c r="O47" s="439"/>
      <c r="P47" s="439"/>
      <c r="Q47" s="439"/>
      <c r="R47" s="439"/>
      <c r="S47" s="439"/>
      <c r="T47" s="439"/>
      <c r="U47" s="439"/>
      <c r="V47" s="439" t="s">
        <v>927</v>
      </c>
      <c r="W47" s="439"/>
      <c r="X47" s="439"/>
      <c r="Y47" s="439"/>
      <c r="Z47" s="439"/>
      <c r="AA47" s="439"/>
    </row>
    <row r="48" spans="1:31">
      <c r="A48" s="439"/>
      <c r="B48" s="439"/>
      <c r="C48" s="439"/>
      <c r="D48" s="439"/>
      <c r="E48" s="439"/>
      <c r="F48" s="439"/>
      <c r="G48" s="439"/>
      <c r="H48" s="439"/>
      <c r="I48" s="439"/>
      <c r="J48" s="439"/>
      <c r="K48" s="439"/>
      <c r="L48" s="439"/>
      <c r="M48" s="439"/>
      <c r="N48" s="439"/>
      <c r="O48" s="439"/>
      <c r="P48" s="439"/>
      <c r="Q48" s="439"/>
      <c r="R48" s="439"/>
      <c r="S48" s="439"/>
      <c r="T48" s="439"/>
      <c r="U48" s="439"/>
      <c r="V48" s="439" t="s">
        <v>930</v>
      </c>
      <c r="W48" s="439"/>
      <c r="X48" s="439"/>
      <c r="Y48" s="439"/>
      <c r="Z48" s="439"/>
      <c r="AA48" s="439"/>
    </row>
    <row r="49" spans="1:46">
      <c r="A49" s="439"/>
      <c r="B49" s="439"/>
      <c r="C49" s="439"/>
      <c r="D49" s="439"/>
      <c r="E49" s="439"/>
      <c r="F49" s="439"/>
      <c r="G49" s="439"/>
      <c r="H49" s="439"/>
      <c r="I49" s="439"/>
      <c r="J49" s="439"/>
      <c r="K49" s="439"/>
      <c r="L49" s="439"/>
      <c r="M49" s="439"/>
      <c r="N49" s="439"/>
      <c r="O49" s="439"/>
      <c r="P49" s="439"/>
      <c r="Q49" s="439"/>
      <c r="R49" s="439"/>
      <c r="S49" s="439"/>
      <c r="T49" s="439"/>
      <c r="U49" s="439"/>
      <c r="V49" s="439" t="s">
        <v>931</v>
      </c>
      <c r="W49" s="439"/>
      <c r="X49" s="439"/>
      <c r="Y49" s="439"/>
      <c r="Z49" s="439"/>
      <c r="AA49" s="439"/>
    </row>
    <row r="50" spans="1:46">
      <c r="A50" s="439"/>
      <c r="B50" s="439"/>
      <c r="C50" s="439"/>
      <c r="D50" s="439"/>
      <c r="E50" s="439"/>
      <c r="F50" s="439"/>
      <c r="G50" s="439"/>
      <c r="H50" s="439"/>
      <c r="I50" s="439"/>
      <c r="J50" s="439"/>
      <c r="K50" s="439"/>
      <c r="L50" s="439"/>
      <c r="M50" s="439"/>
      <c r="N50" s="439"/>
      <c r="O50" s="439"/>
      <c r="P50" s="439"/>
      <c r="Q50" s="439"/>
      <c r="R50" s="439"/>
      <c r="S50" s="439"/>
      <c r="T50" s="439"/>
      <c r="U50" s="439"/>
      <c r="V50" s="439" t="s">
        <v>928</v>
      </c>
      <c r="W50" s="439"/>
      <c r="X50" s="439"/>
      <c r="Y50" s="439"/>
      <c r="Z50" s="439"/>
      <c r="AA50" s="439"/>
    </row>
    <row r="51" spans="1:46">
      <c r="A51" s="439"/>
      <c r="B51" s="439"/>
      <c r="C51" s="439"/>
      <c r="D51" s="439"/>
      <c r="E51" s="439"/>
      <c r="F51" s="439"/>
      <c r="G51" s="439"/>
      <c r="H51" s="439"/>
      <c r="I51" s="439"/>
      <c r="J51" s="439"/>
      <c r="K51" s="439"/>
      <c r="L51" s="439"/>
      <c r="M51" s="439"/>
      <c r="N51" s="439"/>
      <c r="O51" s="439"/>
      <c r="P51" s="439"/>
      <c r="Q51" s="439"/>
      <c r="R51" s="439"/>
      <c r="S51" s="439"/>
      <c r="T51" s="439"/>
      <c r="U51" s="439"/>
      <c r="V51" s="439" t="s">
        <v>929</v>
      </c>
      <c r="W51" s="439"/>
      <c r="X51" s="439"/>
      <c r="Y51" s="439"/>
      <c r="Z51" s="439"/>
      <c r="AA51" s="439"/>
    </row>
    <row r="52" spans="1:46">
      <c r="A52" s="439"/>
      <c r="B52" s="439"/>
      <c r="C52" s="439"/>
      <c r="D52" s="439"/>
      <c r="E52" s="439"/>
      <c r="F52" s="439"/>
      <c r="G52" s="439"/>
      <c r="H52" s="439"/>
      <c r="I52" s="439"/>
      <c r="J52" s="439"/>
      <c r="K52" s="439"/>
      <c r="L52" s="439"/>
      <c r="M52" s="439"/>
      <c r="N52" s="439"/>
      <c r="O52" s="439"/>
      <c r="P52" s="439"/>
      <c r="Q52" s="439"/>
      <c r="R52" s="439"/>
      <c r="S52" s="439"/>
      <c r="T52" s="439"/>
      <c r="U52" s="439"/>
      <c r="V52" s="439" t="s">
        <v>1247</v>
      </c>
      <c r="W52" s="439"/>
      <c r="X52" s="439"/>
      <c r="Y52" s="439"/>
      <c r="Z52" s="439"/>
      <c r="AA52" s="439"/>
    </row>
    <row r="53" spans="1:46">
      <c r="A53" s="439"/>
      <c r="B53" s="439"/>
      <c r="C53" s="439"/>
      <c r="D53" s="439"/>
      <c r="E53" s="439"/>
      <c r="F53" s="439"/>
      <c r="G53" s="439"/>
      <c r="H53" s="439"/>
      <c r="I53" s="439"/>
      <c r="J53" s="439"/>
      <c r="K53" s="439"/>
      <c r="L53" s="439"/>
      <c r="M53" s="439"/>
      <c r="N53" s="439"/>
      <c r="O53" s="439"/>
      <c r="P53" s="439"/>
      <c r="Q53" s="439"/>
      <c r="R53" s="439"/>
      <c r="S53" s="439"/>
      <c r="T53" s="439"/>
      <c r="U53" s="439"/>
      <c r="V53" s="439"/>
      <c r="W53" s="439"/>
      <c r="X53" s="439"/>
      <c r="Y53" s="439"/>
      <c r="Z53" s="439"/>
      <c r="AA53" s="439"/>
    </row>
    <row r="54" spans="1:46">
      <c r="A54" s="439"/>
      <c r="B54" s="439"/>
      <c r="C54" s="439"/>
      <c r="D54" s="439"/>
      <c r="E54" s="439"/>
      <c r="F54" s="439"/>
      <c r="G54" s="439"/>
      <c r="H54" s="439"/>
      <c r="I54" s="439"/>
      <c r="J54" s="439"/>
      <c r="K54" s="439"/>
      <c r="L54" s="439"/>
      <c r="M54" s="439"/>
      <c r="N54" s="439"/>
      <c r="O54" s="439"/>
      <c r="P54" s="439"/>
      <c r="Q54" s="439"/>
      <c r="R54" s="439"/>
      <c r="S54" s="439"/>
      <c r="T54" s="439"/>
      <c r="U54" s="439"/>
      <c r="V54" s="439"/>
      <c r="W54" s="439"/>
      <c r="X54" s="439"/>
      <c r="Y54" s="439"/>
      <c r="Z54" s="439"/>
      <c r="AA54" s="439"/>
    </row>
    <row r="55" spans="1:46">
      <c r="A55" s="439"/>
      <c r="B55" s="439"/>
      <c r="C55" s="439"/>
      <c r="D55" s="439"/>
      <c r="E55" s="439"/>
      <c r="F55" s="439"/>
      <c r="G55" s="439"/>
      <c r="H55" s="439"/>
      <c r="I55" s="439"/>
      <c r="J55" s="439"/>
      <c r="K55" s="439"/>
      <c r="L55" s="439"/>
      <c r="M55" s="439"/>
      <c r="N55" s="439"/>
      <c r="O55" s="439"/>
      <c r="P55" s="439"/>
      <c r="Q55" s="439"/>
      <c r="R55" s="439"/>
      <c r="S55" s="439"/>
      <c r="T55" s="439"/>
      <c r="U55" s="439"/>
      <c r="V55" s="439"/>
      <c r="W55" s="439"/>
      <c r="X55" s="439"/>
      <c r="Y55" s="439"/>
      <c r="Z55" s="439"/>
      <c r="AA55" s="439"/>
    </row>
    <row r="56" spans="1:46">
      <c r="A56" s="439"/>
      <c r="B56" s="439"/>
      <c r="C56" s="439"/>
      <c r="D56" s="439"/>
      <c r="E56" s="439"/>
      <c r="F56" s="439"/>
      <c r="G56" s="439"/>
      <c r="H56" s="439"/>
      <c r="I56" s="439"/>
      <c r="J56" s="439"/>
      <c r="K56" s="439"/>
      <c r="L56" s="439"/>
      <c r="M56" s="439"/>
      <c r="N56" s="439"/>
      <c r="O56" s="439"/>
      <c r="P56" s="439"/>
      <c r="Q56" s="439"/>
      <c r="R56" s="439"/>
      <c r="S56" s="439"/>
      <c r="T56" s="439"/>
      <c r="U56" s="439"/>
      <c r="V56" s="439"/>
      <c r="W56" s="439"/>
      <c r="X56" s="439"/>
      <c r="Y56" s="439"/>
      <c r="Z56" s="439"/>
      <c r="AA56" s="439"/>
    </row>
    <row r="57" spans="1:46">
      <c r="A57" s="439"/>
      <c r="B57" s="439"/>
      <c r="C57" s="439"/>
      <c r="D57" s="439"/>
      <c r="E57" s="439"/>
      <c r="F57" s="439"/>
      <c r="G57" s="439"/>
      <c r="H57" s="439"/>
      <c r="I57" s="439"/>
      <c r="J57" s="439"/>
      <c r="K57" s="439"/>
      <c r="L57" s="439"/>
      <c r="M57" s="439"/>
      <c r="N57" s="439"/>
      <c r="O57" s="439"/>
      <c r="P57" s="439"/>
      <c r="Q57" s="439"/>
      <c r="R57" s="439"/>
      <c r="S57" s="439"/>
      <c r="T57" s="439"/>
      <c r="U57" s="439"/>
      <c r="V57" s="439"/>
      <c r="W57" s="439"/>
      <c r="X57" s="439"/>
      <c r="Y57" s="439"/>
      <c r="Z57" s="439"/>
      <c r="AA57" s="439"/>
    </row>
    <row r="58" spans="1:46">
      <c r="A58" s="439"/>
      <c r="B58" s="439"/>
      <c r="C58" s="439"/>
      <c r="D58" s="439"/>
      <c r="E58" s="439"/>
      <c r="F58" s="439"/>
      <c r="G58" s="439"/>
      <c r="H58" s="439"/>
      <c r="I58" s="439"/>
      <c r="J58" s="439"/>
      <c r="K58" s="439"/>
      <c r="L58" s="439"/>
      <c r="M58" s="439"/>
      <c r="N58" s="439"/>
      <c r="O58" s="439"/>
      <c r="P58" s="439"/>
      <c r="Q58" s="439"/>
      <c r="R58" s="439"/>
      <c r="S58" s="439"/>
      <c r="T58" s="439"/>
      <c r="U58" s="439"/>
      <c r="V58" s="439"/>
      <c r="W58" s="439"/>
      <c r="X58" s="439"/>
      <c r="Y58" s="439"/>
      <c r="Z58" s="439"/>
      <c r="AA58" s="439"/>
    </row>
    <row r="59" spans="1:46" ht="14.4" customHeight="1">
      <c r="A59" s="439"/>
      <c r="B59" s="439"/>
      <c r="C59" s="439"/>
      <c r="D59" s="439"/>
      <c r="E59" s="439"/>
      <c r="F59" s="439"/>
      <c r="G59" s="439"/>
      <c r="H59" s="439"/>
      <c r="I59" s="439"/>
      <c r="J59" s="439"/>
      <c r="K59" s="439"/>
      <c r="L59" s="439"/>
      <c r="M59" s="439"/>
      <c r="N59" s="439"/>
      <c r="O59" s="439"/>
      <c r="P59" s="439"/>
      <c r="Q59" s="439"/>
      <c r="R59" s="439"/>
      <c r="S59" s="439"/>
      <c r="T59" s="439"/>
      <c r="U59" s="439"/>
      <c r="V59" s="439"/>
      <c r="W59" s="439"/>
      <c r="X59" s="439"/>
      <c r="Y59" s="439"/>
      <c r="Z59" s="439"/>
      <c r="AA59" s="439"/>
      <c r="AS59" s="434"/>
    </row>
    <row r="60" spans="1:46">
      <c r="AT60" s="434"/>
    </row>
    <row r="61" spans="1:46">
      <c r="AT61" s="434"/>
    </row>
    <row r="62" spans="1:46">
      <c r="AT62" s="434"/>
    </row>
    <row r="63" spans="1:46">
      <c r="AT63" s="434"/>
    </row>
    <row r="64" spans="1:46">
      <c r="AT64" s="434"/>
    </row>
    <row r="65" spans="46:46">
      <c r="AT65" s="434"/>
    </row>
    <row r="66" spans="46:46" ht="14.4" customHeight="1"/>
    <row r="73" spans="46:46" ht="14.4" customHeight="1"/>
  </sheetData>
  <sortState xmlns:xlrd2="http://schemas.microsoft.com/office/spreadsheetml/2017/richdata2" ref="AC33:AD54">
    <sortCondition ref="AC33:AC54"/>
  </sortState>
  <mergeCells count="4">
    <mergeCell ref="W36:AA37"/>
    <mergeCell ref="Y26:AA27"/>
    <mergeCell ref="W32:AA33"/>
    <mergeCell ref="W34:AA35"/>
  </mergeCells>
  <conditionalFormatting sqref="AD1:AD5">
    <cfRule type="cellIs" dxfId="16" priority="1" operator="between">
      <formula>1</formula>
      <formula>5</formula>
    </cfRule>
  </conditionalFormatting>
  <pageMargins left="0.7" right="0.7" top="0.75" bottom="0.75" header="0.3" footer="0.3"/>
  <pageSetup scale="74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37DA9-0C4A-445D-84FC-C28E045EF458}">
  <dimension ref="A1:AU153"/>
  <sheetViews>
    <sheetView zoomScale="110" zoomScaleNormal="110" workbookViewId="0">
      <selection activeCell="Y1" sqref="Y1:AD13"/>
    </sheetView>
  </sheetViews>
  <sheetFormatPr defaultColWidth="4.33203125" defaultRowHeight="15" customHeight="1"/>
  <cols>
    <col min="4" max="4" width="4.5546875" customWidth="1"/>
    <col min="6" max="6" width="4.21875" customWidth="1"/>
    <col min="7" max="7" width="4.5546875" customWidth="1"/>
    <col min="11" max="11" width="4.33203125" style="462"/>
    <col min="12" max="12" width="1.5546875" style="462" customWidth="1"/>
    <col min="13" max="13" width="4.21875" customWidth="1"/>
  </cols>
  <sheetData>
    <row r="1" spans="1:47" s="4" customFormat="1" ht="15" customHeight="1">
      <c r="A1" s="1" t="s">
        <v>0</v>
      </c>
      <c r="B1" s="1"/>
      <c r="C1" s="3" t="s">
        <v>813</v>
      </c>
      <c r="D1" s="3"/>
      <c r="E1" s="3"/>
      <c r="F1" s="3"/>
      <c r="G1" s="3"/>
      <c r="H1" s="3"/>
      <c r="I1" s="3"/>
      <c r="J1" s="3"/>
      <c r="K1" s="2"/>
      <c r="L1" s="2"/>
      <c r="M1" s="2"/>
      <c r="N1" s="2"/>
      <c r="O1" s="2"/>
      <c r="P1" s="365" t="s">
        <v>9</v>
      </c>
      <c r="Q1" s="377"/>
      <c r="R1" s="377"/>
      <c r="S1" s="377"/>
      <c r="T1" s="365" t="s">
        <v>150</v>
      </c>
      <c r="U1" s="375"/>
      <c r="V1" s="375"/>
      <c r="W1" s="375"/>
    </row>
    <row r="2" spans="1:47" s="4" customFormat="1" ht="15" customHeight="1">
      <c r="A2" s="1" t="s">
        <v>796</v>
      </c>
      <c r="B2" s="1"/>
      <c r="C2" s="894" t="s">
        <v>162</v>
      </c>
      <c r="D2" s="894"/>
      <c r="E2" s="894"/>
      <c r="F2" s="3" t="str">
        <f>LOOKUP(C2,Listat!Q2:R9)</f>
        <v>Mentalismi voima</v>
      </c>
      <c r="G2" s="3"/>
      <c r="H2" s="3"/>
      <c r="I2" s="3"/>
      <c r="J2" s="3"/>
      <c r="K2" s="2"/>
      <c r="L2" s="2"/>
      <c r="M2" s="2"/>
      <c r="N2" s="2"/>
      <c r="O2" s="2"/>
      <c r="P2" s="2" t="s">
        <v>182</v>
      </c>
      <c r="Q2" s="2"/>
      <c r="R2" s="2"/>
      <c r="S2" s="6" t="s">
        <v>10</v>
      </c>
      <c r="T2" s="10" t="s">
        <v>658</v>
      </c>
      <c r="U2" s="10"/>
      <c r="V2" s="10"/>
      <c r="W2" s="134" t="s">
        <v>10</v>
      </c>
    </row>
    <row r="3" spans="1:47" s="4" customFormat="1" ht="15" customHeight="1">
      <c r="A3" s="1" t="s">
        <v>326</v>
      </c>
      <c r="B3" s="1"/>
      <c r="C3" s="3" t="s">
        <v>1168</v>
      </c>
      <c r="D3" s="3"/>
      <c r="E3" s="3"/>
      <c r="F3" s="3"/>
      <c r="G3" s="3"/>
      <c r="H3" s="3"/>
      <c r="I3" s="3"/>
      <c r="J3" s="3"/>
      <c r="K3" s="2"/>
      <c r="L3" s="2"/>
      <c r="M3" s="2"/>
      <c r="N3" s="2"/>
      <c r="O3" s="2"/>
      <c r="P3" s="2" t="s">
        <v>183</v>
      </c>
      <c r="Q3" s="2"/>
      <c r="R3" s="2"/>
      <c r="S3" s="6" t="s">
        <v>10</v>
      </c>
      <c r="T3" s="10" t="s">
        <v>167</v>
      </c>
      <c r="U3" s="10"/>
      <c r="V3" s="10"/>
      <c r="W3" s="134" t="s">
        <v>1</v>
      </c>
    </row>
    <row r="4" spans="1:47" s="4" customFormat="1" ht="15" customHeight="1">
      <c r="A4" s="1" t="s">
        <v>1169</v>
      </c>
      <c r="B4" s="1"/>
      <c r="C4" s="3" t="s">
        <v>819</v>
      </c>
      <c r="D4" s="3"/>
      <c r="E4" s="3"/>
      <c r="F4" s="3"/>
      <c r="G4" s="3"/>
      <c r="H4" s="3"/>
      <c r="I4" s="3"/>
      <c r="J4" s="3"/>
      <c r="K4" s="2"/>
      <c r="L4" s="2"/>
      <c r="M4" s="2"/>
      <c r="N4" s="2"/>
      <c r="O4" s="2"/>
      <c r="P4" s="2" t="s">
        <v>184</v>
      </c>
      <c r="Q4" s="2"/>
      <c r="R4" s="2"/>
      <c r="S4" s="6" t="s">
        <v>1</v>
      </c>
      <c r="T4" s="10" t="s">
        <v>659</v>
      </c>
      <c r="U4" s="10"/>
      <c r="V4" s="10"/>
      <c r="W4" s="134" t="s">
        <v>10</v>
      </c>
    </row>
    <row r="5" spans="1:47" s="4" customFormat="1" ht="15" customHeight="1">
      <c r="A5" s="135" t="s">
        <v>564</v>
      </c>
      <c r="B5" s="1"/>
      <c r="C5" s="900" t="s">
        <v>908</v>
      </c>
      <c r="D5" s="900"/>
      <c r="E5" s="3" t="str">
        <f>LOOKUP(C5,Listat!N13:O33)</f>
        <v>Armo, parantaminen</v>
      </c>
      <c r="F5" s="3"/>
      <c r="G5" s="3"/>
      <c r="H5" s="3"/>
      <c r="I5" s="817"/>
      <c r="J5" s="817"/>
      <c r="K5" s="2"/>
      <c r="L5" s="2"/>
      <c r="M5" s="2"/>
      <c r="N5" s="2"/>
      <c r="O5" s="2"/>
      <c r="P5" s="2" t="s">
        <v>185</v>
      </c>
      <c r="Q5" s="2"/>
      <c r="R5" s="2"/>
      <c r="S5" s="6" t="s">
        <v>10</v>
      </c>
      <c r="T5" s="10" t="s">
        <v>181</v>
      </c>
      <c r="U5" s="10"/>
      <c r="V5" s="10"/>
      <c r="W5" s="134" t="s">
        <v>10</v>
      </c>
    </row>
    <row r="6" spans="1:47" s="4" customFormat="1" ht="15" customHeight="1">
      <c r="A6" s="588" t="s">
        <v>8</v>
      </c>
      <c r="B6" s="588"/>
      <c r="C6" s="588"/>
      <c r="D6" s="588"/>
      <c r="E6" s="588" t="s">
        <v>128</v>
      </c>
      <c r="F6" s="547">
        <v>260</v>
      </c>
      <c r="G6" s="813" t="str">
        <f>IF(E10="Ihminen"," "," ("&amp;F6/VLOOKUP(E10,Listat!N2:P12,3)&amp;")")</f>
        <v xml:space="preserve"> (26)</v>
      </c>
      <c r="H6" s="484"/>
      <c r="I6" s="484"/>
      <c r="J6" s="484"/>
      <c r="K6" s="484"/>
      <c r="L6" s="484"/>
      <c r="M6" s="580" t="s">
        <v>575</v>
      </c>
      <c r="N6" s="168"/>
      <c r="O6" s="168"/>
      <c r="P6" s="897" t="s">
        <v>144</v>
      </c>
      <c r="Q6" s="897"/>
      <c r="R6" s="897"/>
      <c r="S6" s="889" t="str">
        <f>"ll"&amp;LOOKUP(W3,Listat!$J$2:$K$9)&amp;LOOKUP(W4,Listat!$J$2:$K$9)&amp;LOOKUP(W4,Listat!$J$2:$K$9)</f>
        <v>lll</v>
      </c>
      <c r="T6" s="889"/>
      <c r="U6" s="587" t="s">
        <v>194</v>
      </c>
      <c r="V6" s="896" t="str">
        <f>LOOKUP(I7,Listat!$J$2:$K$9)&amp;LOOKUP(I7,Listat!$J$2:$K$9)&amp;LOOKUP(F7,Listat!$J$2:$K$9)&amp;LOOKUP(W4,Listat!$J$2:$K$9)&amp;LOOKUP(W5,Listat!$J$2:$K$9)</f>
        <v>ll</v>
      </c>
      <c r="W6" s="896"/>
    </row>
    <row r="7" spans="1:47" s="246" customFormat="1" ht="15" customHeight="1">
      <c r="A7" s="891" t="s">
        <v>145</v>
      </c>
      <c r="B7" s="891"/>
      <c r="C7" s="134" t="s">
        <v>614</v>
      </c>
      <c r="D7" s="891" t="s">
        <v>146</v>
      </c>
      <c r="E7" s="891"/>
      <c r="F7" s="134" t="s">
        <v>147</v>
      </c>
      <c r="G7" s="891" t="s">
        <v>778</v>
      </c>
      <c r="H7" s="891"/>
      <c r="I7" s="134" t="s">
        <v>284</v>
      </c>
      <c r="J7" s="165"/>
      <c r="K7" s="165"/>
      <c r="L7" s="275"/>
      <c r="M7" s="11" t="s">
        <v>804</v>
      </c>
      <c r="N7" s="7"/>
      <c r="O7" s="7"/>
      <c r="P7" s="144" t="str">
        <f>F15</f>
        <v>llll</v>
      </c>
      <c r="Q7" s="10"/>
      <c r="R7" s="7" t="str">
        <f>LOOKUP(P7,Listat!$H$2:$I$7)</f>
        <v>Loistava</v>
      </c>
      <c r="S7" s="7"/>
      <c r="T7" s="7"/>
      <c r="U7" s="145" t="s">
        <v>152</v>
      </c>
      <c r="V7" s="146" t="s">
        <v>153</v>
      </c>
      <c r="W7" s="146">
        <v>3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7" s="5" customFormat="1" ht="15" customHeight="1">
      <c r="A8" s="288" t="s">
        <v>20</v>
      </c>
      <c r="B8" s="288"/>
      <c r="C8" s="2"/>
      <c r="D8" s="10" t="s">
        <v>885</v>
      </c>
      <c r="E8" s="10"/>
      <c r="F8" s="10"/>
      <c r="G8" s="10"/>
      <c r="H8" s="10"/>
      <c r="I8" s="10"/>
      <c r="J8" s="10"/>
      <c r="K8" s="10"/>
      <c r="L8" s="2"/>
      <c r="M8" s="11" t="s">
        <v>805</v>
      </c>
      <c r="N8" s="7"/>
      <c r="O8" s="4"/>
      <c r="P8" s="144" t="str">
        <f>F17</f>
        <v>lll</v>
      </c>
      <c r="Q8" s="10"/>
      <c r="R8" s="7" t="str">
        <f>LOOKUP(P8,Listat!$H$2:$I$7)</f>
        <v>Erinomainen</v>
      </c>
      <c r="S8" s="7"/>
      <c r="T8" s="7"/>
      <c r="U8" s="362" t="s">
        <v>152</v>
      </c>
      <c r="V8" s="363" t="s">
        <v>170</v>
      </c>
      <c r="W8" s="369">
        <v>6</v>
      </c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165"/>
      <c r="AU8" s="165"/>
    </row>
    <row r="9" spans="1:47" s="4" customFormat="1" ht="15" customHeight="1">
      <c r="A9" s="898" t="s">
        <v>780</v>
      </c>
      <c r="B9" s="898"/>
      <c r="C9" s="245"/>
      <c r="D9" s="10" t="s">
        <v>886</v>
      </c>
      <c r="E9" s="10"/>
      <c r="F9" s="10"/>
      <c r="G9" s="10"/>
      <c r="H9" s="10"/>
      <c r="I9" s="10"/>
      <c r="J9" s="10"/>
      <c r="K9" s="10"/>
      <c r="L9" s="245"/>
      <c r="M9" s="7" t="s">
        <v>806</v>
      </c>
      <c r="N9" s="7"/>
      <c r="P9" s="144" t="str">
        <f>F18</f>
        <v>lll</v>
      </c>
      <c r="Q9" s="10"/>
      <c r="R9" s="7" t="str">
        <f>LOOKUP(P9,Listat!$H$2:$I$7)</f>
        <v>Erinomainen</v>
      </c>
      <c r="S9" s="7"/>
      <c r="T9" s="7"/>
      <c r="U9" s="145" t="s">
        <v>152</v>
      </c>
      <c r="V9" s="147" t="s">
        <v>190</v>
      </c>
      <c r="W9" s="147">
        <v>10</v>
      </c>
      <c r="AT9" s="142"/>
      <c r="AU9" s="142"/>
    </row>
    <row r="10" spans="1:47" s="246" customFormat="1" ht="15.6" customHeight="1">
      <c r="A10" s="899" t="s">
        <v>790</v>
      </c>
      <c r="B10" s="899"/>
      <c r="C10" s="245"/>
      <c r="D10" s="142"/>
      <c r="E10" s="814" t="s">
        <v>156</v>
      </c>
      <c r="F10" s="815" t="str">
        <f>LOOKUP(E10,Listat!N2:O10)</f>
        <v>Yöllä näkö +1, päivällä -1</v>
      </c>
      <c r="G10" s="10"/>
      <c r="H10" s="10"/>
      <c r="I10" s="10"/>
      <c r="J10" s="10"/>
      <c r="K10" s="10"/>
      <c r="L10" s="2"/>
      <c r="M10" s="7" t="s">
        <v>612</v>
      </c>
      <c r="N10" s="7"/>
      <c r="O10" s="4"/>
      <c r="P10" s="144" t="str">
        <f>H15</f>
        <v>lllll</v>
      </c>
      <c r="Q10" s="10"/>
      <c r="R10" s="7" t="str">
        <f>LOOKUP(P10,Listat!$H$2:$I$7)</f>
        <v>Uskomaton</v>
      </c>
      <c r="S10" s="7"/>
      <c r="T10" s="7"/>
      <c r="U10" s="145" t="s">
        <v>152</v>
      </c>
      <c r="V10" s="147" t="s">
        <v>191</v>
      </c>
      <c r="W10" s="147">
        <v>15</v>
      </c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393"/>
      <c r="AU10" s="393"/>
    </row>
    <row r="11" spans="1:47" s="4" customFormat="1" ht="15" customHeight="1">
      <c r="A11" s="242" t="s">
        <v>844</v>
      </c>
      <c r="B11" s="10"/>
      <c r="D11" s="10" t="s">
        <v>846</v>
      </c>
      <c r="E11" s="10"/>
      <c r="F11" s="10"/>
      <c r="G11" s="10"/>
      <c r="H11" s="10"/>
      <c r="I11" s="10"/>
      <c r="J11" s="10"/>
      <c r="K11" s="10"/>
      <c r="L11" s="2"/>
      <c r="M11" s="10" t="s">
        <v>807</v>
      </c>
      <c r="N11" s="10"/>
      <c r="O11" s="310"/>
      <c r="P11" s="144" t="str">
        <f>H18</f>
        <v>llll</v>
      </c>
      <c r="Q11" s="10"/>
      <c r="R11" s="10" t="str">
        <f>LOOKUP(P11,Listat!$H$2:$I$7)</f>
        <v>Loistava</v>
      </c>
      <c r="S11" s="10"/>
      <c r="T11" s="10"/>
      <c r="U11" s="145" t="s">
        <v>152</v>
      </c>
      <c r="V11" s="147" t="s">
        <v>196</v>
      </c>
      <c r="W11" s="147">
        <v>21</v>
      </c>
      <c r="AJ11" s="345"/>
      <c r="AT11" s="393"/>
    </row>
    <row r="12" spans="1:47" s="4" customFormat="1" ht="15" customHeight="1" thickBot="1">
      <c r="A12" s="559" t="s">
        <v>204</v>
      </c>
      <c r="B12" s="581"/>
      <c r="C12" s="581"/>
      <c r="D12" s="582"/>
      <c r="E12" s="582"/>
      <c r="F12" s="582" t="s">
        <v>615</v>
      </c>
      <c r="G12" s="583"/>
      <c r="H12" s="582" t="s">
        <v>616</v>
      </c>
      <c r="I12" s="584"/>
      <c r="J12" s="582" t="s">
        <v>779</v>
      </c>
      <c r="K12" s="584"/>
      <c r="L12" s="584"/>
      <c r="M12" s="585" t="s">
        <v>12</v>
      </c>
      <c r="N12" s="585"/>
      <c r="O12" s="585"/>
      <c r="P12" s="585"/>
      <c r="Q12" s="585"/>
      <c r="R12" s="585"/>
      <c r="S12" s="585"/>
      <c r="T12" s="585"/>
      <c r="U12" s="586" t="s">
        <v>255</v>
      </c>
      <c r="V12" s="586"/>
      <c r="W12" s="586" t="s">
        <v>13</v>
      </c>
      <c r="AE12" s="307"/>
      <c r="AF12" s="307"/>
      <c r="AG12" s="307"/>
      <c r="AH12" s="307"/>
      <c r="AI12" s="307"/>
      <c r="AJ12" s="516"/>
      <c r="AK12" s="307"/>
      <c r="AT12" s="393"/>
    </row>
    <row r="13" spans="1:47" s="4" customFormat="1" ht="15" customHeight="1" thickTop="1">
      <c r="A13" s="10" t="s">
        <v>870</v>
      </c>
      <c r="B13" s="10"/>
      <c r="C13" s="10"/>
      <c r="D13" s="171" t="s">
        <v>797</v>
      </c>
      <c r="E13" s="458"/>
      <c r="F13" s="346" t="str">
        <f>VLOOKUP(D13,Listat!$J$2:$K$9,2)&amp;VLOOKUP($C$7,Listat!$J$2:$K$9,2)</f>
        <v>ll</v>
      </c>
      <c r="G13" s="147"/>
      <c r="H13" s="346" t="str">
        <f>VLOOKUP(D13,Listat!$J$2:$K$9,2)&amp;LOOKUP($F$7,Listat!$J$2:$K$9)</f>
        <v>lll</v>
      </c>
      <c r="I13" s="155"/>
      <c r="J13" s="346" t="str">
        <f>VLOOKUP(D13,Listat!$J$2:$K$9,2)&amp;LOOKUP($I$7,Listat!$J$2:$K$9)</f>
        <v>l</v>
      </c>
      <c r="K13" s="155"/>
      <c r="L13" s="10"/>
      <c r="M13" s="155" t="s">
        <v>821</v>
      </c>
      <c r="N13" s="155"/>
      <c r="O13" s="155"/>
      <c r="P13" s="145" t="s">
        <v>820</v>
      </c>
      <c r="Q13" s="155"/>
      <c r="R13" s="155"/>
      <c r="S13" s="155"/>
      <c r="T13" s="155"/>
      <c r="U13" s="145"/>
      <c r="V13" s="147" t="s">
        <v>7</v>
      </c>
      <c r="W13" s="145"/>
      <c r="AE13" s="307"/>
      <c r="AF13" s="307"/>
      <c r="AG13" s="307"/>
      <c r="AH13" s="485"/>
      <c r="AI13" s="485"/>
      <c r="AJ13" s="485"/>
      <c r="AK13" s="485"/>
      <c r="AL13" s="513"/>
      <c r="AM13" s="513"/>
      <c r="AN13" s="485"/>
      <c r="AO13" s="485"/>
      <c r="AP13" s="485"/>
      <c r="AQ13" s="485"/>
      <c r="AR13" s="513"/>
    </row>
    <row r="14" spans="1:47" s="4" customFormat="1" ht="15" customHeight="1">
      <c r="A14" s="10" t="s">
        <v>871</v>
      </c>
      <c r="B14" s="10"/>
      <c r="C14" s="10"/>
      <c r="D14" s="171" t="s">
        <v>797</v>
      </c>
      <c r="E14" s="458"/>
      <c r="F14" s="346" t="str">
        <f>VLOOKUP(D14,Listat!$J$2:$K$9,2)&amp;VLOOKUP($C$7,Listat!$J$2:$K$9,2)</f>
        <v>ll</v>
      </c>
      <c r="G14" s="147"/>
      <c r="H14" s="346" t="str">
        <f>VLOOKUP(D14,Listat!$J$2:$K$9,2)&amp;LOOKUP($F$7,Listat!$J$2:$K$9)</f>
        <v>lll</v>
      </c>
      <c r="I14" s="184"/>
      <c r="J14" s="346" t="str">
        <f>VLOOKUP(D14,Listat!$J$2:$K$9,2)&amp;LOOKUP($I$7,Listat!$J$2:$K$9)</f>
        <v>l</v>
      </c>
      <c r="K14" s="184"/>
      <c r="L14" s="2"/>
      <c r="M14" s="10" t="s">
        <v>14</v>
      </c>
      <c r="N14" s="10"/>
      <c r="O14" s="3"/>
      <c r="P14" s="3"/>
      <c r="Q14" s="3"/>
      <c r="R14" s="3"/>
      <c r="S14" s="3"/>
      <c r="T14" s="3"/>
      <c r="U14" s="134" t="s">
        <v>152</v>
      </c>
      <c r="V14" s="458" t="s">
        <v>6</v>
      </c>
      <c r="W14" s="134" t="s">
        <v>3</v>
      </c>
      <c r="Y14" s="499"/>
      <c r="Z14" s="499"/>
      <c r="AA14" s="499"/>
      <c r="AB14" s="307"/>
      <c r="AC14" s="307"/>
      <c r="AD14" s="307"/>
      <c r="AE14" s="307"/>
      <c r="AF14" s="307"/>
      <c r="AG14" s="307"/>
      <c r="AH14" s="282"/>
      <c r="AI14" s="251"/>
      <c r="AJ14" s="251"/>
      <c r="AK14" s="497"/>
      <c r="AL14" s="251"/>
      <c r="AM14" s="496"/>
      <c r="AN14" s="282"/>
      <c r="AO14" s="251"/>
      <c r="AP14" s="251"/>
      <c r="AQ14" s="497"/>
      <c r="AR14" s="496"/>
    </row>
    <row r="15" spans="1:47" s="4" customFormat="1" ht="15" customHeight="1">
      <c r="A15" s="10" t="s">
        <v>872</v>
      </c>
      <c r="B15" s="10"/>
      <c r="C15" s="10"/>
      <c r="D15" s="171" t="s">
        <v>143</v>
      </c>
      <c r="E15" s="458"/>
      <c r="F15" s="346" t="str">
        <f>VLOOKUP(D15,Listat!$J$2:$K$9,2)&amp;VLOOKUP($C$7,Listat!$J$2:$K$9,2)</f>
        <v>llll</v>
      </c>
      <c r="G15" s="147"/>
      <c r="H15" s="346" t="str">
        <f>VLOOKUP(D15,Listat!$J$2:$K$9,2)&amp;LOOKUP($F$7,Listat!$J$2:$K$9)</f>
        <v>lllll</v>
      </c>
      <c r="I15" s="184"/>
      <c r="J15" s="346" t="str">
        <f>VLOOKUP(D15,Listat!$J$2:$K$9,2)&amp;LOOKUP($I$7,Listat!$J$2:$K$9)</f>
        <v>lll</v>
      </c>
      <c r="K15" s="184"/>
      <c r="L15" s="2"/>
      <c r="M15" s="10" t="s">
        <v>15</v>
      </c>
      <c r="N15" s="10"/>
      <c r="O15" s="3"/>
      <c r="P15" s="3"/>
      <c r="Q15" s="3"/>
      <c r="R15" s="3"/>
      <c r="S15" s="3"/>
      <c r="T15" s="3"/>
      <c r="U15" s="134" t="s">
        <v>152</v>
      </c>
      <c r="V15" s="458" t="s">
        <v>4</v>
      </c>
      <c r="W15" s="134" t="s">
        <v>3</v>
      </c>
      <c r="Y15" s="499"/>
      <c r="Z15" s="499"/>
      <c r="AA15" s="499"/>
      <c r="AB15" s="307"/>
      <c r="AC15" s="307"/>
      <c r="AD15" s="307"/>
      <c r="AE15" s="307"/>
      <c r="AF15" s="307"/>
      <c r="AG15" s="307"/>
      <c r="AH15" s="282"/>
      <c r="AI15" s="251"/>
      <c r="AJ15" s="251"/>
      <c r="AK15" s="497"/>
      <c r="AL15" s="251"/>
      <c r="AM15" s="496"/>
      <c r="AN15" s="517"/>
      <c r="AO15" s="518"/>
      <c r="AP15" s="518"/>
      <c r="AQ15" s="519"/>
      <c r="AR15" s="514"/>
    </row>
    <row r="16" spans="1:47" s="4" customFormat="1" ht="15" customHeight="1">
      <c r="A16" s="10" t="s">
        <v>873</v>
      </c>
      <c r="B16" s="10"/>
      <c r="C16" s="10"/>
      <c r="D16" s="171" t="s">
        <v>797</v>
      </c>
      <c r="E16" s="458"/>
      <c r="F16" s="346" t="str">
        <f>VLOOKUP(D16,Listat!$J$2:$K$9,2)&amp;VLOOKUP($C$7,Listat!$J$2:$K$9,2)</f>
        <v>ll</v>
      </c>
      <c r="G16" s="147"/>
      <c r="H16" s="346" t="str">
        <f>VLOOKUP(D16,Listat!$J$2:$K$9,2)&amp;LOOKUP($F$7,Listat!$J$2:$K$9)</f>
        <v>lll</v>
      </c>
      <c r="I16" s="184"/>
      <c r="J16" s="346" t="str">
        <f>VLOOKUP(D16,Listat!$J$2:$K$9,2)&amp;LOOKUP($I$7,Listat!$J$2:$K$9)</f>
        <v>l</v>
      </c>
      <c r="K16" s="184"/>
      <c r="L16" s="2"/>
      <c r="M16" s="10" t="s">
        <v>16</v>
      </c>
      <c r="N16" s="10"/>
      <c r="O16" s="3"/>
      <c r="P16" s="3"/>
      <c r="Q16" s="3"/>
      <c r="R16" s="3"/>
      <c r="S16" s="3"/>
      <c r="T16" s="3"/>
      <c r="U16" s="134" t="s">
        <v>152</v>
      </c>
      <c r="V16" s="458" t="s">
        <v>2</v>
      </c>
      <c r="W16" s="134" t="s">
        <v>3</v>
      </c>
      <c r="Y16" s="499"/>
      <c r="Z16" s="499"/>
      <c r="AA16" s="499"/>
      <c r="AB16" s="307"/>
      <c r="AC16" s="307"/>
      <c r="AD16" s="307"/>
      <c r="AE16" s="307"/>
      <c r="AF16" s="307"/>
      <c r="AG16" s="307"/>
      <c r="AH16" s="282"/>
      <c r="AI16" s="251"/>
      <c r="AJ16" s="251"/>
      <c r="AK16" s="497"/>
      <c r="AL16" s="251"/>
      <c r="AM16" s="496"/>
      <c r="AN16" s="517"/>
      <c r="AO16" s="518"/>
      <c r="AP16" s="518"/>
      <c r="AQ16" s="519"/>
      <c r="AR16" s="514"/>
    </row>
    <row r="17" spans="1:44" s="4" customFormat="1" ht="15" customHeight="1">
      <c r="A17" s="10" t="s">
        <v>874</v>
      </c>
      <c r="B17" s="10"/>
      <c r="C17" s="10"/>
      <c r="D17" s="171" t="s">
        <v>798</v>
      </c>
      <c r="E17" s="458"/>
      <c r="F17" s="346" t="str">
        <f>VLOOKUP(D17,Listat!$J$2:$K$9,2)&amp;VLOOKUP($C$7,Listat!$J$2:$K$9,2)</f>
        <v>lll</v>
      </c>
      <c r="G17" s="147"/>
      <c r="H17" s="346" t="str">
        <f>VLOOKUP(D17,Listat!$J$2:$K$9,2)&amp;LOOKUP($F$7,Listat!$J$2:$K$9)</f>
        <v>llll</v>
      </c>
      <c r="I17" s="347"/>
      <c r="J17" s="346" t="str">
        <f>VLOOKUP(D17,Listat!$J$2:$K$9,2)&amp;LOOKUP($I$7,Listat!$J$2:$K$9)</f>
        <v>ll</v>
      </c>
      <c r="K17" s="347"/>
      <c r="L17" s="138"/>
      <c r="M17" s="3" t="s">
        <v>17</v>
      </c>
      <c r="N17" s="3"/>
      <c r="O17" s="3"/>
      <c r="P17" s="3"/>
      <c r="Q17" s="3"/>
      <c r="R17" s="3"/>
      <c r="S17" s="3"/>
      <c r="T17" s="3"/>
      <c r="U17" s="139" t="s">
        <v>152</v>
      </c>
      <c r="V17" s="459" t="s">
        <v>189</v>
      </c>
      <c r="W17" s="139" t="s">
        <v>3</v>
      </c>
      <c r="Y17" s="499"/>
      <c r="Z17" s="499"/>
      <c r="AA17" s="499"/>
      <c r="AB17" s="307"/>
      <c r="AC17" s="307"/>
      <c r="AD17" s="307"/>
      <c r="AE17" s="307"/>
      <c r="AF17" s="307"/>
      <c r="AG17" s="307"/>
      <c r="AH17" s="520"/>
      <c r="AI17" s="251"/>
      <c r="AJ17" s="251"/>
      <c r="AK17" s="497"/>
      <c r="AL17" s="251"/>
      <c r="AM17" s="496"/>
      <c r="AN17" s="520"/>
      <c r="AO17" s="518"/>
      <c r="AP17" s="518"/>
      <c r="AQ17" s="519"/>
      <c r="AR17" s="514"/>
    </row>
    <row r="18" spans="1:44" s="4" customFormat="1" ht="15" customHeight="1">
      <c r="A18" s="142" t="s">
        <v>875</v>
      </c>
      <c r="B18" s="161"/>
      <c r="C18" s="161"/>
      <c r="D18" s="171" t="s">
        <v>798</v>
      </c>
      <c r="E18" s="458"/>
      <c r="F18" s="346" t="str">
        <f>VLOOKUP(D18,Listat!$J$2:$K$9,2)&amp;VLOOKUP($C$7,Listat!$J$2:$K$9,2)</f>
        <v>lll</v>
      </c>
      <c r="G18" s="147"/>
      <c r="H18" s="346" t="str">
        <f>VLOOKUP(D18,Listat!$J$2:$K$9,2)&amp;LOOKUP($F$7,Listat!$J$2:$K$9)</f>
        <v>llll</v>
      </c>
      <c r="I18" s="155"/>
      <c r="J18" s="346" t="str">
        <f>VLOOKUP(D18,Listat!$J$2:$K$9,2)&amp;LOOKUP($I$7,Listat!$J$2:$K$9)</f>
        <v>ll</v>
      </c>
      <c r="K18" s="155"/>
      <c r="L18" s="10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Y18" s="499"/>
      <c r="Z18" s="499"/>
      <c r="AA18" s="499"/>
      <c r="AB18" s="307"/>
      <c r="AC18" s="307"/>
      <c r="AD18" s="307"/>
      <c r="AE18" s="307"/>
      <c r="AF18" s="307"/>
      <c r="AG18" s="307"/>
      <c r="AH18" s="517"/>
      <c r="AI18" s="251"/>
      <c r="AJ18" s="251"/>
      <c r="AK18" s="251"/>
      <c r="AL18" s="251"/>
      <c r="AM18" s="496"/>
      <c r="AN18" s="517"/>
      <c r="AO18" s="518"/>
      <c r="AP18" s="518"/>
      <c r="AQ18" s="518"/>
      <c r="AR18" s="514"/>
    </row>
    <row r="19" spans="1:44" s="4" customFormat="1" ht="15" customHeight="1" thickBot="1">
      <c r="A19" s="549" t="s">
        <v>794</v>
      </c>
      <c r="B19" s="550"/>
      <c r="C19" s="550"/>
      <c r="D19" s="551"/>
      <c r="E19" s="551"/>
      <c r="F19" s="551"/>
      <c r="G19" s="551"/>
      <c r="H19" s="551"/>
      <c r="I19" s="551"/>
      <c r="J19" s="551"/>
      <c r="K19" s="551"/>
      <c r="L19" s="372"/>
      <c r="M19" s="529" t="s">
        <v>783</v>
      </c>
      <c r="N19" s="530"/>
      <c r="O19" s="530"/>
      <c r="P19" s="531"/>
      <c r="Q19" s="531"/>
      <c r="R19" s="529"/>
      <c r="S19" s="531"/>
      <c r="T19" s="572" t="s">
        <v>202</v>
      </c>
      <c r="U19" s="576"/>
      <c r="V19" s="579" t="str">
        <f>LOOKUP($F$7,Listat!$J$2:$K$9)&amp;IF(E10="Ihminen","l","")</f>
        <v>ll</v>
      </c>
      <c r="W19" s="561"/>
      <c r="Y19" s="499"/>
      <c r="Z19" s="499"/>
      <c r="AA19" s="499"/>
      <c r="AF19" s="307"/>
      <c r="AG19" s="307"/>
      <c r="AL19" s="251"/>
      <c r="AM19" s="496"/>
      <c r="AN19" s="517"/>
      <c r="AO19" s="518"/>
      <c r="AP19" s="518"/>
      <c r="AQ19" s="518"/>
      <c r="AR19" s="496"/>
    </row>
    <row r="20" spans="1:44" s="4" customFormat="1" ht="15" customHeight="1" thickTop="1">
      <c r="A20" s="886" t="s">
        <v>809</v>
      </c>
      <c r="B20" s="886"/>
      <c r="C20" s="886"/>
      <c r="D20" s="886"/>
      <c r="E20" s="886"/>
      <c r="F20" s="886"/>
      <c r="G20" s="886"/>
      <c r="H20" s="886"/>
      <c r="I20" s="886"/>
      <c r="J20" s="886"/>
      <c r="K20" s="886"/>
      <c r="L20" s="245"/>
      <c r="M20" s="345" t="s">
        <v>810</v>
      </c>
      <c r="N20" s="304"/>
      <c r="O20" s="345"/>
      <c r="P20" s="345"/>
      <c r="Q20" s="304"/>
      <c r="R20" s="345"/>
      <c r="S20" s="345"/>
      <c r="T20" s="892" t="s">
        <v>220</v>
      </c>
      <c r="U20" s="892"/>
      <c r="V20" s="892"/>
      <c r="W20" s="892"/>
      <c r="Y20" s="499"/>
      <c r="Z20" s="499"/>
      <c r="AA20" s="499"/>
      <c r="AO20" s="518"/>
      <c r="AP20" s="518"/>
      <c r="AQ20" s="518"/>
      <c r="AR20" s="514"/>
    </row>
    <row r="21" spans="1:44" s="246" customFormat="1" ht="15" customHeight="1">
      <c r="A21" s="888"/>
      <c r="B21" s="888"/>
      <c r="C21" s="888"/>
      <c r="D21" s="888"/>
      <c r="E21" s="888"/>
      <c r="F21" s="888"/>
      <c r="G21" s="888"/>
      <c r="H21" s="888"/>
      <c r="I21" s="888"/>
      <c r="J21" s="888"/>
      <c r="K21" s="888"/>
      <c r="L21" s="2"/>
      <c r="M21" s="345"/>
      <c r="N21" s="304"/>
      <c r="O21" s="345"/>
      <c r="P21" s="345"/>
      <c r="Q21" s="304"/>
      <c r="R21" s="345"/>
      <c r="S21" s="345"/>
      <c r="T21" s="893" t="s">
        <v>925</v>
      </c>
      <c r="U21" s="893"/>
      <c r="V21" s="893"/>
      <c r="W21" s="893"/>
      <c r="X21" s="4"/>
      <c r="Y21" s="499"/>
      <c r="Z21" s="499"/>
      <c r="AA21" s="499"/>
      <c r="AB21" s="307"/>
      <c r="AO21" s="518"/>
      <c r="AP21" s="518"/>
      <c r="AQ21" s="518"/>
      <c r="AR21" s="514"/>
    </row>
    <row r="22" spans="1:44" s="4" customFormat="1" ht="15" customHeight="1">
      <c r="A22" s="886" t="s">
        <v>808</v>
      </c>
      <c r="B22" s="886"/>
      <c r="C22" s="886"/>
      <c r="D22" s="886"/>
      <c r="E22" s="886"/>
      <c r="F22" s="886"/>
      <c r="G22" s="886"/>
      <c r="H22" s="886"/>
      <c r="I22" s="886"/>
      <c r="J22" s="886"/>
      <c r="K22" s="886"/>
      <c r="L22" s="2"/>
      <c r="M22" s="345"/>
      <c r="N22" s="304"/>
      <c r="O22" s="345"/>
      <c r="P22" s="345"/>
      <c r="Q22" s="304"/>
      <c r="R22" s="345"/>
      <c r="S22" s="345"/>
      <c r="T22" s="893" t="s">
        <v>929</v>
      </c>
      <c r="U22" s="893"/>
      <c r="V22" s="893"/>
      <c r="W22" s="893"/>
      <c r="Y22" s="499"/>
      <c r="Z22" s="499"/>
      <c r="AA22" s="499"/>
      <c r="AB22" s="307"/>
      <c r="AC22" s="307"/>
      <c r="AO22" s="251"/>
      <c r="AP22" s="251"/>
      <c r="AQ22" s="251"/>
      <c r="AR22" s="496"/>
    </row>
    <row r="23" spans="1:44" s="4" customFormat="1" ht="15" customHeight="1">
      <c r="A23" s="888"/>
      <c r="B23" s="888"/>
      <c r="C23" s="888"/>
      <c r="D23" s="888"/>
      <c r="E23" s="888"/>
      <c r="F23" s="888"/>
      <c r="G23" s="888"/>
      <c r="H23" s="888"/>
      <c r="I23" s="888"/>
      <c r="J23" s="888"/>
      <c r="K23" s="888"/>
      <c r="L23" s="2"/>
      <c r="M23" s="345"/>
      <c r="N23" s="304"/>
      <c r="O23" s="345"/>
      <c r="P23" s="345"/>
      <c r="Q23" s="304"/>
      <c r="R23" s="345"/>
      <c r="S23" s="345"/>
      <c r="T23" s="893"/>
      <c r="U23" s="893"/>
      <c r="V23" s="893"/>
      <c r="W23" s="893"/>
      <c r="Y23" s="499"/>
      <c r="Z23" s="499"/>
      <c r="AE23" s="307"/>
      <c r="AF23" s="307"/>
      <c r="AG23" s="307"/>
      <c r="AL23" s="515"/>
      <c r="AM23" s="515"/>
      <c r="AN23" s="485"/>
      <c r="AO23" s="485"/>
      <c r="AP23" s="485"/>
      <c r="AQ23" s="485"/>
      <c r="AR23" s="515"/>
    </row>
    <row r="24" spans="1:44" s="4" customFormat="1" ht="15" customHeight="1">
      <c r="A24" s="886" t="s">
        <v>811</v>
      </c>
      <c r="B24" s="886"/>
      <c r="C24" s="886"/>
      <c r="D24" s="886"/>
      <c r="E24" s="886"/>
      <c r="F24" s="886"/>
      <c r="G24" s="886"/>
      <c r="H24" s="886"/>
      <c r="I24" s="886"/>
      <c r="J24" s="886"/>
      <c r="K24" s="886"/>
      <c r="L24" s="2"/>
      <c r="M24" s="345"/>
      <c r="N24" s="304"/>
      <c r="O24" s="345"/>
      <c r="P24" s="345"/>
      <c r="Q24" s="304"/>
      <c r="R24" s="345"/>
      <c r="S24" s="345"/>
      <c r="T24" s="304"/>
      <c r="U24" s="345"/>
      <c r="V24" s="345"/>
      <c r="W24" s="304"/>
      <c r="Y24" s="499"/>
      <c r="Z24" s="499"/>
      <c r="AE24" s="307"/>
      <c r="AF24" s="307"/>
      <c r="AG24" s="307"/>
      <c r="AH24" s="517"/>
      <c r="AI24" s="518"/>
      <c r="AJ24" s="518"/>
      <c r="AK24" s="519"/>
      <c r="AL24" s="521"/>
      <c r="AM24" s="496"/>
      <c r="AN24" s="517"/>
      <c r="AO24" s="251"/>
      <c r="AP24" s="251"/>
      <c r="AQ24" s="497"/>
      <c r="AR24" s="496"/>
    </row>
    <row r="25" spans="1:44" s="4" customFormat="1" ht="15" customHeight="1">
      <c r="A25" s="888"/>
      <c r="B25" s="888"/>
      <c r="C25" s="888"/>
      <c r="D25" s="888"/>
      <c r="E25" s="888"/>
      <c r="F25" s="888"/>
      <c r="G25" s="888"/>
      <c r="H25" s="888"/>
      <c r="I25" s="888"/>
      <c r="J25" s="888"/>
      <c r="K25" s="888"/>
      <c r="L25" s="2"/>
      <c r="M25" s="345"/>
      <c r="N25" s="304"/>
      <c r="O25" s="345"/>
      <c r="P25" s="345"/>
      <c r="Q25" s="304"/>
      <c r="R25" s="345"/>
      <c r="S25" s="345"/>
      <c r="T25" s="304"/>
      <c r="U25" s="345"/>
      <c r="V25" s="345"/>
      <c r="W25" s="304"/>
      <c r="Y25" s="499"/>
      <c r="Z25" s="499"/>
      <c r="AE25" s="307"/>
      <c r="AF25" s="307"/>
      <c r="AG25" s="307"/>
      <c r="AH25" s="517"/>
      <c r="AI25" s="522"/>
      <c r="AJ25" s="522"/>
      <c r="AK25" s="519"/>
      <c r="AL25" s="521"/>
      <c r="AM25" s="496"/>
      <c r="AN25" s="517"/>
      <c r="AO25" s="251"/>
      <c r="AP25" s="251"/>
      <c r="AQ25" s="497"/>
      <c r="AR25" s="496"/>
    </row>
    <row r="26" spans="1:44" s="4" customFormat="1" ht="15" customHeight="1">
      <c r="A26" s="886" t="s">
        <v>849</v>
      </c>
      <c r="B26" s="886"/>
      <c r="C26" s="886"/>
      <c r="D26" s="886"/>
      <c r="E26" s="886"/>
      <c r="F26" s="886"/>
      <c r="G26" s="886"/>
      <c r="H26" s="886"/>
      <c r="I26" s="886"/>
      <c r="J26" s="886"/>
      <c r="K26" s="886"/>
      <c r="L26" s="10"/>
      <c r="M26" s="345"/>
      <c r="N26" s="304"/>
      <c r="O26" s="345"/>
      <c r="P26" s="345"/>
      <c r="Q26" s="304"/>
      <c r="R26" s="345"/>
      <c r="S26" s="345"/>
      <c r="T26" s="304"/>
      <c r="U26" s="345"/>
      <c r="V26" s="345"/>
      <c r="W26" s="304"/>
      <c r="Y26" s="499"/>
      <c r="Z26" s="499"/>
      <c r="AE26" s="307"/>
      <c r="AF26" s="307"/>
      <c r="AG26" s="307"/>
      <c r="AH26" s="517"/>
      <c r="AI26" s="518"/>
      <c r="AJ26" s="518"/>
      <c r="AK26" s="519"/>
      <c r="AL26" s="521"/>
      <c r="AM26" s="496"/>
      <c r="AN26" s="517"/>
      <c r="AO26" s="251"/>
      <c r="AP26" s="251"/>
      <c r="AQ26" s="497"/>
      <c r="AR26" s="496"/>
    </row>
    <row r="27" spans="1:44" s="4" customFormat="1" ht="15" customHeight="1" thickBot="1">
      <c r="A27" s="888"/>
      <c r="B27" s="888"/>
      <c r="C27" s="888"/>
      <c r="D27" s="888"/>
      <c r="E27" s="888"/>
      <c r="F27" s="888"/>
      <c r="G27" s="888"/>
      <c r="H27" s="888"/>
      <c r="I27" s="888"/>
      <c r="J27" s="888"/>
      <c r="K27" s="888"/>
      <c r="L27" s="2"/>
      <c r="M27" s="572" t="s">
        <v>1165</v>
      </c>
      <c r="N27" s="572"/>
      <c r="O27" s="572"/>
      <c r="P27" s="572"/>
      <c r="Q27" s="572"/>
      <c r="R27" s="850" t="s">
        <v>1230</v>
      </c>
      <c r="S27" s="552"/>
      <c r="T27" s="549"/>
      <c r="U27" s="532" t="s">
        <v>869</v>
      </c>
      <c r="V27" s="529"/>
      <c r="W27" s="530"/>
      <c r="X27" s="345"/>
      <c r="Y27" s="499"/>
      <c r="Z27" s="499"/>
      <c r="AA27" s="499"/>
      <c r="AB27" s="307"/>
      <c r="AC27" s="307"/>
      <c r="AD27" s="307"/>
      <c r="AE27" s="307"/>
      <c r="AF27" s="307"/>
      <c r="AG27" s="307"/>
      <c r="AH27" s="520"/>
      <c r="AI27" s="518"/>
      <c r="AJ27" s="518"/>
      <c r="AK27" s="519"/>
      <c r="AL27" s="521"/>
      <c r="AM27" s="496"/>
      <c r="AN27" s="520"/>
      <c r="AO27" s="251"/>
      <c r="AP27" s="251"/>
      <c r="AQ27" s="497"/>
      <c r="AR27" s="496"/>
    </row>
    <row r="28" spans="1:44" s="4" customFormat="1" ht="15" customHeight="1" thickTop="1">
      <c r="A28" s="886"/>
      <c r="B28" s="886"/>
      <c r="C28" s="886"/>
      <c r="D28" s="886"/>
      <c r="E28" s="886"/>
      <c r="F28" s="886"/>
      <c r="G28" s="886"/>
      <c r="H28" s="886"/>
      <c r="I28" s="886"/>
      <c r="J28" s="886"/>
      <c r="K28" s="886"/>
      <c r="L28" s="2"/>
      <c r="M28" s="176"/>
      <c r="N28" s="176"/>
      <c r="O28" s="176"/>
      <c r="P28" s="176"/>
      <c r="Q28" s="176"/>
      <c r="R28" s="144" t="s">
        <v>274</v>
      </c>
      <c r="S28" s="2"/>
      <c r="T28" s="176"/>
      <c r="U28" s="176"/>
      <c r="W28" s="2"/>
      <c r="X28" s="345"/>
      <c r="Y28" s="499"/>
      <c r="Z28" s="499"/>
      <c r="AA28" s="499"/>
      <c r="AB28" s="307"/>
      <c r="AC28" s="307"/>
      <c r="AD28" s="307"/>
      <c r="AE28" s="307"/>
      <c r="AF28" s="307"/>
      <c r="AG28" s="307"/>
      <c r="AH28" s="517"/>
      <c r="AI28" s="518"/>
      <c r="AJ28" s="518"/>
      <c r="AK28" s="518"/>
      <c r="AL28" s="521"/>
      <c r="AM28" s="496"/>
      <c r="AN28" s="517"/>
      <c r="AO28" s="251"/>
      <c r="AP28" s="251"/>
      <c r="AQ28" s="251"/>
      <c r="AR28" s="496"/>
    </row>
    <row r="29" spans="1:44" s="4" customFormat="1" ht="15" customHeight="1">
      <c r="A29" s="888"/>
      <c r="B29" s="888"/>
      <c r="C29" s="888"/>
      <c r="D29" s="888"/>
      <c r="E29" s="888"/>
      <c r="F29" s="888"/>
      <c r="G29" s="888"/>
      <c r="H29" s="888"/>
      <c r="I29" s="888"/>
      <c r="J29" s="888"/>
      <c r="K29" s="888"/>
      <c r="L29" s="2"/>
      <c r="M29" s="345"/>
      <c r="N29" s="304"/>
      <c r="O29" s="345"/>
      <c r="P29" s="345"/>
      <c r="Q29" s="345"/>
      <c r="R29" s="144" t="s">
        <v>294</v>
      </c>
      <c r="S29" s="2"/>
      <c r="T29" s="2"/>
      <c r="U29" s="171" t="s">
        <v>820</v>
      </c>
      <c r="V29" s="345"/>
      <c r="W29" s="304"/>
      <c r="X29" s="345"/>
      <c r="Y29" s="499"/>
      <c r="Z29" s="499"/>
      <c r="AA29" s="499"/>
      <c r="AB29" s="307"/>
      <c r="AC29" s="307"/>
      <c r="AD29" s="307"/>
      <c r="AE29" s="307"/>
      <c r="AF29" s="307"/>
      <c r="AG29" s="307"/>
      <c r="AH29" s="523"/>
      <c r="AI29" s="518"/>
      <c r="AJ29" s="518"/>
      <c r="AK29" s="518"/>
      <c r="AL29" s="521"/>
      <c r="AM29" s="496"/>
      <c r="AN29" s="517"/>
      <c r="AO29" s="518"/>
      <c r="AP29" s="251"/>
      <c r="AQ29" s="251"/>
      <c r="AR29" s="496"/>
    </row>
    <row r="30" spans="1:44" s="4" customFormat="1" ht="15" customHeight="1">
      <c r="A30" s="886"/>
      <c r="B30" s="886"/>
      <c r="C30" s="886"/>
      <c r="D30" s="886"/>
      <c r="E30" s="886"/>
      <c r="F30" s="886"/>
      <c r="G30" s="886"/>
      <c r="H30" s="886"/>
      <c r="I30" s="886"/>
      <c r="J30" s="886"/>
      <c r="K30" s="886"/>
      <c r="L30" s="373"/>
      <c r="M30" s="345"/>
      <c r="N30" s="304"/>
      <c r="O30" s="345"/>
      <c r="P30" s="345"/>
      <c r="Q30" s="304"/>
      <c r="R30" s="345"/>
      <c r="S30" s="345"/>
      <c r="T30" s="304"/>
      <c r="U30" s="345"/>
      <c r="V30" s="345"/>
      <c r="W30" s="304"/>
      <c r="Y30" s="499"/>
      <c r="Z30" s="499"/>
      <c r="AA30" s="499"/>
      <c r="AB30" s="307"/>
      <c r="AC30" s="307"/>
      <c r="AD30" s="307"/>
      <c r="AE30" s="307"/>
      <c r="AF30" s="307"/>
      <c r="AG30" s="307"/>
      <c r="AH30" s="517"/>
      <c r="AI30" s="518"/>
      <c r="AJ30" s="518"/>
      <c r="AK30" s="518"/>
      <c r="AL30" s="518"/>
      <c r="AM30" s="496"/>
      <c r="AN30" s="517"/>
      <c r="AO30" s="518"/>
      <c r="AP30" s="251"/>
      <c r="AQ30" s="251"/>
      <c r="AR30" s="496"/>
    </row>
    <row r="31" spans="1:44" s="4" customFormat="1" ht="15" customHeight="1">
      <c r="A31" s="888"/>
      <c r="B31" s="888"/>
      <c r="C31" s="888"/>
      <c r="D31" s="888"/>
      <c r="E31" s="888"/>
      <c r="F31" s="888"/>
      <c r="G31" s="888"/>
      <c r="H31" s="888"/>
      <c r="I31" s="888"/>
      <c r="J31" s="888"/>
      <c r="K31" s="888"/>
      <c r="L31" s="134"/>
      <c r="M31" s="345"/>
      <c r="N31" s="304"/>
      <c r="O31" s="345"/>
      <c r="P31" s="345"/>
      <c r="Q31" s="304"/>
      <c r="R31" s="345"/>
      <c r="S31" s="345"/>
      <c r="T31" s="304"/>
      <c r="U31" s="345"/>
      <c r="V31" s="345"/>
      <c r="W31" s="304"/>
      <c r="AA31" s="499"/>
      <c r="AB31" s="307"/>
      <c r="AC31" s="307"/>
      <c r="AD31" s="307"/>
      <c r="AE31" s="307"/>
      <c r="AF31" s="307"/>
      <c r="AG31" s="307"/>
      <c r="AH31" s="517"/>
      <c r="AI31" s="518"/>
      <c r="AJ31" s="518"/>
      <c r="AK31" s="518"/>
      <c r="AL31" s="518"/>
      <c r="AM31" s="496"/>
      <c r="AN31" s="517"/>
      <c r="AO31" s="518"/>
      <c r="AP31" s="251"/>
      <c r="AQ31" s="251"/>
      <c r="AR31" s="496"/>
    </row>
    <row r="32" spans="1:44" s="4" customFormat="1" ht="15" customHeight="1">
      <c r="A32" s="886"/>
      <c r="B32" s="886"/>
      <c r="C32" s="886"/>
      <c r="D32" s="886"/>
      <c r="E32" s="886"/>
      <c r="F32" s="886"/>
      <c r="G32" s="886"/>
      <c r="H32" s="886"/>
      <c r="I32" s="886"/>
      <c r="J32" s="886"/>
      <c r="K32" s="886"/>
      <c r="L32" s="134"/>
      <c r="M32" s="345"/>
      <c r="N32" s="304"/>
      <c r="O32" s="345"/>
      <c r="P32" s="345"/>
      <c r="Q32" s="304"/>
      <c r="R32" s="345"/>
      <c r="S32" s="345"/>
      <c r="T32" s="304"/>
      <c r="U32" s="345"/>
      <c r="V32" s="345"/>
      <c r="W32" s="304"/>
      <c r="AH32" s="517"/>
      <c r="AI32" s="518"/>
      <c r="AJ32" s="518"/>
      <c r="AK32" s="518"/>
      <c r="AL32" s="518"/>
      <c r="AM32" s="496"/>
      <c r="AN32" s="517"/>
      <c r="AO32" s="518"/>
      <c r="AP32" s="251"/>
      <c r="AQ32" s="251"/>
      <c r="AR32" s="496"/>
    </row>
    <row r="33" spans="1:23" s="4" customFormat="1" ht="15" customHeight="1">
      <c r="A33" s="888"/>
      <c r="B33" s="888"/>
      <c r="C33" s="888"/>
      <c r="D33" s="888"/>
      <c r="E33" s="888"/>
      <c r="F33" s="888"/>
      <c r="G33" s="888"/>
      <c r="H33" s="888"/>
      <c r="I33" s="888"/>
      <c r="J33" s="888"/>
      <c r="K33" s="888"/>
      <c r="L33" s="134"/>
      <c r="M33" s="345"/>
      <c r="N33" s="304"/>
      <c r="O33" s="345"/>
      <c r="P33" s="345"/>
      <c r="Q33" s="304"/>
      <c r="R33" s="345"/>
      <c r="S33" s="345"/>
      <c r="T33" s="304"/>
      <c r="U33" s="345"/>
      <c r="V33" s="345"/>
      <c r="W33" s="304"/>
    </row>
    <row r="34" spans="1:23" s="4" customFormat="1" ht="15" customHeight="1" thickBot="1">
      <c r="A34" s="572" t="s">
        <v>207</v>
      </c>
      <c r="B34" s="576"/>
      <c r="C34" s="576"/>
      <c r="D34" s="576"/>
      <c r="E34" s="576"/>
      <c r="F34" s="827" t="s">
        <v>731</v>
      </c>
      <c r="G34" s="828"/>
      <c r="H34" s="578"/>
      <c r="I34" s="578"/>
      <c r="J34" s="559" t="s">
        <v>661</v>
      </c>
      <c r="K34" s="829"/>
      <c r="L34" s="830"/>
      <c r="M34" s="830"/>
      <c r="N34" s="572" t="s">
        <v>916</v>
      </c>
      <c r="O34" s="573"/>
      <c r="P34" s="573"/>
      <c r="Q34" s="573"/>
      <c r="R34" s="573"/>
      <c r="S34" s="574" t="s">
        <v>1185</v>
      </c>
      <c r="T34" s="575"/>
      <c r="U34" s="575"/>
      <c r="V34" s="576"/>
      <c r="W34" s="576"/>
    </row>
    <row r="35" spans="1:23" s="4" customFormat="1" ht="15" customHeight="1" thickTop="1">
      <c r="A35" s="1" t="s">
        <v>8</v>
      </c>
      <c r="B35" s="2"/>
      <c r="C35" s="2"/>
      <c r="D35" s="2"/>
      <c r="E35" s="2"/>
      <c r="F35" s="1" t="s">
        <v>711</v>
      </c>
      <c r="G35" s="438"/>
      <c r="H35" s="2"/>
      <c r="I35" s="2"/>
      <c r="J35" s="147">
        <v>-1</v>
      </c>
      <c r="K35" s="308" t="s">
        <v>206</v>
      </c>
      <c r="L35" s="394"/>
      <c r="M35" s="395"/>
      <c r="N35" s="571" t="s">
        <v>723</v>
      </c>
      <c r="O35" s="2" t="s">
        <v>716</v>
      </c>
      <c r="P35" s="439"/>
      <c r="Q35" s="439"/>
      <c r="R35" s="439"/>
      <c r="S35" s="2" t="s">
        <v>421</v>
      </c>
      <c r="T35" s="2"/>
      <c r="U35" s="2"/>
      <c r="V35" s="2"/>
      <c r="W35" s="2"/>
    </row>
    <row r="36" spans="1:23" s="4" customFormat="1" ht="15" customHeight="1">
      <c r="A36" s="350" t="s">
        <v>631</v>
      </c>
      <c r="B36" s="2"/>
      <c r="C36" s="2"/>
      <c r="D36" s="2"/>
      <c r="E36" s="2"/>
      <c r="F36" s="2" t="s">
        <v>712</v>
      </c>
      <c r="G36" s="438"/>
      <c r="H36" s="2"/>
      <c r="I36" s="2"/>
      <c r="J36" s="147">
        <v>0</v>
      </c>
      <c r="K36" s="155" t="s">
        <v>192</v>
      </c>
      <c r="L36" s="396"/>
      <c r="M36" s="395"/>
      <c r="N36" s="571">
        <v>3</v>
      </c>
      <c r="O36" s="2" t="s">
        <v>714</v>
      </c>
      <c r="P36" s="439"/>
      <c r="Q36" s="439"/>
      <c r="R36" s="439"/>
      <c r="S36" s="183" t="s">
        <v>625</v>
      </c>
      <c r="T36" s="183"/>
      <c r="U36" s="2"/>
      <c r="V36" s="2"/>
      <c r="W36" s="2"/>
    </row>
    <row r="37" spans="1:23" s="4" customFormat="1" ht="15" customHeight="1">
      <c r="A37" s="1" t="s">
        <v>204</v>
      </c>
      <c r="B37" s="2"/>
      <c r="C37" s="2"/>
      <c r="D37" s="2"/>
      <c r="E37" s="2"/>
      <c r="F37" s="2" t="s">
        <v>713</v>
      </c>
      <c r="G37" s="438"/>
      <c r="H37" s="2"/>
      <c r="I37" s="2"/>
      <c r="J37" s="147">
        <v>1</v>
      </c>
      <c r="K37" s="155" t="s">
        <v>159</v>
      </c>
      <c r="L37" s="155"/>
      <c r="M37" s="184"/>
      <c r="N37" s="571">
        <v>2</v>
      </c>
      <c r="O37" s="2" t="s">
        <v>603</v>
      </c>
      <c r="P37" s="439"/>
      <c r="Q37" s="439"/>
      <c r="R37" s="439"/>
      <c r="S37" s="137" t="s">
        <v>225</v>
      </c>
      <c r="T37" s="137"/>
      <c r="U37" s="2"/>
      <c r="V37" s="2"/>
      <c r="W37" s="2"/>
    </row>
    <row r="38" spans="1:23" s="4" customFormat="1" ht="15" customHeight="1">
      <c r="A38" s="350" t="s">
        <v>834</v>
      </c>
      <c r="B38" s="2"/>
      <c r="C38" s="2"/>
      <c r="D38" s="2"/>
      <c r="E38" s="2"/>
      <c r="F38" s="2" t="s">
        <v>717</v>
      </c>
      <c r="G38" s="438"/>
      <c r="H38" s="2"/>
      <c r="I38" s="2"/>
      <c r="J38" s="147">
        <v>2</v>
      </c>
      <c r="K38" s="155" t="s">
        <v>161</v>
      </c>
      <c r="L38" s="155"/>
      <c r="M38" s="184"/>
      <c r="N38" s="571">
        <v>1</v>
      </c>
      <c r="O38" s="2" t="s">
        <v>715</v>
      </c>
      <c r="P38" s="439"/>
      <c r="Q38" s="439"/>
      <c r="R38" s="439"/>
      <c r="S38" s="137" t="s">
        <v>226</v>
      </c>
      <c r="T38" s="137"/>
      <c r="U38" s="2"/>
      <c r="V38" s="2"/>
      <c r="W38" s="2"/>
    </row>
    <row r="39" spans="1:23" s="4" customFormat="1" ht="15" customHeight="1" thickBot="1">
      <c r="A39" s="350" t="s">
        <v>1164</v>
      </c>
      <c r="B39" s="2"/>
      <c r="C39" s="2"/>
      <c r="D39" s="2"/>
      <c r="E39" s="2"/>
      <c r="F39" s="2" t="s">
        <v>732</v>
      </c>
      <c r="G39" s="439"/>
      <c r="H39" s="2"/>
      <c r="I39" s="2"/>
      <c r="J39" s="147">
        <v>3</v>
      </c>
      <c r="K39" s="155" t="s">
        <v>160</v>
      </c>
      <c r="L39" s="155"/>
      <c r="M39" s="184"/>
      <c r="N39" s="574" t="s">
        <v>876</v>
      </c>
      <c r="O39" s="575"/>
      <c r="P39" s="575"/>
      <c r="Q39" s="576"/>
      <c r="R39" s="576"/>
      <c r="S39" s="183" t="s">
        <v>626</v>
      </c>
      <c r="T39" s="183"/>
      <c r="U39" s="2"/>
      <c r="V39" s="2"/>
      <c r="W39" s="2"/>
    </row>
    <row r="40" spans="1:23" s="4" customFormat="1" ht="15" customHeight="1" thickTop="1" thickBot="1">
      <c r="A40" s="350" t="s">
        <v>867</v>
      </c>
      <c r="B40" s="2"/>
      <c r="C40" s="2"/>
      <c r="D40" s="2"/>
      <c r="E40" s="2"/>
      <c r="F40" s="1" t="s">
        <v>730</v>
      </c>
      <c r="G40" s="439"/>
      <c r="H40" s="2"/>
      <c r="I40" s="439"/>
      <c r="J40" s="147">
        <v>4</v>
      </c>
      <c r="K40" s="155" t="s">
        <v>193</v>
      </c>
      <c r="L40" s="155"/>
      <c r="M40" s="184"/>
      <c r="N40" s="142" t="s">
        <v>850</v>
      </c>
      <c r="O40" s="142"/>
      <c r="P40" s="142" t="s">
        <v>851</v>
      </c>
      <c r="Q40" s="439"/>
      <c r="R40" s="439"/>
      <c r="S40" s="574" t="s">
        <v>887</v>
      </c>
      <c r="T40" s="575"/>
      <c r="U40" s="575"/>
      <c r="V40" s="576"/>
      <c r="W40" s="576"/>
    </row>
    <row r="41" spans="1:23" s="4" customFormat="1" ht="15" customHeight="1" thickTop="1">
      <c r="A41" s="137" t="s">
        <v>879</v>
      </c>
      <c r="B41" s="2"/>
      <c r="C41" s="2"/>
      <c r="D41" s="2"/>
      <c r="E41" s="2"/>
      <c r="F41" s="2" t="s">
        <v>718</v>
      </c>
      <c r="G41" s="439"/>
      <c r="H41" s="2"/>
      <c r="I41" s="439"/>
      <c r="J41" s="147">
        <v>5</v>
      </c>
      <c r="K41" s="155" t="s">
        <v>158</v>
      </c>
      <c r="L41" s="155"/>
      <c r="M41" s="184"/>
      <c r="N41" s="463" t="s">
        <v>854</v>
      </c>
      <c r="O41" s="142"/>
      <c r="P41" s="142" t="s">
        <v>883</v>
      </c>
      <c r="Q41" s="439"/>
      <c r="R41" s="439"/>
      <c r="S41" s="142" t="s">
        <v>203</v>
      </c>
      <c r="T41" s="142"/>
      <c r="U41" s="142"/>
      <c r="V41" s="439"/>
      <c r="W41" s="833" t="s">
        <v>888</v>
      </c>
    </row>
    <row r="42" spans="1:23" s="4" customFormat="1" ht="15" customHeight="1">
      <c r="A42" s="137" t="s">
        <v>1189</v>
      </c>
      <c r="B42" s="439"/>
      <c r="C42" s="439"/>
      <c r="D42" s="439"/>
      <c r="E42" s="439"/>
      <c r="F42" s="2" t="s">
        <v>719</v>
      </c>
      <c r="G42" s="439"/>
      <c r="H42" s="2"/>
      <c r="I42" s="439"/>
      <c r="J42" s="147">
        <v>6</v>
      </c>
      <c r="K42" s="155" t="s">
        <v>360</v>
      </c>
      <c r="L42" s="155"/>
      <c r="M42" s="184"/>
      <c r="N42" s="142" t="s">
        <v>877</v>
      </c>
      <c r="O42" s="142"/>
      <c r="P42" s="439"/>
      <c r="Q42" s="439"/>
      <c r="R42" s="439"/>
      <c r="S42" s="463" t="s">
        <v>889</v>
      </c>
      <c r="T42" s="142"/>
      <c r="U42" s="142"/>
      <c r="V42" s="439"/>
      <c r="W42" s="833">
        <v>-1</v>
      </c>
    </row>
    <row r="43" spans="1:23" s="4" customFormat="1" ht="15" customHeight="1" thickBot="1">
      <c r="A43" s="572" t="s">
        <v>202</v>
      </c>
      <c r="B43" s="831"/>
      <c r="C43" s="831"/>
      <c r="D43" s="831"/>
      <c r="E43" s="831"/>
      <c r="F43" s="2" t="s">
        <v>720</v>
      </c>
      <c r="G43" s="438"/>
      <c r="H43" s="2"/>
      <c r="I43" s="439"/>
      <c r="J43" s="146">
        <v>7</v>
      </c>
      <c r="K43" s="184" t="s">
        <v>346</v>
      </c>
      <c r="L43" s="184"/>
      <c r="M43" s="184"/>
      <c r="N43" s="2" t="s">
        <v>878</v>
      </c>
      <c r="O43" s="439"/>
      <c r="P43" s="439"/>
      <c r="Q43" s="439"/>
      <c r="R43" s="439"/>
      <c r="S43" s="142" t="s">
        <v>890</v>
      </c>
      <c r="T43" s="142"/>
      <c r="U43" s="439"/>
      <c r="V43" s="439"/>
      <c r="W43" s="832">
        <v>2</v>
      </c>
    </row>
    <row r="44" spans="1:23" s="4" customFormat="1" ht="15" customHeight="1" thickTop="1" thickBot="1">
      <c r="A44" s="589" t="s">
        <v>924</v>
      </c>
      <c r="B44" s="439"/>
      <c r="C44" s="439"/>
      <c r="D44" s="439"/>
      <c r="E44" s="439"/>
      <c r="F44" s="2" t="s">
        <v>733</v>
      </c>
      <c r="G44" s="440"/>
      <c r="H44" s="2"/>
      <c r="I44" s="439"/>
      <c r="J44" s="146">
        <v>8</v>
      </c>
      <c r="K44" s="184" t="s">
        <v>368</v>
      </c>
      <c r="L44" s="184"/>
      <c r="M44" s="184"/>
      <c r="N44" s="142" t="s">
        <v>852</v>
      </c>
      <c r="O44" s="142"/>
      <c r="P44" s="142" t="s">
        <v>853</v>
      </c>
      <c r="Q44" s="439"/>
      <c r="R44" s="439"/>
      <c r="S44" s="574" t="s">
        <v>194</v>
      </c>
      <c r="T44" s="575"/>
      <c r="U44" s="2" t="s">
        <v>1195</v>
      </c>
      <c r="V44" s="2"/>
      <c r="W44" s="2"/>
    </row>
    <row r="45" spans="1:23" s="4" customFormat="1" ht="15" customHeight="1" thickTop="1">
      <c r="A45" s="185" t="s">
        <v>1186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2"/>
      <c r="O45" s="2"/>
      <c r="P45" s="2"/>
      <c r="Q45" s="2"/>
      <c r="R45" s="2"/>
      <c r="S45" s="439"/>
      <c r="T45" s="2"/>
      <c r="U45" s="2"/>
      <c r="V45" s="2"/>
      <c r="W45" s="2"/>
    </row>
    <row r="46" spans="1:23" s="4" customFormat="1" ht="15" customHeight="1">
      <c r="A46" s="185" t="s">
        <v>1187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2"/>
      <c r="O46" s="2"/>
      <c r="P46" s="2"/>
      <c r="Q46" s="2"/>
      <c r="R46" s="2"/>
      <c r="S46" s="439"/>
      <c r="T46" s="2"/>
      <c r="U46" s="2"/>
      <c r="V46" s="2"/>
      <c r="W46" s="2"/>
    </row>
    <row r="47" spans="1:23" s="4" customFormat="1" ht="15" customHeight="1">
      <c r="A47" s="185" t="s">
        <v>1188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2"/>
      <c r="O47" s="2"/>
      <c r="P47" s="2"/>
      <c r="Q47" s="2"/>
      <c r="R47" s="2"/>
      <c r="S47" s="439"/>
      <c r="T47" s="2"/>
      <c r="U47" s="2"/>
      <c r="V47" s="2"/>
      <c r="W47" s="2"/>
    </row>
    <row r="48" spans="1:23" s="4" customFormat="1" ht="15" customHeight="1"/>
    <row r="49" spans="11:12" s="4" customFormat="1" ht="15" customHeight="1"/>
    <row r="50" spans="11:12" s="4" customFormat="1" ht="15" customHeight="1"/>
    <row r="51" spans="11:12" s="4" customFormat="1" ht="15" customHeight="1"/>
    <row r="52" spans="11:12" s="4" customFormat="1" ht="15" customHeight="1">
      <c r="K52" s="8"/>
      <c r="L52" s="8"/>
    </row>
    <row r="53" spans="11:12" s="4" customFormat="1" ht="15" customHeight="1">
      <c r="K53" s="8"/>
      <c r="L53" s="8"/>
    </row>
    <row r="54" spans="11:12" s="4" customFormat="1" ht="15" customHeight="1">
      <c r="K54" s="8"/>
      <c r="L54" s="8"/>
    </row>
    <row r="55" spans="11:12" s="4" customFormat="1" ht="15" customHeight="1">
      <c r="K55" s="8"/>
      <c r="L55" s="8"/>
    </row>
    <row r="56" spans="11:12" s="4" customFormat="1" ht="15" customHeight="1">
      <c r="K56" s="8"/>
      <c r="L56" s="8"/>
    </row>
    <row r="57" spans="11:12" s="4" customFormat="1" ht="15" customHeight="1">
      <c r="K57" s="8"/>
      <c r="L57" s="8"/>
    </row>
    <row r="58" spans="11:12" s="4" customFormat="1" ht="15" customHeight="1">
      <c r="K58" s="8"/>
      <c r="L58" s="8"/>
    </row>
    <row r="59" spans="11:12" s="4" customFormat="1" ht="15" customHeight="1">
      <c r="K59" s="8"/>
      <c r="L59" s="8"/>
    </row>
    <row r="60" spans="11:12" s="4" customFormat="1" ht="15" customHeight="1">
      <c r="K60" s="8"/>
      <c r="L60" s="8"/>
    </row>
    <row r="61" spans="11:12" s="4" customFormat="1" ht="15" customHeight="1">
      <c r="K61" s="8"/>
      <c r="L61" s="8"/>
    </row>
    <row r="62" spans="11:12" s="4" customFormat="1" ht="15" customHeight="1">
      <c r="K62" s="8"/>
      <c r="L62" s="8"/>
    </row>
    <row r="63" spans="11:12" s="4" customFormat="1" ht="15" customHeight="1">
      <c r="K63" s="8"/>
      <c r="L63" s="8"/>
    </row>
    <row r="64" spans="11:12" s="4" customFormat="1" ht="15" customHeight="1">
      <c r="K64" s="8"/>
      <c r="L64" s="8"/>
    </row>
    <row r="65" spans="11:12" s="4" customFormat="1" ht="15" customHeight="1">
      <c r="K65" s="8"/>
      <c r="L65" s="8"/>
    </row>
    <row r="66" spans="11:12" s="4" customFormat="1" ht="15" customHeight="1">
      <c r="K66" s="8"/>
      <c r="L66" s="8"/>
    </row>
    <row r="67" spans="11:12" s="4" customFormat="1" ht="15" customHeight="1">
      <c r="K67" s="8"/>
      <c r="L67" s="8"/>
    </row>
    <row r="68" spans="11:12" s="4" customFormat="1" ht="15" customHeight="1">
      <c r="K68" s="8"/>
      <c r="L68" s="8"/>
    </row>
    <row r="69" spans="11:12" s="4" customFormat="1" ht="15" customHeight="1">
      <c r="K69" s="8"/>
      <c r="L69" s="8"/>
    </row>
    <row r="70" spans="11:12" s="4" customFormat="1" ht="15" customHeight="1">
      <c r="K70" s="8"/>
      <c r="L70" s="8"/>
    </row>
    <row r="71" spans="11:12" s="4" customFormat="1" ht="15" customHeight="1">
      <c r="K71" s="8"/>
      <c r="L71" s="8"/>
    </row>
    <row r="72" spans="11:12" s="4" customFormat="1" ht="15" customHeight="1">
      <c r="K72" s="8"/>
      <c r="L72" s="8"/>
    </row>
    <row r="73" spans="11:12" s="4" customFormat="1" ht="15" customHeight="1">
      <c r="K73" s="8"/>
      <c r="L73" s="8"/>
    </row>
    <row r="74" spans="11:12" s="4" customFormat="1" ht="15" customHeight="1">
      <c r="K74" s="8"/>
      <c r="L74" s="8"/>
    </row>
    <row r="75" spans="11:12" s="4" customFormat="1" ht="15" customHeight="1">
      <c r="K75" s="8"/>
      <c r="L75" s="8"/>
    </row>
    <row r="76" spans="11:12" s="4" customFormat="1" ht="15" customHeight="1">
      <c r="K76" s="8"/>
      <c r="L76" s="8"/>
    </row>
    <row r="77" spans="11:12" s="4" customFormat="1" ht="15" customHeight="1">
      <c r="K77" s="8"/>
      <c r="L77" s="8"/>
    </row>
    <row r="78" spans="11:12" s="4" customFormat="1" ht="15" customHeight="1">
      <c r="K78" s="8"/>
      <c r="L78" s="8"/>
    </row>
    <row r="79" spans="11:12" s="4" customFormat="1" ht="15" customHeight="1">
      <c r="K79" s="8"/>
      <c r="L79" s="8"/>
    </row>
    <row r="80" spans="11:12" s="4" customFormat="1" ht="15" customHeight="1">
      <c r="K80" s="8"/>
      <c r="L80" s="8"/>
    </row>
    <row r="81" spans="11:12" s="4" customFormat="1" ht="15" customHeight="1">
      <c r="K81" s="8"/>
      <c r="L81" s="8"/>
    </row>
    <row r="82" spans="11:12" s="4" customFormat="1" ht="15" customHeight="1">
      <c r="K82" s="8"/>
      <c r="L82" s="8"/>
    </row>
    <row r="83" spans="11:12" s="4" customFormat="1" ht="15" customHeight="1">
      <c r="K83" s="8"/>
      <c r="L83" s="8"/>
    </row>
    <row r="84" spans="11:12" s="4" customFormat="1" ht="15" customHeight="1">
      <c r="K84" s="8"/>
      <c r="L84" s="8"/>
    </row>
    <row r="85" spans="11:12" s="4" customFormat="1" ht="15" customHeight="1">
      <c r="K85" s="8"/>
      <c r="L85" s="8"/>
    </row>
    <row r="86" spans="11:12" s="4" customFormat="1" ht="15" customHeight="1">
      <c r="K86" s="8"/>
      <c r="L86" s="8"/>
    </row>
    <row r="87" spans="11:12" s="4" customFormat="1" ht="15" customHeight="1">
      <c r="K87" s="8"/>
      <c r="L87" s="8"/>
    </row>
    <row r="88" spans="11:12" s="4" customFormat="1" ht="15" customHeight="1">
      <c r="K88" s="8"/>
      <c r="L88" s="8"/>
    </row>
    <row r="89" spans="11:12" s="4" customFormat="1" ht="15" customHeight="1">
      <c r="K89" s="8"/>
      <c r="L89" s="8"/>
    </row>
    <row r="90" spans="11:12" s="4" customFormat="1" ht="15" customHeight="1">
      <c r="K90" s="8"/>
      <c r="L90" s="8"/>
    </row>
    <row r="91" spans="11:12" s="4" customFormat="1" ht="15" customHeight="1">
      <c r="K91" s="8"/>
      <c r="L91" s="8"/>
    </row>
    <row r="92" spans="11:12" s="4" customFormat="1" ht="15" customHeight="1">
      <c r="K92" s="8"/>
      <c r="L92" s="8"/>
    </row>
    <row r="93" spans="11:12" s="4" customFormat="1" ht="15" customHeight="1">
      <c r="K93" s="8"/>
      <c r="L93" s="8"/>
    </row>
    <row r="94" spans="11:12" s="4" customFormat="1" ht="15" customHeight="1">
      <c r="K94" s="8"/>
      <c r="L94" s="8"/>
    </row>
    <row r="95" spans="11:12" s="4" customFormat="1" ht="15" customHeight="1">
      <c r="K95" s="8"/>
      <c r="L95" s="8"/>
    </row>
    <row r="96" spans="11:12" s="4" customFormat="1" ht="15" customHeight="1">
      <c r="K96" s="8"/>
      <c r="L96" s="8"/>
    </row>
    <row r="97" spans="6:20" s="4" customFormat="1" ht="15" customHeight="1">
      <c r="K97" s="8"/>
      <c r="L97" s="8"/>
    </row>
    <row r="98" spans="6:20" s="4" customFormat="1" ht="15" customHeight="1">
      <c r="K98" s="8"/>
      <c r="L98" s="8"/>
    </row>
    <row r="99" spans="6:20" s="4" customFormat="1" ht="15" customHeight="1">
      <c r="K99" s="8"/>
      <c r="L99" s="8"/>
    </row>
    <row r="100" spans="6:20" s="4" customFormat="1" ht="15" customHeight="1">
      <c r="K100" s="8"/>
      <c r="L100" s="8"/>
    </row>
    <row r="101" spans="6:20" s="4" customFormat="1" ht="15" customHeight="1">
      <c r="K101" s="8"/>
      <c r="L101" s="8"/>
    </row>
    <row r="102" spans="6:20" s="4" customFormat="1" ht="15" customHeight="1">
      <c r="K102" s="8"/>
      <c r="L102" s="8"/>
    </row>
    <row r="103" spans="6:20" s="4" customFormat="1" ht="15" customHeight="1">
      <c r="K103" s="8"/>
      <c r="L103" s="8"/>
    </row>
    <row r="104" spans="6:20" s="4" customFormat="1" ht="15" customHeight="1">
      <c r="K104" s="8"/>
      <c r="L104" s="8"/>
    </row>
    <row r="105" spans="6:20" s="4" customFormat="1" ht="15" customHeight="1">
      <c r="K105" s="8"/>
      <c r="L105" s="8"/>
    </row>
    <row r="106" spans="6:20" s="4" customFormat="1" ht="15" customHeight="1">
      <c r="K106" s="8"/>
      <c r="L106" s="8"/>
      <c r="M106"/>
      <c r="N106"/>
      <c r="O106"/>
      <c r="P106"/>
      <c r="Q106"/>
      <c r="R106"/>
      <c r="S106"/>
      <c r="T106"/>
    </row>
    <row r="107" spans="6:20" s="4" customFormat="1" ht="15" customHeight="1">
      <c r="K107" s="8"/>
      <c r="L107" s="8"/>
      <c r="M107"/>
      <c r="N107"/>
      <c r="O107"/>
      <c r="P107"/>
      <c r="Q107"/>
      <c r="R107"/>
      <c r="S107"/>
      <c r="T107"/>
    </row>
    <row r="108" spans="6:20" s="4" customFormat="1" ht="15" customHeight="1">
      <c r="K108" s="8"/>
      <c r="L108" s="8"/>
      <c r="M108"/>
      <c r="N108"/>
      <c r="O108"/>
      <c r="P108"/>
      <c r="Q108"/>
      <c r="R108"/>
      <c r="S108"/>
      <c r="T108"/>
    </row>
    <row r="109" spans="6:20" s="4" customFormat="1" ht="15" customHeight="1">
      <c r="K109" s="8"/>
      <c r="L109" s="8"/>
      <c r="M109"/>
      <c r="N109"/>
      <c r="O109"/>
      <c r="P109"/>
      <c r="Q109"/>
      <c r="R109"/>
      <c r="S109"/>
      <c r="T109"/>
    </row>
    <row r="110" spans="6:20" s="4" customFormat="1" ht="15" customHeight="1">
      <c r="K110" s="8"/>
      <c r="L110" s="8"/>
      <c r="M110"/>
      <c r="N110"/>
      <c r="O110"/>
      <c r="P110"/>
      <c r="Q110"/>
      <c r="R110"/>
      <c r="S110"/>
      <c r="T110"/>
    </row>
    <row r="111" spans="6:20" s="4" customFormat="1" ht="15" customHeight="1">
      <c r="K111" s="8"/>
      <c r="L111" s="8"/>
      <c r="M111"/>
      <c r="N111"/>
      <c r="O111"/>
      <c r="P111"/>
      <c r="Q111"/>
      <c r="R111"/>
      <c r="S111"/>
      <c r="T111"/>
    </row>
    <row r="112" spans="6:20" s="4" customFormat="1" ht="15" customHeight="1">
      <c r="F112"/>
      <c r="G112"/>
      <c r="H112"/>
      <c r="I112"/>
      <c r="J112"/>
      <c r="K112" s="8"/>
      <c r="L112" s="8"/>
      <c r="M112"/>
      <c r="N112"/>
      <c r="O112"/>
      <c r="P112"/>
      <c r="Q112"/>
      <c r="R112"/>
      <c r="S112"/>
      <c r="T112"/>
    </row>
    <row r="113" spans="5:20" s="4" customFormat="1" ht="15" customHeight="1">
      <c r="F113"/>
      <c r="G113"/>
      <c r="H113"/>
      <c r="I113"/>
      <c r="J113"/>
      <c r="K113" s="8"/>
      <c r="L113" s="8"/>
      <c r="M113"/>
      <c r="N113"/>
      <c r="O113"/>
      <c r="P113"/>
      <c r="Q113"/>
      <c r="R113"/>
      <c r="S113"/>
      <c r="T113"/>
    </row>
    <row r="114" spans="5:20" s="4" customFormat="1" ht="15" customHeight="1">
      <c r="F114"/>
      <c r="G114"/>
      <c r="H114"/>
      <c r="I114"/>
      <c r="J114"/>
      <c r="K114" s="8"/>
      <c r="L114" s="8"/>
      <c r="M114"/>
      <c r="N114"/>
      <c r="O114"/>
      <c r="P114"/>
      <c r="Q114"/>
      <c r="R114"/>
      <c r="S114"/>
      <c r="T114"/>
    </row>
    <row r="115" spans="5:20" s="4" customFormat="1" ht="15" customHeight="1">
      <c r="F115"/>
      <c r="G115"/>
      <c r="H115"/>
      <c r="I115"/>
      <c r="J115"/>
      <c r="K115" s="8"/>
      <c r="L115" s="8"/>
      <c r="M115"/>
      <c r="N115"/>
      <c r="O115"/>
      <c r="P115"/>
      <c r="Q115"/>
      <c r="R115"/>
      <c r="S115"/>
      <c r="T115"/>
    </row>
    <row r="116" spans="5:20" s="4" customFormat="1" ht="15" customHeight="1">
      <c r="F116"/>
      <c r="G116"/>
      <c r="H116"/>
      <c r="I116"/>
      <c r="J116"/>
      <c r="K116" s="8"/>
      <c r="L116" s="8"/>
      <c r="M116"/>
      <c r="N116"/>
      <c r="O116"/>
      <c r="P116"/>
      <c r="Q116"/>
      <c r="R116"/>
      <c r="S116"/>
      <c r="T116"/>
    </row>
    <row r="117" spans="5:20" s="4" customFormat="1" ht="15" customHeight="1">
      <c r="F117"/>
      <c r="G117"/>
      <c r="H117"/>
      <c r="I117"/>
      <c r="J117"/>
      <c r="K117" s="8"/>
      <c r="L117" s="8"/>
      <c r="M117"/>
      <c r="N117"/>
      <c r="O117"/>
      <c r="P117"/>
      <c r="Q117"/>
      <c r="R117"/>
      <c r="S117"/>
      <c r="T117"/>
    </row>
    <row r="118" spans="5:20" s="4" customFormat="1" ht="15" customHeight="1">
      <c r="F118"/>
      <c r="G118"/>
      <c r="H118"/>
      <c r="I118"/>
      <c r="J118"/>
      <c r="K118" s="8"/>
      <c r="L118" s="8"/>
      <c r="M118"/>
      <c r="N118"/>
      <c r="O118"/>
      <c r="P118"/>
      <c r="Q118"/>
      <c r="R118"/>
      <c r="S118"/>
      <c r="T118"/>
    </row>
    <row r="119" spans="5:20" s="4" customFormat="1" ht="15" customHeight="1">
      <c r="F119"/>
      <c r="G119"/>
      <c r="H119"/>
      <c r="I119"/>
      <c r="J119"/>
      <c r="K119" s="8"/>
      <c r="L119" s="8"/>
      <c r="M119"/>
      <c r="N119"/>
      <c r="O119"/>
      <c r="P119"/>
      <c r="Q119"/>
      <c r="R119"/>
      <c r="S119"/>
      <c r="T119"/>
    </row>
    <row r="120" spans="5:20" s="4" customFormat="1" ht="15" customHeight="1">
      <c r="F120"/>
      <c r="G120"/>
      <c r="H120"/>
      <c r="I120"/>
      <c r="J120"/>
      <c r="K120" s="8"/>
      <c r="L120" s="8"/>
      <c r="M120"/>
      <c r="N120"/>
      <c r="O120"/>
      <c r="P120"/>
      <c r="Q120"/>
      <c r="R120"/>
      <c r="S120"/>
      <c r="T120"/>
    </row>
    <row r="121" spans="5:20" s="4" customFormat="1" ht="15" customHeight="1">
      <c r="F121"/>
      <c r="G121"/>
      <c r="H121"/>
      <c r="I121"/>
      <c r="J121"/>
      <c r="K121" s="462"/>
      <c r="L121" s="8"/>
      <c r="M121"/>
      <c r="N121"/>
      <c r="O121"/>
      <c r="P121"/>
      <c r="Q121"/>
      <c r="R121"/>
      <c r="S121"/>
      <c r="T121"/>
    </row>
    <row r="122" spans="5:20" s="4" customFormat="1" ht="15" customHeight="1">
      <c r="F122"/>
      <c r="G122"/>
      <c r="H122"/>
      <c r="I122"/>
      <c r="J122"/>
      <c r="K122" s="462"/>
      <c r="L122" s="462"/>
      <c r="M122"/>
      <c r="N122"/>
      <c r="O122"/>
      <c r="P122"/>
      <c r="Q122"/>
      <c r="R122"/>
      <c r="S122"/>
      <c r="T122"/>
    </row>
    <row r="123" spans="5:20" s="4" customFormat="1" ht="15" customHeight="1">
      <c r="F123"/>
      <c r="G123"/>
      <c r="H123"/>
      <c r="I123"/>
      <c r="J123"/>
      <c r="K123" s="462"/>
      <c r="L123" s="462"/>
      <c r="M123"/>
      <c r="N123"/>
      <c r="O123"/>
      <c r="P123"/>
      <c r="Q123"/>
      <c r="R123"/>
      <c r="S123"/>
      <c r="T123"/>
    </row>
    <row r="124" spans="5:20" s="4" customFormat="1" ht="15" customHeight="1">
      <c r="F124"/>
      <c r="G124"/>
      <c r="H124"/>
      <c r="I124"/>
      <c r="J124"/>
      <c r="K124" s="462"/>
      <c r="L124" s="462"/>
      <c r="M124"/>
      <c r="N124"/>
      <c r="O124"/>
      <c r="P124"/>
      <c r="Q124"/>
      <c r="R124"/>
      <c r="S124"/>
      <c r="T124"/>
    </row>
    <row r="125" spans="5:20" s="4" customFormat="1" ht="15" customHeight="1">
      <c r="F125"/>
      <c r="G125"/>
      <c r="H125"/>
      <c r="I125"/>
      <c r="J125"/>
      <c r="K125" s="462"/>
      <c r="L125" s="462"/>
      <c r="M125"/>
      <c r="N125"/>
      <c r="O125"/>
      <c r="P125"/>
      <c r="Q125"/>
      <c r="R125"/>
      <c r="S125"/>
      <c r="T125"/>
    </row>
    <row r="126" spans="5:20" s="4" customFormat="1" ht="15" customHeight="1">
      <c r="F126"/>
      <c r="G126"/>
      <c r="H126"/>
      <c r="I126"/>
      <c r="J126"/>
      <c r="K126" s="462"/>
      <c r="L126" s="462"/>
      <c r="M126"/>
      <c r="N126"/>
      <c r="O126"/>
      <c r="P126"/>
      <c r="Q126"/>
      <c r="R126"/>
      <c r="S126"/>
      <c r="T126"/>
    </row>
    <row r="127" spans="5:20" s="4" customFormat="1" ht="15" customHeight="1">
      <c r="F127"/>
      <c r="G127"/>
      <c r="H127"/>
      <c r="I127"/>
      <c r="J127"/>
      <c r="K127" s="462"/>
      <c r="L127" s="462"/>
      <c r="M127"/>
      <c r="N127"/>
      <c r="O127"/>
      <c r="P127"/>
      <c r="Q127"/>
      <c r="R127"/>
      <c r="S127"/>
      <c r="T127"/>
    </row>
    <row r="128" spans="5:20" s="4" customFormat="1" ht="15" customHeight="1">
      <c r="E128"/>
      <c r="F128"/>
      <c r="G128"/>
      <c r="H128"/>
      <c r="I128"/>
      <c r="J128"/>
      <c r="K128" s="462"/>
      <c r="L128" s="462"/>
      <c r="M128"/>
      <c r="N128"/>
      <c r="O128"/>
      <c r="P128"/>
      <c r="Q128"/>
      <c r="R128"/>
      <c r="S128"/>
      <c r="T128"/>
    </row>
    <row r="129" spans="1:26" s="4" customFormat="1" ht="15" customHeight="1">
      <c r="E129"/>
      <c r="F129"/>
      <c r="G129"/>
      <c r="H129"/>
      <c r="I129"/>
      <c r="J129"/>
      <c r="K129" s="462"/>
      <c r="L129" s="462"/>
      <c r="M129"/>
      <c r="N129"/>
      <c r="O129"/>
      <c r="P129"/>
      <c r="Q129"/>
      <c r="R129"/>
      <c r="S129"/>
      <c r="T129"/>
    </row>
    <row r="130" spans="1:26" s="4" customFormat="1" ht="15" customHeight="1">
      <c r="E130"/>
      <c r="F130"/>
      <c r="G130"/>
      <c r="H130"/>
      <c r="I130"/>
      <c r="J130"/>
      <c r="K130" s="462"/>
      <c r="L130" s="462"/>
      <c r="M130"/>
      <c r="N130"/>
      <c r="O130"/>
      <c r="P130"/>
      <c r="Q130"/>
      <c r="R130"/>
      <c r="S130"/>
      <c r="T130"/>
      <c r="U130"/>
      <c r="V130"/>
      <c r="W130"/>
    </row>
    <row r="131" spans="1:26" s="4" customFormat="1" ht="15" customHeight="1">
      <c r="E131"/>
      <c r="F131"/>
      <c r="G131"/>
      <c r="H131"/>
      <c r="I131"/>
      <c r="J131"/>
      <c r="K131" s="462"/>
      <c r="L131" s="462"/>
      <c r="M131"/>
      <c r="N131"/>
      <c r="O131"/>
      <c r="P131"/>
      <c r="Q131"/>
      <c r="R131"/>
      <c r="S131"/>
      <c r="T131"/>
      <c r="U131"/>
      <c r="V131"/>
      <c r="W131"/>
    </row>
    <row r="132" spans="1:26" s="4" customFormat="1" ht="15" customHeight="1">
      <c r="E132"/>
      <c r="F132"/>
      <c r="G132"/>
      <c r="H132"/>
      <c r="I132"/>
      <c r="J132"/>
      <c r="K132" s="462"/>
      <c r="L132" s="462"/>
      <c r="M132"/>
      <c r="N132"/>
      <c r="O132"/>
      <c r="P132"/>
      <c r="Q132"/>
      <c r="R132"/>
      <c r="S132"/>
      <c r="T132"/>
      <c r="U132"/>
      <c r="V132"/>
      <c r="W132"/>
      <c r="Y132"/>
    </row>
    <row r="133" spans="1:26" s="4" customFormat="1" ht="15" customHeight="1">
      <c r="E133"/>
      <c r="F133"/>
      <c r="G133"/>
      <c r="H133"/>
      <c r="I133"/>
      <c r="J133"/>
      <c r="K133" s="462"/>
      <c r="L133" s="462"/>
      <c r="M133"/>
      <c r="N133"/>
      <c r="O133"/>
      <c r="P133"/>
      <c r="Q133"/>
      <c r="R133"/>
      <c r="S133"/>
      <c r="T133"/>
      <c r="U133"/>
      <c r="V133"/>
      <c r="W133"/>
      <c r="Y133"/>
    </row>
    <row r="134" spans="1:26" s="4" customFormat="1" ht="15" customHeight="1">
      <c r="A134"/>
      <c r="B134"/>
      <c r="C134"/>
      <c r="D134"/>
      <c r="E134"/>
      <c r="F134"/>
      <c r="G134"/>
      <c r="H134"/>
      <c r="I134"/>
      <c r="J134"/>
      <c r="K134" s="462"/>
      <c r="L134" s="462"/>
      <c r="M134"/>
      <c r="N134"/>
      <c r="O134"/>
      <c r="P134"/>
      <c r="Q134"/>
      <c r="R134"/>
      <c r="S134"/>
      <c r="T134"/>
      <c r="U134"/>
      <c r="V134"/>
      <c r="W134"/>
      <c r="Y134"/>
    </row>
    <row r="135" spans="1:26" s="4" customFormat="1" ht="15" customHeight="1">
      <c r="A135"/>
      <c r="B135"/>
      <c r="C135"/>
      <c r="D135"/>
      <c r="E135"/>
      <c r="F135"/>
      <c r="G135"/>
      <c r="H135"/>
      <c r="I135"/>
      <c r="J135"/>
      <c r="K135" s="462"/>
      <c r="L135" s="462"/>
      <c r="M135"/>
      <c r="N135"/>
      <c r="O135"/>
      <c r="P135"/>
      <c r="Q135"/>
      <c r="R135"/>
      <c r="S135"/>
      <c r="T135"/>
      <c r="U135"/>
      <c r="V135"/>
      <c r="W135"/>
      <c r="Y135"/>
    </row>
    <row r="136" spans="1:26" s="4" customFormat="1" ht="15" customHeight="1">
      <c r="A136"/>
      <c r="B136"/>
      <c r="C136"/>
      <c r="D136"/>
      <c r="E136"/>
      <c r="F136"/>
      <c r="G136"/>
      <c r="H136"/>
      <c r="I136"/>
      <c r="J136"/>
      <c r="K136" s="462"/>
      <c r="L136" s="462"/>
      <c r="M136"/>
      <c r="N136"/>
      <c r="O136"/>
      <c r="P136"/>
      <c r="Q136"/>
      <c r="R136"/>
      <c r="S136"/>
      <c r="T136"/>
      <c r="U136"/>
      <c r="V136"/>
      <c r="W136"/>
      <c r="Y136"/>
    </row>
    <row r="137" spans="1:26" s="4" customFormat="1" ht="15" customHeight="1">
      <c r="A137"/>
      <c r="B137"/>
      <c r="C137"/>
      <c r="D137"/>
      <c r="E137"/>
      <c r="F137"/>
      <c r="G137"/>
      <c r="H137"/>
      <c r="I137"/>
      <c r="J137"/>
      <c r="K137" s="462"/>
      <c r="L137" s="462"/>
      <c r="M137"/>
      <c r="N137"/>
      <c r="O137"/>
      <c r="P137"/>
      <c r="Q137"/>
      <c r="R137"/>
      <c r="S137"/>
      <c r="T137"/>
      <c r="U137"/>
      <c r="V137"/>
      <c r="W137"/>
      <c r="Y137"/>
    </row>
    <row r="138" spans="1:26" s="4" customFormat="1" ht="15" customHeight="1">
      <c r="A138"/>
      <c r="B138"/>
      <c r="C138"/>
      <c r="D138"/>
      <c r="E138"/>
      <c r="F138"/>
      <c r="G138"/>
      <c r="H138"/>
      <c r="I138"/>
      <c r="J138"/>
      <c r="K138" s="462"/>
      <c r="L138" s="462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</row>
    <row r="139" spans="1:26" s="4" customFormat="1" ht="15" customHeight="1">
      <c r="A139"/>
      <c r="B139"/>
      <c r="C139"/>
      <c r="D139"/>
      <c r="E139"/>
      <c r="F139"/>
      <c r="G139"/>
      <c r="H139"/>
      <c r="I139"/>
      <c r="J139"/>
      <c r="K139" s="462"/>
      <c r="L139" s="462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s="4" customFormat="1" ht="15" customHeight="1">
      <c r="A140"/>
      <c r="B140"/>
      <c r="C140"/>
      <c r="D140"/>
      <c r="E140"/>
      <c r="F140"/>
      <c r="G140"/>
      <c r="H140"/>
      <c r="I140"/>
      <c r="J140"/>
      <c r="K140" s="462"/>
      <c r="L140" s="462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s="4" customFormat="1" ht="15" customHeight="1">
      <c r="A141"/>
      <c r="B141"/>
      <c r="C141"/>
      <c r="D141"/>
      <c r="E141"/>
      <c r="F141"/>
      <c r="G141"/>
      <c r="H141"/>
      <c r="I141"/>
      <c r="J141"/>
      <c r="K141" s="462"/>
      <c r="L141" s="462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s="4" customFormat="1" ht="15" customHeight="1">
      <c r="A142"/>
      <c r="B142"/>
      <c r="C142"/>
      <c r="D142"/>
      <c r="E142"/>
      <c r="F142"/>
      <c r="G142"/>
      <c r="H142"/>
      <c r="I142"/>
      <c r="J142"/>
      <c r="K142" s="462"/>
      <c r="L142" s="46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s="4" customFormat="1" ht="15" customHeight="1">
      <c r="A143"/>
      <c r="B143"/>
      <c r="C143"/>
      <c r="D143"/>
      <c r="E143"/>
      <c r="F143"/>
      <c r="G143"/>
      <c r="H143"/>
      <c r="I143"/>
      <c r="J143"/>
      <c r="K143" s="462"/>
      <c r="L143" s="462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s="4" customFormat="1" ht="15" customHeight="1">
      <c r="A144"/>
      <c r="B144"/>
      <c r="C144"/>
      <c r="D144"/>
      <c r="E144"/>
      <c r="F144"/>
      <c r="G144"/>
      <c r="H144"/>
      <c r="I144"/>
      <c r="J144"/>
      <c r="K144" s="462"/>
      <c r="L144" s="462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s="4" customFormat="1" ht="15" customHeight="1">
      <c r="A145"/>
      <c r="B145"/>
      <c r="C145"/>
      <c r="D145"/>
      <c r="E145"/>
      <c r="F145"/>
      <c r="G145"/>
      <c r="H145"/>
      <c r="I145"/>
      <c r="J145"/>
      <c r="K145" s="462"/>
      <c r="L145" s="462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s="4" customFormat="1" ht="15" customHeight="1">
      <c r="A146"/>
      <c r="B146"/>
      <c r="C146"/>
      <c r="D146"/>
      <c r="E146"/>
      <c r="F146"/>
      <c r="G146"/>
      <c r="H146"/>
      <c r="I146"/>
      <c r="J146"/>
      <c r="K146" s="462"/>
      <c r="L146" s="462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s="4" customFormat="1" ht="15" customHeight="1">
      <c r="A147"/>
      <c r="B147"/>
      <c r="C147"/>
      <c r="D147"/>
      <c r="E147"/>
      <c r="F147"/>
      <c r="G147"/>
      <c r="H147"/>
      <c r="I147"/>
      <c r="J147"/>
      <c r="K147" s="462"/>
      <c r="L147" s="462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s="4" customFormat="1" ht="15" customHeight="1">
      <c r="A148"/>
      <c r="B148"/>
      <c r="C148"/>
      <c r="D148"/>
      <c r="E148"/>
      <c r="F148"/>
      <c r="G148"/>
      <c r="H148"/>
      <c r="I148"/>
      <c r="J148"/>
      <c r="K148" s="462"/>
      <c r="L148" s="462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s="4" customFormat="1" ht="15" customHeight="1">
      <c r="A149"/>
      <c r="B149"/>
      <c r="C149"/>
      <c r="D149"/>
      <c r="E149"/>
      <c r="F149"/>
      <c r="G149"/>
      <c r="H149"/>
      <c r="I149"/>
      <c r="J149"/>
      <c r="K149" s="462"/>
      <c r="L149" s="462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s="4" customFormat="1" ht="15" customHeight="1">
      <c r="A150"/>
      <c r="B150"/>
      <c r="C150"/>
      <c r="D150"/>
      <c r="E150"/>
      <c r="F150"/>
      <c r="G150"/>
      <c r="H150"/>
      <c r="I150"/>
      <c r="J150"/>
      <c r="K150" s="462"/>
      <c r="L150" s="462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s="4" customFormat="1" ht="15" customHeight="1">
      <c r="A151"/>
      <c r="B151"/>
      <c r="C151"/>
      <c r="D151"/>
      <c r="E151"/>
      <c r="F151"/>
      <c r="G151"/>
      <c r="H151"/>
      <c r="I151"/>
      <c r="J151"/>
      <c r="K151" s="462"/>
      <c r="L151" s="462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s="4" customFormat="1" ht="15" customHeight="1">
      <c r="A152"/>
      <c r="B152"/>
      <c r="C152"/>
      <c r="D152"/>
      <c r="E152"/>
      <c r="F152"/>
      <c r="G152"/>
      <c r="H152"/>
      <c r="I152"/>
      <c r="J152"/>
      <c r="K152" s="462"/>
      <c r="L152" s="46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s="4" customFormat="1" ht="15" customHeight="1">
      <c r="A153"/>
      <c r="B153"/>
      <c r="C153"/>
      <c r="D153"/>
      <c r="E153"/>
      <c r="F153"/>
      <c r="G153"/>
      <c r="H153"/>
      <c r="I153"/>
      <c r="J153"/>
      <c r="K153" s="462"/>
      <c r="L153" s="462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</sheetData>
  <mergeCells count="21">
    <mergeCell ref="C2:E2"/>
    <mergeCell ref="A20:K21"/>
    <mergeCell ref="A22:K23"/>
    <mergeCell ref="A9:B9"/>
    <mergeCell ref="A10:B10"/>
    <mergeCell ref="C5:D5"/>
    <mergeCell ref="A30:K31"/>
    <mergeCell ref="A32:K33"/>
    <mergeCell ref="V6:W6"/>
    <mergeCell ref="A7:B7"/>
    <mergeCell ref="D7:E7"/>
    <mergeCell ref="G7:H7"/>
    <mergeCell ref="P6:R6"/>
    <mergeCell ref="S6:T6"/>
    <mergeCell ref="A28:K29"/>
    <mergeCell ref="T23:W23"/>
    <mergeCell ref="T20:W20"/>
    <mergeCell ref="T21:W21"/>
    <mergeCell ref="T22:W22"/>
    <mergeCell ref="A24:K25"/>
    <mergeCell ref="A26:K27"/>
  </mergeCells>
  <pageMargins left="0.25" right="0.25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C75EF6C-2052-4A5B-8107-49DC54F88F86}">
          <x14:formula1>
            <xm:f>Listat!$Q$2:$Q$9</xm:f>
          </x14:formula1>
          <xm:sqref>C2:E2</xm:sqref>
        </x14:dataValidation>
        <x14:dataValidation type="list" allowBlank="1" showInputMessage="1" showErrorMessage="1" xr:uid="{E27F4AD0-8942-486E-8C0E-DF2138484162}">
          <x14:formula1>
            <xm:f>Listat!$N$13:$N$33</xm:f>
          </x14:formula1>
          <xm:sqref>C5:D5</xm:sqref>
        </x14:dataValidation>
        <x14:dataValidation type="list" allowBlank="1" showInputMessage="1" showErrorMessage="1" xr:uid="{A66DC58A-A07F-48F5-9AB8-751C44147C65}">
          <x14:formula1>
            <xm:f>Listat!#REF!</xm:f>
          </x14:formula1>
          <xm:sqref>D10</xm:sqref>
        </x14:dataValidation>
        <x14:dataValidation type="list" allowBlank="1" showInputMessage="1" showErrorMessage="1" xr:uid="{8267EBFB-CFFA-43FA-92D6-C203940985D4}">
          <x14:formula1>
            <xm:f>Listat!$N$2:$N$12</xm:f>
          </x14:formula1>
          <xm:sqref>E10</xm:sqref>
        </x14:dataValidation>
        <x14:dataValidation type="list" allowBlank="1" showInputMessage="1" showErrorMessage="1" xr:uid="{60D94319-3FB9-4AF4-BDCA-0CC6B81D7A84}">
          <x14:formula1>
            <xm:f>'Sivu 2'!$V$44:$V$52</xm:f>
          </x14:formula1>
          <xm:sqref>T20:T23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DF0D6-99C7-443B-B608-8D6AE2FCC204}">
  <dimension ref="A1:AU153"/>
  <sheetViews>
    <sheetView zoomScale="110" zoomScaleNormal="110" workbookViewId="0">
      <selection activeCell="Y1" sqref="Y1:Z8"/>
    </sheetView>
  </sheetViews>
  <sheetFormatPr defaultColWidth="4.33203125" defaultRowHeight="15" customHeight="1"/>
  <cols>
    <col min="4" max="4" width="4.5546875" customWidth="1"/>
    <col min="6" max="6" width="4.21875" customWidth="1"/>
    <col min="7" max="7" width="4.5546875" customWidth="1"/>
    <col min="11" max="11" width="4.33203125" style="462"/>
    <col min="12" max="12" width="1.5546875" style="462" customWidth="1"/>
    <col min="13" max="13" width="4.21875" customWidth="1"/>
  </cols>
  <sheetData>
    <row r="1" spans="1:47" s="4" customFormat="1" ht="15" customHeight="1">
      <c r="A1" s="1" t="s">
        <v>0</v>
      </c>
      <c r="B1" s="1"/>
      <c r="C1" s="3" t="s">
        <v>822</v>
      </c>
      <c r="D1" s="3"/>
      <c r="E1" s="3" t="s">
        <v>663</v>
      </c>
      <c r="F1" s="3"/>
      <c r="G1" s="3"/>
      <c r="H1" s="3"/>
      <c r="I1" s="3"/>
      <c r="J1" s="3"/>
      <c r="K1" s="2"/>
      <c r="L1" s="2"/>
      <c r="M1" s="2"/>
      <c r="N1" s="2"/>
      <c r="O1" s="365" t="s">
        <v>9</v>
      </c>
      <c r="P1" s="377"/>
      <c r="Q1" s="377"/>
      <c r="R1" s="377"/>
      <c r="S1" s="377"/>
      <c r="T1" s="365" t="s">
        <v>150</v>
      </c>
      <c r="U1" s="375"/>
      <c r="V1" s="375"/>
      <c r="W1" s="375"/>
    </row>
    <row r="2" spans="1:47" s="4" customFormat="1" ht="15" customHeight="1">
      <c r="A2" s="1" t="s">
        <v>796</v>
      </c>
      <c r="B2" s="1"/>
      <c r="C2" s="894" t="s">
        <v>157</v>
      </c>
      <c r="D2" s="894"/>
      <c r="E2" s="894"/>
      <c r="F2" s="3" t="str">
        <f>LOOKUP(C2,Listat!Q2:R9)</f>
        <v>Maagi voima</v>
      </c>
      <c r="G2" s="3"/>
      <c r="H2" s="3"/>
      <c r="I2" s="3"/>
      <c r="J2" s="3"/>
      <c r="K2" s="2"/>
      <c r="L2" s="2"/>
      <c r="M2" s="2"/>
      <c r="N2" s="2"/>
      <c r="O2" s="2" t="s">
        <v>182</v>
      </c>
      <c r="P2" s="2"/>
      <c r="Q2" s="2"/>
      <c r="R2" s="6" t="s">
        <v>10</v>
      </c>
      <c r="S2" s="6"/>
      <c r="T2" s="10" t="s">
        <v>658</v>
      </c>
      <c r="U2" s="10"/>
      <c r="V2" s="10"/>
      <c r="W2" s="134" t="s">
        <v>10</v>
      </c>
    </row>
    <row r="3" spans="1:47" s="4" customFormat="1" ht="15" customHeight="1">
      <c r="A3" s="228" t="s">
        <v>326</v>
      </c>
      <c r="C3" s="3" t="s">
        <v>1170</v>
      </c>
      <c r="D3" s="3"/>
      <c r="E3" s="3"/>
      <c r="F3" s="3"/>
      <c r="G3" s="3"/>
      <c r="H3" s="3"/>
      <c r="I3" s="3"/>
      <c r="J3" s="3"/>
      <c r="K3" s="2"/>
      <c r="L3" s="2"/>
      <c r="M3" s="2"/>
      <c r="N3" s="2"/>
      <c r="O3" s="2" t="s">
        <v>183</v>
      </c>
      <c r="P3" s="2"/>
      <c r="Q3" s="2"/>
      <c r="R3" s="6" t="s">
        <v>10</v>
      </c>
      <c r="S3" s="441"/>
      <c r="T3" s="10" t="s">
        <v>167</v>
      </c>
      <c r="U3" s="10"/>
      <c r="V3" s="10"/>
      <c r="W3" s="134" t="s">
        <v>1</v>
      </c>
    </row>
    <row r="4" spans="1:47" s="4" customFormat="1" ht="15" customHeight="1">
      <c r="A4" s="1" t="s">
        <v>5</v>
      </c>
      <c r="B4" s="1"/>
      <c r="C4" s="3" t="s">
        <v>208</v>
      </c>
      <c r="D4" s="3"/>
      <c r="E4" s="3"/>
      <c r="F4" s="3"/>
      <c r="G4" s="3"/>
      <c r="H4" s="3"/>
      <c r="I4" s="3"/>
      <c r="J4" s="3"/>
      <c r="K4" s="2"/>
      <c r="L4" s="2"/>
      <c r="M4" s="2"/>
      <c r="N4" s="2"/>
      <c r="O4" s="2" t="s">
        <v>184</v>
      </c>
      <c r="P4" s="2"/>
      <c r="Q4" s="2"/>
      <c r="R4" s="6" t="s">
        <v>10</v>
      </c>
      <c r="S4" s="6"/>
      <c r="T4" s="10" t="s">
        <v>659</v>
      </c>
      <c r="U4" s="10"/>
      <c r="V4" s="10"/>
      <c r="W4" s="134" t="s">
        <v>10</v>
      </c>
    </row>
    <row r="5" spans="1:47" s="4" customFormat="1" ht="15" customHeight="1">
      <c r="A5" s="135" t="s">
        <v>564</v>
      </c>
      <c r="B5" s="1"/>
      <c r="C5" s="900" t="s">
        <v>945</v>
      </c>
      <c r="D5" s="900"/>
      <c r="E5" s="3" t="str">
        <f>LOOKUP(C5,Listat!N13:O33)</f>
        <v>Auttaa saamaan sen mitä haluaa</v>
      </c>
      <c r="F5" s="135"/>
      <c r="G5" s="1"/>
      <c r="H5" s="274"/>
      <c r="I5" s="817"/>
      <c r="J5" s="817"/>
      <c r="K5" s="2"/>
      <c r="L5" s="2"/>
      <c r="M5" s="2"/>
      <c r="N5" s="2"/>
      <c r="O5" s="2" t="s">
        <v>185</v>
      </c>
      <c r="P5" s="2"/>
      <c r="Q5" s="2"/>
      <c r="R5" s="6" t="s">
        <v>1</v>
      </c>
      <c r="S5" s="6"/>
      <c r="T5" s="10" t="s">
        <v>181</v>
      </c>
      <c r="U5" s="10"/>
      <c r="V5" s="10"/>
      <c r="W5" s="134" t="s">
        <v>10</v>
      </c>
    </row>
    <row r="6" spans="1:47" s="4" customFormat="1" ht="15" customHeight="1">
      <c r="A6" s="297" t="s">
        <v>8</v>
      </c>
      <c r="B6" s="297"/>
      <c r="C6" s="297"/>
      <c r="D6" s="297"/>
      <c r="E6" s="483" t="s">
        <v>128</v>
      </c>
      <c r="F6" s="336">
        <v>230</v>
      </c>
      <c r="G6" s="813" t="str">
        <f>IF(E10="Ihminen"," "," ("&amp;F6/VLOOKUP(E10,Listat!N3:P13,3)&amp;")")</f>
        <v xml:space="preserve"> (23)</v>
      </c>
      <c r="H6" s="484"/>
      <c r="I6" s="484"/>
      <c r="J6" s="484"/>
      <c r="K6" s="484"/>
      <c r="L6" s="484"/>
      <c r="M6" s="153" t="s">
        <v>575</v>
      </c>
      <c r="N6" s="168"/>
      <c r="O6" s="168"/>
      <c r="P6" s="903" t="s">
        <v>144</v>
      </c>
      <c r="Q6" s="903"/>
      <c r="R6" s="903"/>
      <c r="S6" s="889" t="str">
        <f>"ll"&amp;LOOKUP(W3,Listat!$J$2:$K$9)&amp;LOOKUP(W4,Listat!$J$2:$K$9)&amp;LOOKUP(W4,Listat!$J$2:$K$9)</f>
        <v>lll</v>
      </c>
      <c r="T6" s="889"/>
      <c r="U6" s="374" t="s">
        <v>194</v>
      </c>
      <c r="V6" s="904" t="str">
        <f>LOOKUP(F7,Listat!$J$2:$K$9)&amp;LOOKUP(I7,Listat!$J$2:$K$9)&amp;LOOKUP(I7,Listat!$J$2:$K$9)&amp;LOOKUP(W4,Listat!$J$2:$K$9)&amp;LOOKUP(W5,Listat!$J$2:$K$9)</f>
        <v>lllll</v>
      </c>
      <c r="W6" s="904"/>
    </row>
    <row r="7" spans="1:47" s="246" customFormat="1" ht="15" customHeight="1">
      <c r="A7" s="891" t="s">
        <v>145</v>
      </c>
      <c r="B7" s="891"/>
      <c r="C7" s="134" t="s">
        <v>284</v>
      </c>
      <c r="D7" s="891" t="s">
        <v>146</v>
      </c>
      <c r="E7" s="891"/>
      <c r="F7" s="134" t="s">
        <v>614</v>
      </c>
      <c r="G7" s="891" t="s">
        <v>778</v>
      </c>
      <c r="H7" s="891"/>
      <c r="I7" s="134" t="s">
        <v>147</v>
      </c>
      <c r="J7" s="165"/>
      <c r="K7" s="165"/>
      <c r="L7" s="275"/>
      <c r="M7" s="11" t="s">
        <v>843</v>
      </c>
      <c r="N7" s="7"/>
      <c r="O7" s="7"/>
      <c r="P7" s="144" t="str">
        <f>J16</f>
        <v>lllll</v>
      </c>
      <c r="Q7" s="10"/>
      <c r="R7" s="7" t="str">
        <f>LOOKUP(P7,Listat!$H$2:$I$7)</f>
        <v>Uskomaton</v>
      </c>
      <c r="S7" s="7"/>
      <c r="T7" s="7"/>
      <c r="U7" s="145" t="s">
        <v>152</v>
      </c>
      <c r="V7" s="146" t="s">
        <v>153</v>
      </c>
      <c r="W7" s="146">
        <v>3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7" s="5" customFormat="1" ht="15" customHeight="1">
      <c r="A8" s="288" t="s">
        <v>20</v>
      </c>
      <c r="B8" s="486"/>
      <c r="C8" s="10" t="s">
        <v>828</v>
      </c>
      <c r="D8" s="10"/>
      <c r="E8" s="10"/>
      <c r="F8" s="10"/>
      <c r="G8" s="10"/>
      <c r="H8" s="10"/>
      <c r="I8" s="10"/>
      <c r="J8" s="10"/>
      <c r="K8" s="10"/>
      <c r="L8" s="2"/>
      <c r="M8" s="11" t="s">
        <v>824</v>
      </c>
      <c r="N8" s="7"/>
      <c r="O8" s="4"/>
      <c r="P8" s="144" t="str">
        <f>H14</f>
        <v>lll</v>
      </c>
      <c r="Q8" s="10"/>
      <c r="R8" s="7" t="str">
        <f>LOOKUP(P8,Listat!$H$2:$I$7)</f>
        <v>Erinomainen</v>
      </c>
      <c r="S8" s="7"/>
      <c r="T8" s="7"/>
      <c r="U8" s="145" t="s">
        <v>152</v>
      </c>
      <c r="V8" s="147" t="s">
        <v>170</v>
      </c>
      <c r="W8" s="146">
        <v>6</v>
      </c>
      <c r="Y8" s="4"/>
      <c r="Z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165"/>
      <c r="AU8" s="165"/>
    </row>
    <row r="9" spans="1:47" s="4" customFormat="1" ht="15" customHeight="1">
      <c r="A9" s="901" t="s">
        <v>780</v>
      </c>
      <c r="B9" s="901"/>
      <c r="C9" s="10" t="s">
        <v>823</v>
      </c>
      <c r="D9" s="10"/>
      <c r="E9" s="10"/>
      <c r="F9" s="10"/>
      <c r="G9" s="10"/>
      <c r="H9" s="10"/>
      <c r="I9" s="10"/>
      <c r="J9" s="10"/>
      <c r="K9" s="10"/>
      <c r="L9" s="245"/>
      <c r="M9" s="11" t="s">
        <v>825</v>
      </c>
      <c r="N9" s="7"/>
      <c r="P9" s="144" t="str">
        <f>J13</f>
        <v>llll</v>
      </c>
      <c r="Q9" s="10"/>
      <c r="R9" s="7" t="str">
        <f>LOOKUP(P9,Listat!$H$2:$I$7)</f>
        <v>Loistava</v>
      </c>
      <c r="S9" s="7"/>
      <c r="T9" s="7"/>
      <c r="U9" s="145" t="s">
        <v>152</v>
      </c>
      <c r="V9" s="147" t="s">
        <v>190</v>
      </c>
      <c r="W9" s="147">
        <v>10</v>
      </c>
      <c r="Z9" s="5"/>
      <c r="AA9" s="5"/>
      <c r="AT9" s="142"/>
      <c r="AU9" s="142"/>
    </row>
    <row r="10" spans="1:47" s="246" customFormat="1" ht="16.2" customHeight="1">
      <c r="A10" s="902" t="s">
        <v>790</v>
      </c>
      <c r="B10" s="902"/>
      <c r="C10" s="4"/>
      <c r="D10" s="142"/>
      <c r="E10" s="814" t="s">
        <v>219</v>
      </c>
      <c r="F10" s="815" t="str">
        <f>LOOKUP(E10,Listat!N3:O11)</f>
        <v>Päivällä näkö +1, yöllä -1</v>
      </c>
      <c r="G10" s="10"/>
      <c r="H10" s="10"/>
      <c r="I10" s="10"/>
      <c r="J10" s="10"/>
      <c r="K10" s="10"/>
      <c r="L10" s="2"/>
      <c r="M10" s="11" t="s">
        <v>835</v>
      </c>
      <c r="N10" s="7"/>
      <c r="O10" s="4"/>
      <c r="P10" s="144" t="str">
        <f>J17</f>
        <v>lll</v>
      </c>
      <c r="Q10" s="10"/>
      <c r="R10" s="7" t="str">
        <f>LOOKUP(P10,Listat!$H$2:$I$7)</f>
        <v>Erinomainen</v>
      </c>
      <c r="S10" s="7"/>
      <c r="T10" s="7"/>
      <c r="U10" s="145" t="s">
        <v>152</v>
      </c>
      <c r="V10" s="147" t="s">
        <v>191</v>
      </c>
      <c r="W10" s="147">
        <v>15</v>
      </c>
      <c r="Y10" s="4"/>
      <c r="Z10" s="5"/>
      <c r="AA10" s="5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393"/>
      <c r="AU10" s="393"/>
    </row>
    <row r="11" spans="1:47" s="4" customFormat="1" ht="15" customHeight="1">
      <c r="A11" s="242" t="s">
        <v>844</v>
      </c>
      <c r="B11" s="242"/>
      <c r="C11" s="10"/>
      <c r="D11" s="10"/>
      <c r="E11" s="10"/>
      <c r="F11" s="10"/>
      <c r="G11" s="10"/>
      <c r="H11" s="10"/>
      <c r="I11" s="10"/>
      <c r="J11" s="10"/>
      <c r="K11" s="10"/>
      <c r="L11" s="2"/>
      <c r="M11" s="138"/>
      <c r="N11" s="10"/>
      <c r="O11" s="310"/>
      <c r="P11" s="144" t="str">
        <f>H18</f>
        <v>ll</v>
      </c>
      <c r="Q11" s="10"/>
      <c r="R11" s="10" t="str">
        <f>LOOKUP(P11,Listat!$H$2:$I$7)</f>
        <v>Hyvä</v>
      </c>
      <c r="S11" s="10"/>
      <c r="T11" s="10"/>
      <c r="U11" s="362" t="s">
        <v>152</v>
      </c>
      <c r="V11" s="363" t="s">
        <v>196</v>
      </c>
      <c r="W11" s="363">
        <v>21</v>
      </c>
      <c r="Z11" s="5"/>
      <c r="AA11" s="5"/>
      <c r="AT11" s="393"/>
    </row>
    <row r="12" spans="1:47" s="4" customFormat="1" ht="15" customHeight="1">
      <c r="A12" s="341" t="s">
        <v>204</v>
      </c>
      <c r="B12" s="341"/>
      <c r="C12" s="341"/>
      <c r="D12" s="175" t="s">
        <v>884</v>
      </c>
      <c r="E12" s="175"/>
      <c r="F12" s="175" t="s">
        <v>615</v>
      </c>
      <c r="G12" s="342"/>
      <c r="H12" s="175" t="s">
        <v>616</v>
      </c>
      <c r="I12" s="281"/>
      <c r="J12" s="175" t="s">
        <v>779</v>
      </c>
      <c r="K12" s="281"/>
      <c r="L12" s="473"/>
      <c r="M12" s="164" t="s">
        <v>12</v>
      </c>
      <c r="N12" s="168"/>
      <c r="O12" s="168"/>
      <c r="P12" s="168"/>
      <c r="Q12" s="168"/>
      <c r="R12" s="168"/>
      <c r="S12" s="168"/>
      <c r="T12" s="168"/>
      <c r="U12" s="169" t="s">
        <v>255</v>
      </c>
      <c r="V12" s="169"/>
      <c r="W12" s="169" t="s">
        <v>13</v>
      </c>
      <c r="Z12" s="5"/>
      <c r="AA12" s="5"/>
      <c r="AT12" s="393"/>
    </row>
    <row r="13" spans="1:47" s="4" customFormat="1" ht="15" customHeight="1">
      <c r="A13" s="10" t="s">
        <v>870</v>
      </c>
      <c r="B13" s="10"/>
      <c r="C13" s="10"/>
      <c r="D13" s="171" t="s">
        <v>798</v>
      </c>
      <c r="E13" s="458"/>
      <c r="F13" s="346" t="str">
        <f>VLOOKUP(D13,Listat!$J$2:$K$9,2)&amp;VLOOKUP($C$7,Listat!$J$2:$K$9,2)</f>
        <v>ll</v>
      </c>
      <c r="G13" s="147"/>
      <c r="H13" s="346" t="str">
        <f>VLOOKUP(D13,Listat!$J$2:$K$9,2)&amp;LOOKUP($F$7,Listat!$J$2:$K$9)</f>
        <v>lll</v>
      </c>
      <c r="I13" s="155"/>
      <c r="J13" s="346" t="str">
        <f>VLOOKUP(D13,Listat!$J$2:$K$9,2)&amp;LOOKUP($I$7,Listat!$J$2:$K$9)</f>
        <v>llll</v>
      </c>
      <c r="K13" s="155"/>
      <c r="L13" s="10"/>
      <c r="M13" s="155" t="s">
        <v>821</v>
      </c>
      <c r="N13" s="155"/>
      <c r="O13" s="155"/>
      <c r="P13" s="145" t="s">
        <v>820</v>
      </c>
      <c r="Q13" s="155"/>
      <c r="R13" s="155"/>
      <c r="S13" s="155"/>
      <c r="T13" s="155"/>
      <c r="U13" s="145"/>
      <c r="V13" s="147" t="s">
        <v>7</v>
      </c>
      <c r="W13" s="145"/>
      <c r="Z13" s="5"/>
      <c r="AA13" s="5"/>
    </row>
    <row r="14" spans="1:47" s="4" customFormat="1" ht="15" customHeight="1">
      <c r="A14" s="10" t="s">
        <v>871</v>
      </c>
      <c r="B14" s="10"/>
      <c r="C14" s="10"/>
      <c r="D14" s="171" t="s">
        <v>798</v>
      </c>
      <c r="E14" s="458"/>
      <c r="F14" s="346" t="str">
        <f>VLOOKUP(D14,Listat!$J$2:$K$9,2)&amp;VLOOKUP($C$7,Listat!$J$2:$K$9,2)</f>
        <v>ll</v>
      </c>
      <c r="G14" s="147"/>
      <c r="H14" s="346" t="str">
        <f>VLOOKUP(D14,Listat!$J$2:$K$9,2)&amp;LOOKUP($F$7,Listat!$J$2:$K$9)</f>
        <v>lll</v>
      </c>
      <c r="I14" s="184"/>
      <c r="J14" s="346" t="str">
        <f>VLOOKUP(D14,Listat!$J$2:$K$9,2)&amp;LOOKUP($I$7,Listat!$J$2:$K$9)</f>
        <v>llll</v>
      </c>
      <c r="K14" s="184"/>
      <c r="L14" s="2"/>
      <c r="M14" s="10" t="s">
        <v>14</v>
      </c>
      <c r="N14" s="10"/>
      <c r="O14" s="3"/>
      <c r="P14" s="3"/>
      <c r="Q14" s="3"/>
      <c r="R14" s="3"/>
      <c r="S14" s="3"/>
      <c r="T14" s="3"/>
      <c r="U14" s="134" t="s">
        <v>152</v>
      </c>
      <c r="V14" s="458" t="s">
        <v>6</v>
      </c>
      <c r="W14" s="134" t="s">
        <v>3</v>
      </c>
      <c r="Z14" s="5"/>
      <c r="AA14" s="5"/>
    </row>
    <row r="15" spans="1:47" s="4" customFormat="1" ht="15" customHeight="1">
      <c r="A15" s="10" t="s">
        <v>872</v>
      </c>
      <c r="B15" s="10"/>
      <c r="C15" s="10"/>
      <c r="D15" s="171" t="s">
        <v>797</v>
      </c>
      <c r="E15" s="458"/>
      <c r="F15" s="346" t="str">
        <f>VLOOKUP(D15,Listat!$J$2:$K$9,2)&amp;VLOOKUP($C$7,Listat!$J$2:$K$9,2)</f>
        <v>l</v>
      </c>
      <c r="G15" s="147"/>
      <c r="H15" s="346" t="str">
        <f>VLOOKUP(D15,Listat!$J$2:$K$9,2)&amp;LOOKUP($F$7,Listat!$J$2:$K$9)</f>
        <v>ll</v>
      </c>
      <c r="I15" s="184"/>
      <c r="J15" s="346" t="str">
        <f>VLOOKUP(D15,Listat!$J$2:$K$9,2)&amp;LOOKUP($I$7,Listat!$J$2:$K$9)</f>
        <v>lll</v>
      </c>
      <c r="K15" s="184"/>
      <c r="L15" s="2"/>
      <c r="M15" s="10" t="s">
        <v>15</v>
      </c>
      <c r="N15" s="10"/>
      <c r="O15" s="3"/>
      <c r="P15" s="3"/>
      <c r="Q15" s="3"/>
      <c r="R15" s="3"/>
      <c r="S15" s="3"/>
      <c r="T15" s="3"/>
      <c r="U15" s="134" t="s">
        <v>152</v>
      </c>
      <c r="V15" s="458" t="s">
        <v>4</v>
      </c>
      <c r="W15" s="134" t="s">
        <v>3</v>
      </c>
      <c r="Z15" s="5"/>
      <c r="AA15" s="5"/>
    </row>
    <row r="16" spans="1:47" s="4" customFormat="1" ht="15" customHeight="1">
      <c r="A16" s="10" t="s">
        <v>873</v>
      </c>
      <c r="B16" s="10"/>
      <c r="C16" s="10"/>
      <c r="D16" s="171" t="s">
        <v>143</v>
      </c>
      <c r="E16" s="458"/>
      <c r="F16" s="346" t="str">
        <f>VLOOKUP(D16,Listat!$J$2:$K$9,2)&amp;VLOOKUP($C$7,Listat!$J$2:$K$9,2)</f>
        <v>lll</v>
      </c>
      <c r="G16" s="147"/>
      <c r="H16" s="346" t="str">
        <f>VLOOKUP(D16,Listat!$J$2:$K$9,2)&amp;LOOKUP($F$7,Listat!$J$2:$K$9)</f>
        <v>llll</v>
      </c>
      <c r="I16" s="184"/>
      <c r="J16" s="346" t="str">
        <f>VLOOKUP(D16,Listat!$J$2:$K$9,2)&amp;LOOKUP($I$7,Listat!$J$2:$K$9)</f>
        <v>lllll</v>
      </c>
      <c r="K16" s="184"/>
      <c r="L16" s="2"/>
      <c r="M16" s="10" t="s">
        <v>16</v>
      </c>
      <c r="N16" s="10"/>
      <c r="O16" s="3"/>
      <c r="P16" s="3"/>
      <c r="Q16" s="3"/>
      <c r="R16" s="3"/>
      <c r="S16" s="3"/>
      <c r="T16" s="3"/>
      <c r="U16" s="134" t="s">
        <v>152</v>
      </c>
      <c r="V16" s="458" t="s">
        <v>2</v>
      </c>
      <c r="W16" s="134" t="s">
        <v>3</v>
      </c>
      <c r="Z16" s="5"/>
      <c r="AA16" s="5"/>
    </row>
    <row r="17" spans="1:38" s="4" customFormat="1" ht="15" customHeight="1">
      <c r="A17" s="10" t="s">
        <v>874</v>
      </c>
      <c r="B17" s="10"/>
      <c r="C17" s="10"/>
      <c r="D17" s="171" t="s">
        <v>797</v>
      </c>
      <c r="E17" s="458"/>
      <c r="F17" s="346" t="str">
        <f>VLOOKUP(D17,Listat!$J$2:$K$9,2)&amp;VLOOKUP($C$7,Listat!$J$2:$K$9,2)</f>
        <v>l</v>
      </c>
      <c r="G17" s="147"/>
      <c r="H17" s="346" t="str">
        <f>VLOOKUP(D17,Listat!$J$2:$K$9,2)&amp;LOOKUP($F$7,Listat!$J$2:$K$9)</f>
        <v>ll</v>
      </c>
      <c r="I17" s="347"/>
      <c r="J17" s="346" t="str">
        <f>VLOOKUP(D17,Listat!$J$2:$K$9,2)&amp;LOOKUP($I$7,Listat!$J$2:$K$9)</f>
        <v>lll</v>
      </c>
      <c r="K17" s="347"/>
      <c r="L17" s="138"/>
      <c r="M17" s="3" t="s">
        <v>17</v>
      </c>
      <c r="N17" s="3"/>
      <c r="O17" s="3"/>
      <c r="P17" s="3"/>
      <c r="Q17" s="3"/>
      <c r="R17" s="3"/>
      <c r="S17" s="3"/>
      <c r="T17" s="3"/>
      <c r="U17" s="139" t="s">
        <v>152</v>
      </c>
      <c r="V17" s="459" t="s">
        <v>189</v>
      </c>
      <c r="W17" s="139" t="s">
        <v>3</v>
      </c>
      <c r="Z17" s="5"/>
      <c r="AA17" s="5"/>
    </row>
    <row r="18" spans="1:38" s="4" customFormat="1" ht="15" customHeight="1">
      <c r="A18" s="142" t="s">
        <v>875</v>
      </c>
      <c r="B18" s="161"/>
      <c r="C18" s="161"/>
      <c r="D18" s="171" t="s">
        <v>797</v>
      </c>
      <c r="E18" s="458"/>
      <c r="F18" s="346" t="str">
        <f>VLOOKUP(D18,Listat!$J$2:$K$9,2)&amp;VLOOKUP($C$7,Listat!$J$2:$K$9,2)</f>
        <v>l</v>
      </c>
      <c r="G18" s="147"/>
      <c r="H18" s="346" t="str">
        <f>VLOOKUP(D18,Listat!$J$2:$K$9,2)&amp;LOOKUP($F$7,Listat!$J$2:$K$9)</f>
        <v>ll</v>
      </c>
      <c r="I18" s="155"/>
      <c r="J18" s="346" t="str">
        <f>VLOOKUP(D18,Listat!$J$2:$K$9,2)&amp;LOOKUP($I$7,Listat!$J$2:$K$9)</f>
        <v>lll</v>
      </c>
      <c r="K18" s="155"/>
      <c r="L18" s="10"/>
      <c r="M18" s="506"/>
      <c r="N18" s="10"/>
      <c r="O18" s="10"/>
      <c r="P18" s="10"/>
      <c r="Q18" s="10"/>
      <c r="R18" s="134"/>
      <c r="S18" s="524"/>
      <c r="T18" s="505"/>
      <c r="U18" s="505"/>
      <c r="V18" s="505"/>
      <c r="W18" s="488"/>
      <c r="Z18" s="5"/>
      <c r="AA18" s="5"/>
    </row>
    <row r="19" spans="1:38" s="4" customFormat="1" ht="15" customHeight="1" thickBot="1">
      <c r="A19" s="299" t="s">
        <v>794</v>
      </c>
      <c r="B19" s="298"/>
      <c r="C19" s="298"/>
      <c r="D19" s="166"/>
      <c r="E19" s="166"/>
      <c r="F19" s="166"/>
      <c r="G19" s="166"/>
      <c r="H19" s="166"/>
      <c r="I19" s="166"/>
      <c r="J19" s="166"/>
      <c r="K19" s="166"/>
      <c r="L19" s="372"/>
      <c r="M19" s="529" t="s">
        <v>783</v>
      </c>
      <c r="N19" s="530"/>
      <c r="O19" s="530"/>
      <c r="P19" s="531"/>
      <c r="Q19" s="531"/>
      <c r="R19" s="529"/>
      <c r="S19" s="531"/>
      <c r="T19" s="572" t="s">
        <v>202</v>
      </c>
      <c r="U19" s="576"/>
      <c r="V19" s="579" t="str">
        <f>LOOKUP($F$7,Listat!$J$2:$K$9)&amp;IF(E10="Ihminen","l","")</f>
        <v>l</v>
      </c>
      <c r="W19" s="561"/>
      <c r="Z19" s="5"/>
      <c r="AA19" s="5"/>
    </row>
    <row r="20" spans="1:38" s="4" customFormat="1" ht="15" customHeight="1" thickTop="1">
      <c r="A20" s="886" t="s">
        <v>845</v>
      </c>
      <c r="B20" s="886"/>
      <c r="C20" s="886"/>
      <c r="D20" s="886"/>
      <c r="E20" s="886"/>
      <c r="F20" s="886"/>
      <c r="G20" s="886"/>
      <c r="H20" s="886"/>
      <c r="I20" s="886"/>
      <c r="J20" s="886"/>
      <c r="K20" s="886"/>
      <c r="L20" s="245"/>
      <c r="M20" s="345"/>
      <c r="N20" s="304"/>
      <c r="O20" s="345"/>
      <c r="P20" s="345"/>
      <c r="Q20" s="304"/>
      <c r="R20" s="345"/>
      <c r="S20" s="345"/>
      <c r="T20" s="892" t="s">
        <v>220</v>
      </c>
      <c r="U20" s="892"/>
      <c r="V20" s="892"/>
      <c r="W20" s="892"/>
      <c r="Z20" s="5"/>
      <c r="AA20" s="5"/>
    </row>
    <row r="21" spans="1:38" s="246" customFormat="1" ht="15" customHeight="1">
      <c r="A21" s="888"/>
      <c r="B21" s="888"/>
      <c r="C21" s="888"/>
      <c r="D21" s="888"/>
      <c r="E21" s="888"/>
      <c r="F21" s="888"/>
      <c r="G21" s="888"/>
      <c r="H21" s="888"/>
      <c r="I21" s="888"/>
      <c r="J21" s="888"/>
      <c r="K21" s="888"/>
      <c r="L21" s="2"/>
      <c r="M21" s="345"/>
      <c r="N21" s="304"/>
      <c r="O21" s="345"/>
      <c r="P21" s="345"/>
      <c r="Q21" s="304"/>
      <c r="R21" s="345"/>
      <c r="S21" s="345"/>
      <c r="T21" s="893" t="s">
        <v>925</v>
      </c>
      <c r="U21" s="893"/>
      <c r="V21" s="893"/>
      <c r="W21" s="893"/>
      <c r="X21" s="4"/>
      <c r="Y21" s="4"/>
      <c r="Z21" s="5"/>
      <c r="AA21" s="5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1:38" s="4" customFormat="1" ht="15" customHeight="1">
      <c r="A22" s="886" t="s">
        <v>856</v>
      </c>
      <c r="B22" s="886"/>
      <c r="C22" s="886"/>
      <c r="D22" s="886"/>
      <c r="E22" s="886"/>
      <c r="F22" s="886"/>
      <c r="G22" s="886"/>
      <c r="H22" s="886"/>
      <c r="I22" s="886"/>
      <c r="J22" s="886"/>
      <c r="K22" s="886"/>
      <c r="L22" s="2"/>
      <c r="M22" s="345"/>
      <c r="N22" s="304"/>
      <c r="O22" s="345"/>
      <c r="P22" s="345"/>
      <c r="Q22" s="304"/>
      <c r="R22" s="345"/>
      <c r="S22" s="345"/>
      <c r="T22" s="893"/>
      <c r="U22" s="893"/>
      <c r="V22" s="893"/>
      <c r="W22" s="893"/>
      <c r="AA22" s="5"/>
    </row>
    <row r="23" spans="1:38" s="4" customFormat="1" ht="15" customHeight="1">
      <c r="A23" s="888"/>
      <c r="B23" s="888"/>
      <c r="C23" s="888"/>
      <c r="D23" s="888"/>
      <c r="E23" s="888"/>
      <c r="F23" s="888"/>
      <c r="G23" s="888"/>
      <c r="H23" s="888"/>
      <c r="I23" s="888"/>
      <c r="J23" s="888"/>
      <c r="K23" s="888"/>
      <c r="L23" s="2"/>
      <c r="M23" s="345"/>
      <c r="N23" s="304"/>
      <c r="O23" s="345"/>
      <c r="P23" s="345"/>
      <c r="Q23" s="304"/>
      <c r="R23" s="345"/>
      <c r="S23" s="345"/>
      <c r="T23" s="893"/>
      <c r="U23" s="893"/>
      <c r="V23" s="893"/>
      <c r="W23" s="893"/>
      <c r="AA23" s="5"/>
    </row>
    <row r="24" spans="1:38" s="4" customFormat="1" ht="15" customHeight="1">
      <c r="A24" s="886" t="s">
        <v>826</v>
      </c>
      <c r="B24" s="886"/>
      <c r="C24" s="886"/>
      <c r="D24" s="886"/>
      <c r="E24" s="886"/>
      <c r="F24" s="886"/>
      <c r="G24" s="886"/>
      <c r="H24" s="886"/>
      <c r="I24" s="886"/>
      <c r="J24" s="886"/>
      <c r="K24" s="886"/>
      <c r="L24" s="2"/>
      <c r="M24" s="345"/>
      <c r="N24" s="304"/>
      <c r="O24" s="345"/>
      <c r="P24" s="345"/>
      <c r="Q24" s="304"/>
      <c r="R24" s="345"/>
      <c r="S24" s="345"/>
      <c r="T24" s="304"/>
      <c r="U24" s="345"/>
      <c r="V24" s="345"/>
      <c r="W24" s="304"/>
      <c r="AA24" s="5"/>
    </row>
    <row r="25" spans="1:38" s="4" customFormat="1" ht="15" customHeight="1">
      <c r="A25" s="888"/>
      <c r="B25" s="888"/>
      <c r="C25" s="888"/>
      <c r="D25" s="888"/>
      <c r="E25" s="888"/>
      <c r="F25" s="888"/>
      <c r="G25" s="888"/>
      <c r="H25" s="888"/>
      <c r="I25" s="888"/>
      <c r="J25" s="888"/>
      <c r="K25" s="888"/>
      <c r="L25" s="2"/>
      <c r="M25" s="345"/>
      <c r="N25" s="304"/>
      <c r="O25" s="345"/>
      <c r="P25" s="345"/>
      <c r="Q25" s="304"/>
      <c r="R25" s="345"/>
      <c r="S25" s="345"/>
      <c r="T25" s="304"/>
      <c r="U25" s="345"/>
      <c r="V25" s="345"/>
      <c r="W25" s="304"/>
      <c r="AA25" s="5"/>
    </row>
    <row r="26" spans="1:38" s="4" customFormat="1" ht="15" customHeight="1">
      <c r="A26" s="886" t="s">
        <v>827</v>
      </c>
      <c r="B26" s="886"/>
      <c r="C26" s="886"/>
      <c r="D26" s="886"/>
      <c r="E26" s="886"/>
      <c r="F26" s="886"/>
      <c r="G26" s="886"/>
      <c r="H26" s="886"/>
      <c r="I26" s="886"/>
      <c r="J26" s="886"/>
      <c r="K26" s="886"/>
      <c r="L26" s="10"/>
      <c r="M26" s="345"/>
      <c r="N26" s="304"/>
      <c r="O26" s="345"/>
      <c r="P26" s="345"/>
      <c r="Q26" s="304"/>
      <c r="R26" s="345"/>
      <c r="S26" s="345"/>
      <c r="T26" s="304"/>
      <c r="U26" s="345"/>
      <c r="V26" s="345"/>
      <c r="W26" s="304"/>
      <c r="Y26" s="345"/>
      <c r="AA26" s="5"/>
      <c r="AF26" s="485"/>
      <c r="AG26" s="485"/>
      <c r="AH26" s="485"/>
      <c r="AI26" s="485"/>
      <c r="AJ26" s="485"/>
    </row>
    <row r="27" spans="1:38" s="4" customFormat="1" ht="15" customHeight="1" thickBot="1">
      <c r="A27" s="888"/>
      <c r="B27" s="888"/>
      <c r="C27" s="888"/>
      <c r="D27" s="888"/>
      <c r="E27" s="888"/>
      <c r="F27" s="888"/>
      <c r="G27" s="888"/>
      <c r="H27" s="888"/>
      <c r="I27" s="888"/>
      <c r="J27" s="888"/>
      <c r="K27" s="888"/>
      <c r="L27" s="2"/>
      <c r="M27" s="572" t="s">
        <v>1165</v>
      </c>
      <c r="N27" s="572"/>
      <c r="O27" s="572"/>
      <c r="P27" s="572"/>
      <c r="Q27" s="572"/>
      <c r="R27" s="850" t="s">
        <v>1230</v>
      </c>
      <c r="S27" s="552"/>
      <c r="T27" s="549"/>
      <c r="U27" s="532" t="s">
        <v>869</v>
      </c>
      <c r="V27" s="529"/>
      <c r="W27" s="530"/>
      <c r="AA27" s="5"/>
      <c r="AF27" s="485"/>
      <c r="AG27" s="485"/>
      <c r="AH27" s="485"/>
      <c r="AI27" s="485"/>
      <c r="AJ27" s="485"/>
    </row>
    <row r="28" spans="1:38" s="4" customFormat="1" ht="15" customHeight="1" thickTop="1">
      <c r="A28" s="886" t="s">
        <v>829</v>
      </c>
      <c r="B28" s="886"/>
      <c r="C28" s="886"/>
      <c r="D28" s="886"/>
      <c r="E28" s="886"/>
      <c r="F28" s="886"/>
      <c r="G28" s="886"/>
      <c r="H28" s="886"/>
      <c r="I28" s="886"/>
      <c r="J28" s="886"/>
      <c r="K28" s="886"/>
      <c r="L28" s="2"/>
      <c r="M28" s="304" t="s">
        <v>1236</v>
      </c>
      <c r="N28" s="304"/>
      <c r="O28" s="176"/>
      <c r="P28" s="176"/>
      <c r="Q28" s="176"/>
      <c r="R28" s="144" t="s">
        <v>274</v>
      </c>
      <c r="S28" s="2"/>
      <c r="T28" s="176"/>
      <c r="U28" s="849" t="s">
        <v>945</v>
      </c>
      <c r="W28" s="2"/>
      <c r="AA28" s="5"/>
      <c r="AF28" s="485"/>
      <c r="AG28" s="485"/>
      <c r="AH28" s="485"/>
      <c r="AI28" s="485"/>
      <c r="AJ28" s="485"/>
    </row>
    <row r="29" spans="1:38" s="4" customFormat="1" ht="15" customHeight="1">
      <c r="A29" s="888"/>
      <c r="B29" s="888"/>
      <c r="C29" s="888"/>
      <c r="D29" s="888"/>
      <c r="E29" s="888"/>
      <c r="F29" s="888"/>
      <c r="G29" s="888"/>
      <c r="H29" s="888"/>
      <c r="I29" s="888"/>
      <c r="J29" s="888"/>
      <c r="K29" s="888"/>
      <c r="L29" s="2"/>
      <c r="M29" s="304" t="s">
        <v>1237</v>
      </c>
      <c r="N29" s="304"/>
      <c r="O29" s="345"/>
      <c r="P29" s="345"/>
      <c r="Q29" s="345"/>
      <c r="R29" s="144" t="s">
        <v>294</v>
      </c>
      <c r="S29" s="2"/>
      <c r="T29" s="2"/>
      <c r="U29" s="171" t="s">
        <v>820</v>
      </c>
      <c r="V29" s="345"/>
      <c r="W29" s="304"/>
      <c r="AA29" s="5"/>
      <c r="AF29" s="485"/>
      <c r="AG29" s="485"/>
      <c r="AH29" s="485"/>
      <c r="AI29" s="485"/>
      <c r="AJ29" s="485"/>
    </row>
    <row r="30" spans="1:38" s="4" customFormat="1" ht="15" customHeight="1">
      <c r="A30" s="886"/>
      <c r="B30" s="886"/>
      <c r="C30" s="886"/>
      <c r="D30" s="886"/>
      <c r="E30" s="886"/>
      <c r="F30" s="886"/>
      <c r="G30" s="886"/>
      <c r="H30" s="886"/>
      <c r="I30" s="886"/>
      <c r="J30" s="886"/>
      <c r="K30" s="886"/>
      <c r="L30" s="373"/>
      <c r="M30" s="304"/>
      <c r="N30" s="304"/>
      <c r="O30" s="345"/>
      <c r="P30" s="345"/>
      <c r="Q30" s="304"/>
      <c r="R30" s="345"/>
      <c r="S30" s="345"/>
      <c r="T30" s="304"/>
      <c r="U30" s="345"/>
      <c r="V30" s="345"/>
      <c r="W30" s="304"/>
      <c r="AE30" s="485"/>
      <c r="AF30" s="485"/>
      <c r="AG30" s="485"/>
      <c r="AH30" s="485"/>
      <c r="AI30" s="485"/>
      <c r="AJ30" s="485"/>
    </row>
    <row r="31" spans="1:38" s="4" customFormat="1" ht="15" customHeight="1">
      <c r="A31" s="888"/>
      <c r="B31" s="888"/>
      <c r="C31" s="888"/>
      <c r="D31" s="888"/>
      <c r="E31" s="888"/>
      <c r="F31" s="888"/>
      <c r="G31" s="888"/>
      <c r="H31" s="888"/>
      <c r="I31" s="888"/>
      <c r="J31" s="888"/>
      <c r="K31" s="888"/>
      <c r="L31" s="134"/>
      <c r="M31" s="345"/>
      <c r="N31" s="304"/>
      <c r="O31" s="345"/>
      <c r="P31" s="345"/>
      <c r="Q31" s="304"/>
      <c r="R31" s="345"/>
      <c r="S31" s="345"/>
      <c r="T31" s="304"/>
      <c r="U31" s="345"/>
      <c r="V31" s="345"/>
      <c r="W31" s="304"/>
      <c r="AE31" s="485"/>
      <c r="AF31" s="485"/>
      <c r="AG31" s="485"/>
      <c r="AH31" s="485"/>
      <c r="AI31" s="485"/>
      <c r="AJ31" s="485"/>
    </row>
    <row r="32" spans="1:38" s="4" customFormat="1" ht="15" customHeight="1">
      <c r="A32" s="886"/>
      <c r="B32" s="886"/>
      <c r="C32" s="886"/>
      <c r="D32" s="886"/>
      <c r="E32" s="886"/>
      <c r="F32" s="886"/>
      <c r="G32" s="886"/>
      <c r="H32" s="886"/>
      <c r="I32" s="886"/>
      <c r="J32" s="886"/>
      <c r="K32" s="886"/>
      <c r="L32" s="134"/>
      <c r="M32" s="345"/>
      <c r="N32" s="304"/>
      <c r="O32" s="345"/>
      <c r="P32" s="345"/>
      <c r="Q32" s="304"/>
      <c r="R32" s="345"/>
      <c r="S32" s="345"/>
      <c r="T32" s="304"/>
      <c r="U32" s="345"/>
      <c r="V32" s="345"/>
      <c r="W32" s="304"/>
      <c r="AE32" s="485"/>
      <c r="AF32" s="485"/>
      <c r="AG32" s="485"/>
      <c r="AH32" s="485"/>
      <c r="AI32" s="485"/>
      <c r="AJ32" s="485"/>
    </row>
    <row r="33" spans="1:36" s="4" customFormat="1" ht="15" customHeight="1">
      <c r="A33" s="888"/>
      <c r="B33" s="888"/>
      <c r="C33" s="888"/>
      <c r="D33" s="888"/>
      <c r="E33" s="888"/>
      <c r="F33" s="888"/>
      <c r="G33" s="888"/>
      <c r="H33" s="888"/>
      <c r="I33" s="888"/>
      <c r="J33" s="888"/>
      <c r="K33" s="888"/>
      <c r="L33" s="134"/>
      <c r="M33" s="345"/>
      <c r="N33" s="304"/>
      <c r="O33" s="345"/>
      <c r="P33" s="345"/>
      <c r="Q33" s="304"/>
      <c r="R33" s="345"/>
      <c r="S33" s="345"/>
      <c r="T33" s="304"/>
      <c r="U33" s="345"/>
      <c r="V33" s="345"/>
      <c r="W33" s="304"/>
      <c r="AE33" s="485"/>
      <c r="AF33" s="485"/>
      <c r="AG33" s="485"/>
      <c r="AH33" s="485"/>
      <c r="AI33" s="485"/>
      <c r="AJ33" s="485"/>
    </row>
    <row r="34" spans="1:36" s="4" customFormat="1" ht="15" customHeight="1" thickBot="1">
      <c r="A34" s="572" t="s">
        <v>207</v>
      </c>
      <c r="B34" s="576"/>
      <c r="C34" s="576"/>
      <c r="D34" s="576"/>
      <c r="E34" s="576"/>
      <c r="F34" s="827" t="s">
        <v>731</v>
      </c>
      <c r="G34" s="828"/>
      <c r="H34" s="578"/>
      <c r="I34" s="578"/>
      <c r="J34" s="559" t="s">
        <v>661</v>
      </c>
      <c r="K34" s="829"/>
      <c r="L34" s="830"/>
      <c r="M34" s="830"/>
      <c r="N34" s="572" t="s">
        <v>916</v>
      </c>
      <c r="O34" s="573"/>
      <c r="P34" s="573"/>
      <c r="Q34" s="573"/>
      <c r="R34" s="573"/>
      <c r="S34" s="574" t="s">
        <v>1229</v>
      </c>
      <c r="T34" s="575"/>
      <c r="U34" s="575"/>
      <c r="V34" s="576"/>
      <c r="W34" s="576"/>
      <c r="AE34" s="485"/>
      <c r="AF34" s="485"/>
      <c r="AG34" s="485"/>
      <c r="AH34" s="485"/>
      <c r="AI34" s="485"/>
      <c r="AJ34" s="485"/>
    </row>
    <row r="35" spans="1:36" s="4" customFormat="1" ht="15" customHeight="1" thickTop="1">
      <c r="A35" s="1" t="s">
        <v>8</v>
      </c>
      <c r="B35" s="2"/>
      <c r="C35" s="2"/>
      <c r="D35" s="2"/>
      <c r="E35" s="2"/>
      <c r="F35" s="1" t="s">
        <v>711</v>
      </c>
      <c r="G35" s="438"/>
      <c r="H35" s="2"/>
      <c r="I35" s="2"/>
      <c r="J35" s="147">
        <v>-1</v>
      </c>
      <c r="K35" s="308" t="s">
        <v>206</v>
      </c>
      <c r="L35" s="394"/>
      <c r="M35" s="395"/>
      <c r="N35" s="571" t="s">
        <v>723</v>
      </c>
      <c r="O35" s="2" t="s">
        <v>716</v>
      </c>
      <c r="P35" s="439"/>
      <c r="Q35" s="439"/>
      <c r="R35" s="439"/>
      <c r="S35" s="2" t="s">
        <v>421</v>
      </c>
      <c r="T35" s="2"/>
      <c r="U35" s="2"/>
      <c r="V35" s="2"/>
      <c r="W35" s="2"/>
    </row>
    <row r="36" spans="1:36" s="4" customFormat="1" ht="15" customHeight="1">
      <c r="A36" s="350" t="s">
        <v>631</v>
      </c>
      <c r="B36" s="2"/>
      <c r="C36" s="2"/>
      <c r="D36" s="2"/>
      <c r="E36" s="2"/>
      <c r="F36" s="2" t="s">
        <v>712</v>
      </c>
      <c r="G36" s="438"/>
      <c r="H36" s="2"/>
      <c r="I36" s="2"/>
      <c r="J36" s="147">
        <v>0</v>
      </c>
      <c r="K36" s="155" t="s">
        <v>192</v>
      </c>
      <c r="L36" s="396"/>
      <c r="M36" s="395"/>
      <c r="N36" s="571">
        <v>3</v>
      </c>
      <c r="O36" s="2" t="s">
        <v>714</v>
      </c>
      <c r="P36" s="439"/>
      <c r="Q36" s="439"/>
      <c r="R36" s="439"/>
      <c r="S36" s="183" t="s">
        <v>625</v>
      </c>
      <c r="T36" s="183"/>
      <c r="U36" s="2"/>
      <c r="V36" s="2"/>
      <c r="W36" s="2"/>
    </row>
    <row r="37" spans="1:36" s="4" customFormat="1" ht="15" customHeight="1">
      <c r="A37" s="1" t="s">
        <v>204</v>
      </c>
      <c r="B37" s="2"/>
      <c r="C37" s="2"/>
      <c r="D37" s="2"/>
      <c r="E37" s="2"/>
      <c r="F37" s="2" t="s">
        <v>713</v>
      </c>
      <c r="G37" s="438"/>
      <c r="H37" s="2"/>
      <c r="I37" s="2"/>
      <c r="J37" s="147">
        <v>1</v>
      </c>
      <c r="K37" s="155" t="s">
        <v>159</v>
      </c>
      <c r="L37" s="155"/>
      <c r="M37" s="184"/>
      <c r="N37" s="571">
        <v>2</v>
      </c>
      <c r="O37" s="2" t="s">
        <v>603</v>
      </c>
      <c r="P37" s="439"/>
      <c r="Q37" s="439"/>
      <c r="R37" s="439"/>
      <c r="S37" s="137" t="s">
        <v>225</v>
      </c>
      <c r="T37" s="137"/>
      <c r="U37" s="2"/>
      <c r="V37" s="2"/>
      <c r="W37" s="2"/>
    </row>
    <row r="38" spans="1:36" s="4" customFormat="1" ht="15" customHeight="1">
      <c r="A38" s="350" t="s">
        <v>834</v>
      </c>
      <c r="B38" s="2"/>
      <c r="C38" s="2"/>
      <c r="D38" s="2"/>
      <c r="E38" s="2"/>
      <c r="F38" s="2" t="s">
        <v>717</v>
      </c>
      <c r="G38" s="438"/>
      <c r="H38" s="2"/>
      <c r="I38" s="2"/>
      <c r="J38" s="147">
        <v>2</v>
      </c>
      <c r="K38" s="155" t="s">
        <v>161</v>
      </c>
      <c r="L38" s="155"/>
      <c r="M38" s="184"/>
      <c r="N38" s="571">
        <v>1</v>
      </c>
      <c r="O38" s="2" t="s">
        <v>715</v>
      </c>
      <c r="P38" s="439"/>
      <c r="Q38" s="439"/>
      <c r="R38" s="439"/>
      <c r="S38" s="137" t="s">
        <v>226</v>
      </c>
      <c r="T38" s="137"/>
      <c r="U38" s="2"/>
      <c r="V38" s="2"/>
      <c r="W38" s="2"/>
    </row>
    <row r="39" spans="1:36" s="4" customFormat="1" ht="15" customHeight="1" thickBot="1">
      <c r="A39" s="350" t="s">
        <v>1164</v>
      </c>
      <c r="B39" s="2"/>
      <c r="C39" s="2"/>
      <c r="D39" s="2"/>
      <c r="E39" s="2"/>
      <c r="F39" s="2" t="s">
        <v>732</v>
      </c>
      <c r="G39" s="439"/>
      <c r="H39" s="2"/>
      <c r="I39" s="2"/>
      <c r="J39" s="147">
        <v>3</v>
      </c>
      <c r="K39" s="155" t="s">
        <v>160</v>
      </c>
      <c r="L39" s="155"/>
      <c r="M39" s="184"/>
      <c r="N39" s="574" t="s">
        <v>876</v>
      </c>
      <c r="O39" s="575"/>
      <c r="P39" s="575"/>
      <c r="Q39" s="576"/>
      <c r="R39" s="576"/>
      <c r="S39" s="183" t="s">
        <v>626</v>
      </c>
      <c r="T39" s="183"/>
      <c r="U39" s="2"/>
      <c r="V39" s="2"/>
      <c r="W39" s="2"/>
    </row>
    <row r="40" spans="1:36" s="4" customFormat="1" ht="15" customHeight="1" thickTop="1" thickBot="1">
      <c r="A40" s="350" t="s">
        <v>867</v>
      </c>
      <c r="B40" s="2"/>
      <c r="C40" s="2"/>
      <c r="D40" s="2"/>
      <c r="E40" s="2"/>
      <c r="F40" s="1" t="s">
        <v>730</v>
      </c>
      <c r="G40" s="439"/>
      <c r="H40" s="2"/>
      <c r="I40" s="439"/>
      <c r="J40" s="147">
        <v>4</v>
      </c>
      <c r="K40" s="155" t="s">
        <v>193</v>
      </c>
      <c r="L40" s="155"/>
      <c r="M40" s="184"/>
      <c r="N40" s="142" t="s">
        <v>850</v>
      </c>
      <c r="O40" s="142"/>
      <c r="P40" s="142" t="s">
        <v>851</v>
      </c>
      <c r="Q40" s="439"/>
      <c r="R40" s="439"/>
      <c r="S40" s="574" t="s">
        <v>887</v>
      </c>
      <c r="T40" s="575"/>
      <c r="U40" s="575"/>
      <c r="V40" s="576"/>
      <c r="W40" s="576"/>
    </row>
    <row r="41" spans="1:36" s="4" customFormat="1" ht="15" customHeight="1" thickTop="1">
      <c r="A41" s="137" t="s">
        <v>879</v>
      </c>
      <c r="B41" s="2"/>
      <c r="C41" s="2"/>
      <c r="D41" s="2"/>
      <c r="E41" s="2"/>
      <c r="F41" s="2" t="s">
        <v>718</v>
      </c>
      <c r="G41" s="439"/>
      <c r="H41" s="2"/>
      <c r="I41" s="439"/>
      <c r="J41" s="147">
        <v>5</v>
      </c>
      <c r="K41" s="155" t="s">
        <v>158</v>
      </c>
      <c r="L41" s="155"/>
      <c r="M41" s="184"/>
      <c r="N41" s="463" t="s">
        <v>854</v>
      </c>
      <c r="O41" s="142"/>
      <c r="P41" s="142" t="s">
        <v>883</v>
      </c>
      <c r="Q41" s="439"/>
      <c r="R41" s="439"/>
      <c r="S41" s="142" t="s">
        <v>203</v>
      </c>
      <c r="T41" s="142"/>
      <c r="U41" s="142"/>
      <c r="V41" s="439"/>
      <c r="W41" s="833" t="s">
        <v>888</v>
      </c>
    </row>
    <row r="42" spans="1:36" s="4" customFormat="1" ht="15" customHeight="1">
      <c r="A42" s="137" t="s">
        <v>1189</v>
      </c>
      <c r="B42" s="439"/>
      <c r="C42" s="439"/>
      <c r="D42" s="439"/>
      <c r="E42" s="439"/>
      <c r="F42" s="2" t="s">
        <v>719</v>
      </c>
      <c r="G42" s="439"/>
      <c r="H42" s="2"/>
      <c r="I42" s="439"/>
      <c r="J42" s="147">
        <v>6</v>
      </c>
      <c r="K42" s="155" t="s">
        <v>360</v>
      </c>
      <c r="L42" s="155"/>
      <c r="M42" s="184"/>
      <c r="N42" s="142" t="s">
        <v>877</v>
      </c>
      <c r="O42" s="142"/>
      <c r="P42" s="439"/>
      <c r="Q42" s="439"/>
      <c r="R42" s="439"/>
      <c r="S42" s="463" t="s">
        <v>889</v>
      </c>
      <c r="T42" s="142"/>
      <c r="U42" s="142"/>
      <c r="V42" s="439"/>
      <c r="W42" s="833">
        <v>-1</v>
      </c>
    </row>
    <row r="43" spans="1:36" s="4" customFormat="1" ht="15" customHeight="1" thickBot="1">
      <c r="A43" s="572" t="s">
        <v>202</v>
      </c>
      <c r="B43" s="831"/>
      <c r="C43" s="831"/>
      <c r="D43" s="831"/>
      <c r="E43" s="831"/>
      <c r="F43" s="2" t="s">
        <v>720</v>
      </c>
      <c r="G43" s="438"/>
      <c r="H43" s="2"/>
      <c r="I43" s="439"/>
      <c r="J43" s="146">
        <v>7</v>
      </c>
      <c r="K43" s="184" t="s">
        <v>346</v>
      </c>
      <c r="L43" s="184"/>
      <c r="M43" s="184"/>
      <c r="N43" s="2" t="s">
        <v>878</v>
      </c>
      <c r="O43" s="439"/>
      <c r="P43" s="439"/>
      <c r="Q43" s="439"/>
      <c r="R43" s="439"/>
      <c r="S43" s="142" t="s">
        <v>890</v>
      </c>
      <c r="T43" s="142"/>
      <c r="U43" s="439"/>
      <c r="V43" s="439"/>
      <c r="W43" s="832">
        <v>2</v>
      </c>
    </row>
    <row r="44" spans="1:36" s="4" customFormat="1" ht="15" customHeight="1" thickTop="1" thickBot="1">
      <c r="A44" s="589" t="s">
        <v>924</v>
      </c>
      <c r="B44" s="439"/>
      <c r="C44" s="439"/>
      <c r="D44" s="439"/>
      <c r="E44" s="439"/>
      <c r="F44" s="2" t="s">
        <v>733</v>
      </c>
      <c r="G44" s="440"/>
      <c r="H44" s="2"/>
      <c r="I44" s="439"/>
      <c r="J44" s="146">
        <v>8</v>
      </c>
      <c r="K44" s="184" t="s">
        <v>368</v>
      </c>
      <c r="L44" s="184"/>
      <c r="M44" s="184"/>
      <c r="N44" s="142" t="s">
        <v>852</v>
      </c>
      <c r="O44" s="142"/>
      <c r="P44" s="142" t="s">
        <v>853</v>
      </c>
      <c r="Q44" s="439"/>
      <c r="R44" s="439"/>
      <c r="S44" s="574" t="s">
        <v>194</v>
      </c>
      <c r="T44" s="575"/>
      <c r="U44" s="2" t="s">
        <v>1195</v>
      </c>
      <c r="V44" s="2"/>
      <c r="W44" s="2"/>
    </row>
    <row r="45" spans="1:36" s="4" customFormat="1" ht="15" customHeight="1" thickTop="1">
      <c r="A45" s="185" t="s">
        <v>1186</v>
      </c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2"/>
      <c r="O45" s="2"/>
      <c r="P45" s="2"/>
      <c r="Q45" s="2"/>
      <c r="R45" s="2"/>
      <c r="S45" s="439"/>
      <c r="T45" s="2"/>
      <c r="U45" s="2"/>
      <c r="V45" s="2"/>
      <c r="W45" s="2"/>
    </row>
    <row r="46" spans="1:36" s="4" customFormat="1" ht="15" customHeight="1">
      <c r="A46" s="185" t="s">
        <v>1187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2"/>
      <c r="O46" s="2"/>
      <c r="P46" s="2"/>
      <c r="Q46" s="2"/>
      <c r="R46" s="2"/>
      <c r="S46" s="439"/>
      <c r="T46" s="2"/>
      <c r="U46" s="2"/>
      <c r="V46" s="2"/>
      <c r="W46" s="2"/>
    </row>
    <row r="47" spans="1:36" s="4" customFormat="1" ht="15" customHeight="1">
      <c r="A47" s="185" t="s">
        <v>1188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2"/>
      <c r="O47" s="2"/>
      <c r="P47" s="2"/>
      <c r="Q47" s="2"/>
      <c r="R47" s="2"/>
      <c r="S47" s="439"/>
      <c r="T47" s="2"/>
      <c r="U47" s="2"/>
      <c r="V47" s="2"/>
      <c r="W47" s="2"/>
    </row>
    <row r="48" spans="1:36" s="4" customFormat="1" ht="15" customHeight="1">
      <c r="L48" s="134"/>
    </row>
    <row r="49" spans="12:12" s="4" customFormat="1" ht="15" customHeight="1">
      <c r="L49" s="134"/>
    </row>
    <row r="50" spans="12:12" s="4" customFormat="1" ht="15" customHeight="1">
      <c r="L50" s="134"/>
    </row>
    <row r="51" spans="12:12" s="4" customFormat="1" ht="15" customHeight="1">
      <c r="L51" s="134"/>
    </row>
    <row r="52" spans="12:12" s="4" customFormat="1" ht="15" customHeight="1">
      <c r="L52" s="134"/>
    </row>
    <row r="53" spans="12:12" s="4" customFormat="1" ht="15" customHeight="1">
      <c r="L53" s="134"/>
    </row>
    <row r="54" spans="12:12" s="4" customFormat="1" ht="15" customHeight="1">
      <c r="L54" s="134"/>
    </row>
    <row r="55" spans="12:12" s="4" customFormat="1" ht="15" customHeight="1">
      <c r="L55" s="134"/>
    </row>
    <row r="56" spans="12:12" s="4" customFormat="1" ht="15" customHeight="1">
      <c r="L56" s="134"/>
    </row>
    <row r="57" spans="12:12" s="4" customFormat="1" ht="15" customHeight="1">
      <c r="L57" s="134"/>
    </row>
    <row r="58" spans="12:12" s="4" customFormat="1" ht="15" customHeight="1">
      <c r="L58" s="134"/>
    </row>
    <row r="59" spans="12:12" s="4" customFormat="1" ht="15" customHeight="1">
      <c r="L59" s="134"/>
    </row>
    <row r="60" spans="12:12" s="4" customFormat="1" ht="15" customHeight="1">
      <c r="L60" s="134"/>
    </row>
    <row r="61" spans="12:12" s="4" customFormat="1" ht="15" customHeight="1">
      <c r="L61" s="134"/>
    </row>
    <row r="62" spans="12:12" s="4" customFormat="1" ht="15" customHeight="1">
      <c r="L62" s="134"/>
    </row>
    <row r="63" spans="12:12" s="4" customFormat="1" ht="15" customHeight="1">
      <c r="L63" s="134"/>
    </row>
    <row r="64" spans="12:12" s="4" customFormat="1" ht="15" customHeight="1">
      <c r="L64" s="134"/>
    </row>
    <row r="65" spans="12:12" s="4" customFormat="1" ht="15" customHeight="1">
      <c r="L65" s="134"/>
    </row>
    <row r="66" spans="12:12" s="4" customFormat="1" ht="15" customHeight="1">
      <c r="L66" s="134"/>
    </row>
    <row r="67" spans="12:12" s="4" customFormat="1" ht="15" customHeight="1">
      <c r="L67" s="134"/>
    </row>
    <row r="68" spans="12:12" s="4" customFormat="1" ht="15" customHeight="1">
      <c r="L68" s="134"/>
    </row>
    <row r="69" spans="12:12" s="4" customFormat="1" ht="15" customHeight="1">
      <c r="L69" s="134"/>
    </row>
    <row r="70" spans="12:12" s="4" customFormat="1" ht="15" customHeight="1">
      <c r="L70" s="134"/>
    </row>
    <row r="71" spans="12:12" s="4" customFormat="1" ht="15" customHeight="1">
      <c r="L71" s="134"/>
    </row>
    <row r="72" spans="12:12" s="4" customFormat="1" ht="15" customHeight="1">
      <c r="L72" s="134"/>
    </row>
    <row r="73" spans="12:12" s="4" customFormat="1" ht="15" customHeight="1">
      <c r="L73" s="134"/>
    </row>
    <row r="74" spans="12:12" s="4" customFormat="1" ht="15" customHeight="1">
      <c r="L74" s="134"/>
    </row>
    <row r="75" spans="12:12" s="4" customFormat="1" ht="15" customHeight="1">
      <c r="L75" s="134"/>
    </row>
    <row r="76" spans="12:12" s="4" customFormat="1" ht="15" customHeight="1">
      <c r="L76" s="134"/>
    </row>
    <row r="77" spans="12:12" s="4" customFormat="1" ht="15" customHeight="1">
      <c r="L77" s="134"/>
    </row>
    <row r="78" spans="12:12" s="4" customFormat="1" ht="15" customHeight="1">
      <c r="L78" s="134"/>
    </row>
    <row r="79" spans="12:12" s="4" customFormat="1" ht="15" customHeight="1">
      <c r="L79" s="134"/>
    </row>
    <row r="80" spans="12:12" s="4" customFormat="1" ht="15" customHeight="1">
      <c r="L80" s="134"/>
    </row>
    <row r="81" spans="11:12" s="4" customFormat="1" ht="15" customHeight="1">
      <c r="L81" s="134"/>
    </row>
    <row r="82" spans="11:12" s="4" customFormat="1" ht="15" customHeight="1">
      <c r="L82" s="134"/>
    </row>
    <row r="83" spans="11:12" s="4" customFormat="1" ht="15" customHeight="1">
      <c r="L83" s="134"/>
    </row>
    <row r="84" spans="11:12" s="4" customFormat="1" ht="15" customHeight="1">
      <c r="L84" s="134"/>
    </row>
    <row r="85" spans="11:12" s="4" customFormat="1" ht="15" customHeight="1">
      <c r="K85" s="8"/>
      <c r="L85" s="8"/>
    </row>
    <row r="86" spans="11:12" s="4" customFormat="1" ht="15" customHeight="1">
      <c r="K86" s="8"/>
      <c r="L86" s="8"/>
    </row>
    <row r="87" spans="11:12" s="4" customFormat="1" ht="15" customHeight="1">
      <c r="K87" s="8"/>
      <c r="L87" s="8"/>
    </row>
    <row r="88" spans="11:12" s="4" customFormat="1" ht="15" customHeight="1">
      <c r="K88" s="8"/>
      <c r="L88" s="8"/>
    </row>
    <row r="89" spans="11:12" s="4" customFormat="1" ht="15" customHeight="1">
      <c r="K89" s="8"/>
      <c r="L89" s="8"/>
    </row>
    <row r="90" spans="11:12" s="4" customFormat="1" ht="15" customHeight="1">
      <c r="K90" s="8"/>
      <c r="L90" s="8"/>
    </row>
    <row r="91" spans="11:12" s="4" customFormat="1" ht="15" customHeight="1">
      <c r="K91" s="8"/>
      <c r="L91" s="8"/>
    </row>
    <row r="92" spans="11:12" s="4" customFormat="1" ht="15" customHeight="1">
      <c r="K92" s="8"/>
      <c r="L92" s="8"/>
    </row>
    <row r="93" spans="11:12" s="4" customFormat="1" ht="15" customHeight="1">
      <c r="K93" s="8"/>
      <c r="L93" s="8"/>
    </row>
    <row r="94" spans="11:12" s="4" customFormat="1" ht="15" customHeight="1">
      <c r="K94" s="8"/>
      <c r="L94" s="8"/>
    </row>
    <row r="95" spans="11:12" s="4" customFormat="1" ht="15" customHeight="1">
      <c r="K95" s="8"/>
      <c r="L95" s="8"/>
    </row>
    <row r="96" spans="11:12" s="4" customFormat="1" ht="15" customHeight="1">
      <c r="K96" s="8"/>
      <c r="L96" s="8"/>
    </row>
    <row r="97" spans="6:20" s="4" customFormat="1" ht="15" customHeight="1">
      <c r="K97" s="8"/>
      <c r="L97" s="8"/>
    </row>
    <row r="98" spans="6:20" s="4" customFormat="1" ht="15" customHeight="1">
      <c r="K98" s="8"/>
      <c r="L98" s="8"/>
    </row>
    <row r="99" spans="6:20" s="4" customFormat="1" ht="15" customHeight="1">
      <c r="K99" s="8"/>
      <c r="L99" s="8"/>
    </row>
    <row r="100" spans="6:20" s="4" customFormat="1" ht="15" customHeight="1">
      <c r="K100" s="8"/>
      <c r="L100" s="8"/>
    </row>
    <row r="101" spans="6:20" s="4" customFormat="1" ht="15" customHeight="1">
      <c r="K101" s="8"/>
      <c r="L101" s="8"/>
    </row>
    <row r="102" spans="6:20" s="4" customFormat="1" ht="15" customHeight="1">
      <c r="K102" s="8"/>
      <c r="L102" s="8"/>
    </row>
    <row r="103" spans="6:20" s="4" customFormat="1" ht="15" customHeight="1">
      <c r="K103" s="8"/>
      <c r="L103" s="8"/>
    </row>
    <row r="104" spans="6:20" s="4" customFormat="1" ht="15" customHeight="1">
      <c r="K104" s="8"/>
      <c r="L104" s="8"/>
    </row>
    <row r="105" spans="6:20" s="4" customFormat="1" ht="15" customHeight="1">
      <c r="K105" s="8"/>
      <c r="L105" s="8"/>
    </row>
    <row r="106" spans="6:20" s="4" customFormat="1" ht="15" customHeight="1">
      <c r="K106" s="8"/>
      <c r="L106" s="8"/>
      <c r="M106"/>
      <c r="N106"/>
      <c r="O106"/>
      <c r="P106"/>
      <c r="Q106"/>
      <c r="R106"/>
      <c r="S106"/>
      <c r="T106"/>
    </row>
    <row r="107" spans="6:20" s="4" customFormat="1" ht="15" customHeight="1">
      <c r="K107" s="8"/>
      <c r="L107" s="8"/>
      <c r="M107"/>
      <c r="N107"/>
      <c r="O107"/>
      <c r="P107"/>
      <c r="Q107"/>
      <c r="R107"/>
      <c r="S107"/>
      <c r="T107"/>
    </row>
    <row r="108" spans="6:20" s="4" customFormat="1" ht="15" customHeight="1">
      <c r="K108" s="8"/>
      <c r="L108" s="8"/>
      <c r="M108"/>
      <c r="N108"/>
      <c r="O108"/>
      <c r="P108"/>
      <c r="Q108"/>
      <c r="R108"/>
      <c r="S108"/>
      <c r="T108"/>
    </row>
    <row r="109" spans="6:20" s="4" customFormat="1" ht="15" customHeight="1">
      <c r="K109" s="8"/>
      <c r="L109" s="8"/>
      <c r="M109"/>
      <c r="N109"/>
      <c r="O109"/>
      <c r="P109"/>
      <c r="Q109"/>
      <c r="R109"/>
      <c r="S109"/>
      <c r="T109"/>
    </row>
    <row r="110" spans="6:20" s="4" customFormat="1" ht="15" customHeight="1">
      <c r="K110" s="8"/>
      <c r="L110" s="8"/>
      <c r="M110"/>
      <c r="N110"/>
      <c r="O110"/>
      <c r="P110"/>
      <c r="Q110"/>
      <c r="R110"/>
      <c r="S110"/>
      <c r="T110"/>
    </row>
    <row r="111" spans="6:20" s="4" customFormat="1" ht="15" customHeight="1">
      <c r="K111" s="8"/>
      <c r="L111" s="8"/>
      <c r="M111"/>
      <c r="N111"/>
      <c r="O111"/>
      <c r="P111"/>
      <c r="Q111"/>
      <c r="R111"/>
      <c r="S111"/>
      <c r="T111"/>
    </row>
    <row r="112" spans="6:20" s="4" customFormat="1" ht="15" customHeight="1">
      <c r="F112"/>
      <c r="G112"/>
      <c r="H112"/>
      <c r="I112"/>
      <c r="J112"/>
      <c r="K112" s="8"/>
      <c r="L112" s="8"/>
      <c r="M112"/>
      <c r="N112"/>
      <c r="O112"/>
      <c r="P112"/>
      <c r="Q112"/>
      <c r="R112"/>
      <c r="S112"/>
      <c r="T112"/>
    </row>
    <row r="113" spans="5:20" s="4" customFormat="1" ht="15" customHeight="1">
      <c r="F113"/>
      <c r="G113"/>
      <c r="H113"/>
      <c r="I113"/>
      <c r="J113"/>
      <c r="K113" s="8"/>
      <c r="L113" s="8"/>
      <c r="M113"/>
      <c r="N113"/>
      <c r="O113"/>
      <c r="P113"/>
      <c r="Q113"/>
      <c r="R113"/>
      <c r="S113"/>
      <c r="T113"/>
    </row>
    <row r="114" spans="5:20" s="4" customFormat="1" ht="15" customHeight="1">
      <c r="F114"/>
      <c r="G114"/>
      <c r="H114"/>
      <c r="I114"/>
      <c r="J114"/>
      <c r="K114" s="8"/>
      <c r="L114" s="8"/>
      <c r="M114"/>
      <c r="N114"/>
      <c r="O114"/>
      <c r="P114"/>
      <c r="Q114"/>
      <c r="R114"/>
      <c r="S114"/>
      <c r="T114"/>
    </row>
    <row r="115" spans="5:20" s="4" customFormat="1" ht="15" customHeight="1">
      <c r="F115"/>
      <c r="G115"/>
      <c r="H115"/>
      <c r="I115"/>
      <c r="J115"/>
      <c r="K115" s="8"/>
      <c r="L115" s="8"/>
      <c r="M115"/>
      <c r="N115"/>
      <c r="O115"/>
      <c r="P115"/>
      <c r="Q115"/>
      <c r="R115"/>
      <c r="S115"/>
      <c r="T115"/>
    </row>
    <row r="116" spans="5:20" s="4" customFormat="1" ht="15" customHeight="1">
      <c r="F116"/>
      <c r="G116"/>
      <c r="H116"/>
      <c r="I116"/>
      <c r="J116"/>
      <c r="K116" s="8"/>
      <c r="L116" s="8"/>
      <c r="M116"/>
      <c r="N116"/>
      <c r="O116"/>
      <c r="P116"/>
      <c r="Q116"/>
      <c r="R116"/>
      <c r="S116"/>
      <c r="T116"/>
    </row>
    <row r="117" spans="5:20" s="4" customFormat="1" ht="15" customHeight="1">
      <c r="F117"/>
      <c r="G117"/>
      <c r="H117"/>
      <c r="I117"/>
      <c r="J117"/>
      <c r="K117" s="8"/>
      <c r="L117" s="8"/>
      <c r="M117"/>
      <c r="N117"/>
      <c r="O117"/>
      <c r="P117"/>
      <c r="Q117"/>
      <c r="R117"/>
      <c r="S117"/>
      <c r="T117"/>
    </row>
    <row r="118" spans="5:20" s="4" customFormat="1" ht="15" customHeight="1">
      <c r="F118"/>
      <c r="G118"/>
      <c r="H118"/>
      <c r="I118"/>
      <c r="J118"/>
      <c r="K118" s="8"/>
      <c r="L118" s="8"/>
      <c r="M118"/>
      <c r="N118"/>
      <c r="O118"/>
      <c r="P118"/>
      <c r="Q118"/>
      <c r="R118"/>
      <c r="S118"/>
      <c r="T118"/>
    </row>
    <row r="119" spans="5:20" s="4" customFormat="1" ht="15" customHeight="1">
      <c r="F119"/>
      <c r="G119"/>
      <c r="H119"/>
      <c r="I119"/>
      <c r="J119"/>
      <c r="K119" s="8"/>
      <c r="L119" s="8"/>
      <c r="M119"/>
      <c r="N119"/>
      <c r="O119"/>
      <c r="P119"/>
      <c r="Q119"/>
      <c r="R119"/>
      <c r="S119"/>
      <c r="T119"/>
    </row>
    <row r="120" spans="5:20" s="4" customFormat="1" ht="15" customHeight="1">
      <c r="F120"/>
      <c r="G120"/>
      <c r="H120"/>
      <c r="I120"/>
      <c r="J120"/>
      <c r="K120" s="8"/>
      <c r="L120" s="8"/>
      <c r="M120"/>
      <c r="N120"/>
      <c r="O120"/>
      <c r="P120"/>
      <c r="Q120"/>
      <c r="R120"/>
      <c r="S120"/>
      <c r="T120"/>
    </row>
    <row r="121" spans="5:20" s="4" customFormat="1" ht="15" customHeight="1">
      <c r="F121"/>
      <c r="G121"/>
      <c r="H121"/>
      <c r="I121"/>
      <c r="J121"/>
      <c r="K121" s="462"/>
      <c r="L121" s="8"/>
      <c r="M121"/>
      <c r="N121"/>
      <c r="O121"/>
      <c r="P121"/>
      <c r="Q121"/>
      <c r="R121"/>
      <c r="S121"/>
      <c r="T121"/>
    </row>
    <row r="122" spans="5:20" s="4" customFormat="1" ht="15" customHeight="1">
      <c r="F122"/>
      <c r="G122"/>
      <c r="H122"/>
      <c r="I122"/>
      <c r="J122"/>
      <c r="K122" s="462"/>
      <c r="L122" s="462"/>
      <c r="M122"/>
      <c r="N122"/>
      <c r="O122"/>
      <c r="P122"/>
      <c r="Q122"/>
      <c r="R122"/>
      <c r="S122"/>
      <c r="T122"/>
    </row>
    <row r="123" spans="5:20" s="4" customFormat="1" ht="15" customHeight="1">
      <c r="F123"/>
      <c r="G123"/>
      <c r="H123"/>
      <c r="I123"/>
      <c r="J123"/>
      <c r="K123" s="462"/>
      <c r="L123" s="462"/>
      <c r="M123"/>
      <c r="N123"/>
      <c r="O123"/>
      <c r="P123"/>
      <c r="Q123"/>
      <c r="R123"/>
      <c r="S123"/>
      <c r="T123"/>
    </row>
    <row r="124" spans="5:20" s="4" customFormat="1" ht="15" customHeight="1">
      <c r="F124"/>
      <c r="G124"/>
      <c r="H124"/>
      <c r="I124"/>
      <c r="J124"/>
      <c r="K124" s="462"/>
      <c r="L124" s="462"/>
      <c r="M124"/>
      <c r="N124"/>
      <c r="O124"/>
      <c r="P124"/>
      <c r="Q124"/>
      <c r="R124"/>
      <c r="S124"/>
      <c r="T124"/>
    </row>
    <row r="125" spans="5:20" s="4" customFormat="1" ht="15" customHeight="1">
      <c r="F125"/>
      <c r="G125"/>
      <c r="H125"/>
      <c r="I125"/>
      <c r="J125"/>
      <c r="K125" s="462"/>
      <c r="L125" s="462"/>
      <c r="M125"/>
      <c r="N125"/>
      <c r="O125"/>
      <c r="P125"/>
      <c r="Q125"/>
      <c r="R125"/>
      <c r="S125"/>
      <c r="T125"/>
    </row>
    <row r="126" spans="5:20" s="4" customFormat="1" ht="15" customHeight="1">
      <c r="F126"/>
      <c r="G126"/>
      <c r="H126"/>
      <c r="I126"/>
      <c r="J126"/>
      <c r="K126" s="462"/>
      <c r="L126" s="462"/>
      <c r="M126"/>
      <c r="N126"/>
      <c r="O126"/>
      <c r="P126"/>
      <c r="Q126"/>
      <c r="R126"/>
      <c r="S126"/>
      <c r="T126"/>
    </row>
    <row r="127" spans="5:20" s="4" customFormat="1" ht="15" customHeight="1">
      <c r="F127"/>
      <c r="G127"/>
      <c r="H127"/>
      <c r="I127"/>
      <c r="J127"/>
      <c r="K127" s="462"/>
      <c r="L127" s="462"/>
      <c r="M127"/>
      <c r="N127"/>
      <c r="O127"/>
      <c r="P127"/>
      <c r="Q127"/>
      <c r="R127"/>
      <c r="S127"/>
      <c r="T127"/>
    </row>
    <row r="128" spans="5:20" s="4" customFormat="1" ht="15" customHeight="1">
      <c r="E128"/>
      <c r="F128"/>
      <c r="G128"/>
      <c r="H128"/>
      <c r="I128"/>
      <c r="J128"/>
      <c r="K128" s="462"/>
      <c r="L128" s="462"/>
      <c r="M128"/>
      <c r="N128"/>
      <c r="O128"/>
      <c r="P128"/>
      <c r="Q128"/>
      <c r="R128"/>
      <c r="S128"/>
      <c r="T128"/>
    </row>
    <row r="129" spans="1:26" s="4" customFormat="1" ht="15" customHeight="1">
      <c r="E129"/>
      <c r="F129"/>
      <c r="G129"/>
      <c r="H129"/>
      <c r="I129"/>
      <c r="J129"/>
      <c r="K129" s="462"/>
      <c r="L129" s="462"/>
      <c r="M129"/>
      <c r="N129"/>
      <c r="O129"/>
      <c r="P129"/>
      <c r="Q129"/>
      <c r="R129"/>
      <c r="S129"/>
      <c r="T129"/>
    </row>
    <row r="130" spans="1:26" s="4" customFormat="1" ht="15" customHeight="1">
      <c r="E130"/>
      <c r="F130"/>
      <c r="G130"/>
      <c r="H130"/>
      <c r="I130"/>
      <c r="J130"/>
      <c r="K130" s="462"/>
      <c r="L130" s="462"/>
      <c r="M130"/>
      <c r="N130"/>
      <c r="O130"/>
      <c r="P130"/>
      <c r="Q130"/>
      <c r="R130"/>
      <c r="S130"/>
      <c r="T130"/>
      <c r="U130"/>
      <c r="V130"/>
      <c r="W130"/>
    </row>
    <row r="131" spans="1:26" s="4" customFormat="1" ht="15" customHeight="1">
      <c r="E131"/>
      <c r="F131"/>
      <c r="G131"/>
      <c r="H131"/>
      <c r="I131"/>
      <c r="J131"/>
      <c r="K131" s="462"/>
      <c r="L131" s="462"/>
      <c r="M131"/>
      <c r="N131"/>
      <c r="O131"/>
      <c r="P131"/>
      <c r="Q131"/>
      <c r="R131"/>
      <c r="S131"/>
      <c r="T131"/>
      <c r="U131"/>
      <c r="V131"/>
      <c r="W131"/>
    </row>
    <row r="132" spans="1:26" s="4" customFormat="1" ht="15" customHeight="1">
      <c r="E132"/>
      <c r="F132"/>
      <c r="G132"/>
      <c r="H132"/>
      <c r="I132"/>
      <c r="J132"/>
      <c r="K132" s="462"/>
      <c r="L132" s="462"/>
      <c r="M132"/>
      <c r="N132"/>
      <c r="O132"/>
      <c r="P132"/>
      <c r="Q132"/>
      <c r="R132"/>
      <c r="S132"/>
      <c r="T132"/>
      <c r="U132"/>
      <c r="V132"/>
      <c r="W132"/>
    </row>
    <row r="133" spans="1:26" s="4" customFormat="1" ht="15" customHeight="1">
      <c r="E133"/>
      <c r="F133"/>
      <c r="G133"/>
      <c r="H133"/>
      <c r="I133"/>
      <c r="J133"/>
      <c r="K133" s="462"/>
      <c r="L133" s="462"/>
      <c r="M133"/>
      <c r="N133"/>
      <c r="O133"/>
      <c r="P133"/>
      <c r="Q133"/>
      <c r="R133"/>
      <c r="S133"/>
      <c r="T133"/>
      <c r="U133"/>
      <c r="V133"/>
      <c r="W133"/>
      <c r="Y133"/>
    </row>
    <row r="134" spans="1:26" s="4" customFormat="1" ht="15" customHeight="1">
      <c r="A134"/>
      <c r="B134"/>
      <c r="C134"/>
      <c r="D134"/>
      <c r="E134"/>
      <c r="F134"/>
      <c r="G134"/>
      <c r="H134"/>
      <c r="I134"/>
      <c r="J134"/>
      <c r="K134" s="462"/>
      <c r="L134" s="462"/>
      <c r="M134"/>
      <c r="N134"/>
      <c r="O134"/>
      <c r="P134"/>
      <c r="Q134"/>
      <c r="R134"/>
      <c r="S134"/>
      <c r="T134"/>
      <c r="U134"/>
      <c r="V134"/>
      <c r="W134"/>
      <c r="Y134"/>
    </row>
    <row r="135" spans="1:26" s="4" customFormat="1" ht="15" customHeight="1">
      <c r="A135"/>
      <c r="B135"/>
      <c r="C135"/>
      <c r="D135"/>
      <c r="E135"/>
      <c r="F135"/>
      <c r="G135"/>
      <c r="H135"/>
      <c r="I135"/>
      <c r="J135"/>
      <c r="K135" s="462"/>
      <c r="L135" s="462"/>
      <c r="M135"/>
      <c r="N135"/>
      <c r="O135"/>
      <c r="P135"/>
      <c r="Q135"/>
      <c r="R135"/>
      <c r="S135"/>
      <c r="T135"/>
      <c r="U135"/>
      <c r="V135"/>
      <c r="W135"/>
      <c r="Y135"/>
    </row>
    <row r="136" spans="1:26" s="4" customFormat="1" ht="15" customHeight="1">
      <c r="A136"/>
      <c r="B136"/>
      <c r="C136"/>
      <c r="D136"/>
      <c r="E136"/>
      <c r="F136"/>
      <c r="G136"/>
      <c r="H136"/>
      <c r="I136"/>
      <c r="J136"/>
      <c r="K136" s="462"/>
      <c r="L136" s="462"/>
      <c r="M136"/>
      <c r="N136"/>
      <c r="O136"/>
      <c r="P136"/>
      <c r="Q136"/>
      <c r="R136"/>
      <c r="S136"/>
      <c r="T136"/>
      <c r="U136"/>
      <c r="V136"/>
      <c r="W136"/>
      <c r="Y136"/>
    </row>
    <row r="137" spans="1:26" s="4" customFormat="1" ht="15" customHeight="1">
      <c r="A137"/>
      <c r="B137"/>
      <c r="C137"/>
      <c r="D137"/>
      <c r="E137"/>
      <c r="F137"/>
      <c r="G137"/>
      <c r="H137"/>
      <c r="I137"/>
      <c r="J137"/>
      <c r="K137" s="462"/>
      <c r="L137" s="462"/>
      <c r="M137"/>
      <c r="N137"/>
      <c r="O137"/>
      <c r="P137"/>
      <c r="Q137"/>
      <c r="R137"/>
      <c r="S137"/>
      <c r="T137"/>
      <c r="U137"/>
      <c r="V137"/>
      <c r="W137"/>
      <c r="Y137"/>
    </row>
    <row r="138" spans="1:26" s="4" customFormat="1" ht="15" customHeight="1">
      <c r="A138"/>
      <c r="B138"/>
      <c r="C138"/>
      <c r="D138"/>
      <c r="E138"/>
      <c r="F138"/>
      <c r="G138"/>
      <c r="H138"/>
      <c r="I138"/>
      <c r="J138"/>
      <c r="K138" s="462"/>
      <c r="L138" s="462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6" s="4" customFormat="1" ht="15" customHeight="1">
      <c r="A139"/>
      <c r="B139"/>
      <c r="C139"/>
      <c r="D139"/>
      <c r="E139"/>
      <c r="F139"/>
      <c r="G139"/>
      <c r="H139"/>
      <c r="I139"/>
      <c r="J139"/>
      <c r="K139" s="462"/>
      <c r="L139" s="462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s="4" customFormat="1" ht="15" customHeight="1">
      <c r="A140"/>
      <c r="B140"/>
      <c r="C140"/>
      <c r="D140"/>
      <c r="E140"/>
      <c r="F140"/>
      <c r="G140"/>
      <c r="H140"/>
      <c r="I140"/>
      <c r="J140"/>
      <c r="K140" s="462"/>
      <c r="L140" s="462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s="4" customFormat="1" ht="15" customHeight="1">
      <c r="A141"/>
      <c r="B141"/>
      <c r="C141"/>
      <c r="D141"/>
      <c r="E141"/>
      <c r="F141"/>
      <c r="G141"/>
      <c r="H141"/>
      <c r="I141"/>
      <c r="J141"/>
      <c r="K141" s="462"/>
      <c r="L141" s="462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s="4" customFormat="1" ht="15" customHeight="1">
      <c r="A142"/>
      <c r="B142"/>
      <c r="C142"/>
      <c r="D142"/>
      <c r="E142"/>
      <c r="F142"/>
      <c r="G142"/>
      <c r="H142"/>
      <c r="I142"/>
      <c r="J142"/>
      <c r="K142" s="462"/>
      <c r="L142" s="46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s="4" customFormat="1" ht="15" customHeight="1">
      <c r="A143"/>
      <c r="B143"/>
      <c r="C143"/>
      <c r="D143"/>
      <c r="E143"/>
      <c r="F143"/>
      <c r="G143"/>
      <c r="H143"/>
      <c r="I143"/>
      <c r="J143"/>
      <c r="K143" s="462"/>
      <c r="L143" s="462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s="4" customFormat="1" ht="15" customHeight="1">
      <c r="A144"/>
      <c r="B144"/>
      <c r="C144"/>
      <c r="D144"/>
      <c r="E144"/>
      <c r="F144"/>
      <c r="G144"/>
      <c r="H144"/>
      <c r="I144"/>
      <c r="J144"/>
      <c r="K144" s="462"/>
      <c r="L144" s="462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s="4" customFormat="1" ht="15" customHeight="1">
      <c r="A145"/>
      <c r="B145"/>
      <c r="C145"/>
      <c r="D145"/>
      <c r="E145"/>
      <c r="F145"/>
      <c r="G145"/>
      <c r="H145"/>
      <c r="I145"/>
      <c r="J145"/>
      <c r="K145" s="462"/>
      <c r="L145" s="462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s="4" customFormat="1" ht="15" customHeight="1">
      <c r="A146"/>
      <c r="B146"/>
      <c r="C146"/>
      <c r="D146"/>
      <c r="E146"/>
      <c r="F146"/>
      <c r="G146"/>
      <c r="H146"/>
      <c r="I146"/>
      <c r="J146"/>
      <c r="K146" s="462"/>
      <c r="L146" s="462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s="4" customFormat="1" ht="15" customHeight="1">
      <c r="A147"/>
      <c r="B147"/>
      <c r="C147"/>
      <c r="D147"/>
      <c r="E147"/>
      <c r="F147"/>
      <c r="G147"/>
      <c r="H147"/>
      <c r="I147"/>
      <c r="J147"/>
      <c r="K147" s="462"/>
      <c r="L147" s="462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s="4" customFormat="1" ht="15" customHeight="1">
      <c r="A148"/>
      <c r="B148"/>
      <c r="C148"/>
      <c r="D148"/>
      <c r="E148"/>
      <c r="F148"/>
      <c r="G148"/>
      <c r="H148"/>
      <c r="I148"/>
      <c r="J148"/>
      <c r="K148" s="462"/>
      <c r="L148" s="462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s="4" customFormat="1" ht="15" customHeight="1">
      <c r="A149"/>
      <c r="B149"/>
      <c r="C149"/>
      <c r="D149"/>
      <c r="E149"/>
      <c r="F149"/>
      <c r="G149"/>
      <c r="H149"/>
      <c r="I149"/>
      <c r="J149"/>
      <c r="K149" s="462"/>
      <c r="L149" s="462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s="4" customFormat="1" ht="15" customHeight="1">
      <c r="A150"/>
      <c r="B150"/>
      <c r="C150"/>
      <c r="D150"/>
      <c r="E150"/>
      <c r="F150"/>
      <c r="G150"/>
      <c r="H150"/>
      <c r="I150"/>
      <c r="J150"/>
      <c r="K150" s="462"/>
      <c r="L150" s="462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s="4" customFormat="1" ht="15" customHeight="1">
      <c r="A151"/>
      <c r="B151"/>
      <c r="C151"/>
      <c r="D151"/>
      <c r="E151"/>
      <c r="F151"/>
      <c r="G151"/>
      <c r="H151"/>
      <c r="I151"/>
      <c r="J151"/>
      <c r="K151" s="462"/>
      <c r="L151" s="462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s="4" customFormat="1" ht="15" customHeight="1">
      <c r="A152"/>
      <c r="B152"/>
      <c r="C152"/>
      <c r="D152"/>
      <c r="E152"/>
      <c r="F152"/>
      <c r="G152"/>
      <c r="H152"/>
      <c r="I152"/>
      <c r="J152"/>
      <c r="K152" s="462"/>
      <c r="L152" s="46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s="4" customFormat="1" ht="15" customHeight="1">
      <c r="A153"/>
      <c r="B153"/>
      <c r="C153"/>
      <c r="D153"/>
      <c r="E153"/>
      <c r="F153"/>
      <c r="G153"/>
      <c r="H153"/>
      <c r="I153"/>
      <c r="J153"/>
      <c r="K153" s="462"/>
      <c r="L153" s="462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</sheetData>
  <mergeCells count="21">
    <mergeCell ref="T20:W20"/>
    <mergeCell ref="T21:W21"/>
    <mergeCell ref="T22:W22"/>
    <mergeCell ref="T23:W23"/>
    <mergeCell ref="V6:W6"/>
    <mergeCell ref="C2:E2"/>
    <mergeCell ref="P6:R6"/>
    <mergeCell ref="S6:T6"/>
    <mergeCell ref="C5:D5"/>
    <mergeCell ref="A7:B7"/>
    <mergeCell ref="A30:K31"/>
    <mergeCell ref="A32:K33"/>
    <mergeCell ref="A26:K27"/>
    <mergeCell ref="A28:K29"/>
    <mergeCell ref="A20:K21"/>
    <mergeCell ref="A22:K23"/>
    <mergeCell ref="A9:B9"/>
    <mergeCell ref="A10:B10"/>
    <mergeCell ref="A24:K25"/>
    <mergeCell ref="D7:E7"/>
    <mergeCell ref="G7:H7"/>
  </mergeCells>
  <dataValidations count="1">
    <dataValidation type="list" allowBlank="1" showInputMessage="1" showErrorMessage="1" sqref="G7" xr:uid="{408AAB05-5D46-4607-B19D-37657430A1B5}">
      <formula1>$A$13:$A$18</formula1>
    </dataValidation>
  </dataValidations>
  <pageMargins left="0.25" right="0.25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75FC45B8-3EB1-4919-8BCC-CE807AB370E6}">
          <x14:formula1>
            <xm:f>Listat!$Q$2:$Q$9</xm:f>
          </x14:formula1>
          <xm:sqref>C2:E2</xm:sqref>
        </x14:dataValidation>
        <x14:dataValidation type="list" allowBlank="1" showInputMessage="1" showErrorMessage="1" xr:uid="{8999D716-0A81-4C22-B48A-34E57E2901B7}">
          <x14:formula1>
            <xm:f>Listat!$N$13:$N$33</xm:f>
          </x14:formula1>
          <xm:sqref>C5:D5</xm:sqref>
        </x14:dataValidation>
        <x14:dataValidation type="list" allowBlank="1" showInputMessage="1" showErrorMessage="1" xr:uid="{9BEC7B64-0049-4DB7-B51B-26CC886030EA}">
          <x14:formula1>
            <xm:f>Listat!#REF!</xm:f>
          </x14:formula1>
          <xm:sqref>D10</xm:sqref>
        </x14:dataValidation>
        <x14:dataValidation type="list" allowBlank="1" showInputMessage="1" showErrorMessage="1" xr:uid="{90CEAB35-6E85-4BCC-A66E-5302A4B7A21C}">
          <x14:formula1>
            <xm:f>Listat!$N$2:$N$12</xm:f>
          </x14:formula1>
          <xm:sqref>E10</xm:sqref>
        </x14:dataValidation>
        <x14:dataValidation type="list" allowBlank="1" showInputMessage="1" showErrorMessage="1" xr:uid="{656F40CD-EADF-467A-9B59-D0C3171B70DB}">
          <x14:formula1>
            <xm:f>'Sivu 2'!$V$44:$V$52</xm:f>
          </x14:formula1>
          <xm:sqref>T20:T23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55A25-DBA8-4A97-A628-FECB02A8E061}">
  <dimension ref="A1:BC153"/>
  <sheetViews>
    <sheetView topLeftCell="A25" zoomScale="110" zoomScaleNormal="110" workbookViewId="0">
      <selection activeCell="W45" sqref="S45:W45"/>
    </sheetView>
  </sheetViews>
  <sheetFormatPr defaultColWidth="4.33203125" defaultRowHeight="15" customHeight="1"/>
  <cols>
    <col min="4" max="4" width="4.5546875" customWidth="1"/>
    <col min="6" max="6" width="4.21875" customWidth="1"/>
    <col min="7" max="7" width="4.5546875" customWidth="1"/>
    <col min="11" max="11" width="4.33203125" style="482"/>
    <col min="12" max="12" width="1.5546875" style="482" customWidth="1"/>
    <col min="13" max="13" width="4.21875" customWidth="1"/>
    <col min="25" max="37" width="4.33203125" style="252"/>
  </cols>
  <sheetData>
    <row r="1" spans="1:55" s="4" customFormat="1" ht="15" customHeight="1">
      <c r="A1" s="1" t="s">
        <v>0</v>
      </c>
      <c r="B1" s="1"/>
      <c r="C1" s="3" t="s">
        <v>544</v>
      </c>
      <c r="D1" s="3"/>
      <c r="E1" s="3"/>
      <c r="F1" s="3"/>
      <c r="G1" s="3"/>
      <c r="H1" s="3"/>
      <c r="I1" s="3"/>
      <c r="J1" s="3"/>
      <c r="K1" s="2"/>
      <c r="L1" s="2"/>
      <c r="M1" s="2"/>
      <c r="N1" s="2"/>
      <c r="O1" s="2"/>
      <c r="P1" s="365" t="s">
        <v>9</v>
      </c>
      <c r="Q1" s="377"/>
      <c r="R1" s="377"/>
      <c r="S1" s="377"/>
      <c r="T1" s="365" t="s">
        <v>150</v>
      </c>
      <c r="U1" s="375"/>
      <c r="V1" s="375"/>
      <c r="W1" s="375"/>
      <c r="Y1" s="251"/>
      <c r="Z1" s="251"/>
      <c r="AA1" s="251"/>
    </row>
    <row r="2" spans="1:55" s="4" customFormat="1" ht="15" customHeight="1">
      <c r="A2" s="1" t="s">
        <v>796</v>
      </c>
      <c r="B2" s="1"/>
      <c r="C2" s="905" t="s">
        <v>187</v>
      </c>
      <c r="D2" s="905"/>
      <c r="E2" s="905"/>
      <c r="F2" s="3" t="str">
        <f>LOOKUP(C2,Listat!Q2:R9)</f>
        <v>Muodonmuutos voima</v>
      </c>
      <c r="G2" s="3"/>
      <c r="H2" s="3"/>
      <c r="I2" s="3"/>
      <c r="J2" s="3"/>
      <c r="K2" s="2"/>
      <c r="L2" s="2"/>
      <c r="M2" s="2"/>
      <c r="N2" s="2"/>
      <c r="O2" s="2"/>
      <c r="P2" s="2" t="s">
        <v>182</v>
      </c>
      <c r="Q2" s="2"/>
      <c r="R2" s="2"/>
      <c r="S2" s="6" t="s">
        <v>10</v>
      </c>
      <c r="T2" s="10" t="s">
        <v>658</v>
      </c>
      <c r="U2" s="10"/>
      <c r="V2" s="10"/>
      <c r="W2" s="134" t="s">
        <v>10</v>
      </c>
      <c r="Y2" s="495"/>
      <c r="Z2" s="251"/>
      <c r="AA2" s="251"/>
    </row>
    <row r="3" spans="1:55" s="4" customFormat="1" ht="15" customHeight="1">
      <c r="A3" s="345" t="s">
        <v>326</v>
      </c>
      <c r="B3" s="304"/>
      <c r="C3" s="3" t="s">
        <v>1235</v>
      </c>
      <c r="D3" s="3"/>
      <c r="E3" s="3"/>
      <c r="F3" s="3"/>
      <c r="G3" s="3"/>
      <c r="H3" s="3"/>
      <c r="I3" s="3"/>
      <c r="J3" s="3"/>
      <c r="K3" s="2"/>
      <c r="L3" s="2"/>
      <c r="M3" s="2"/>
      <c r="N3" s="2"/>
      <c r="O3" s="2"/>
      <c r="P3" s="2" t="s">
        <v>183</v>
      </c>
      <c r="Q3" s="2"/>
      <c r="R3" s="2"/>
      <c r="S3" s="6" t="s">
        <v>1</v>
      </c>
      <c r="T3" s="10" t="s">
        <v>167</v>
      </c>
      <c r="U3" s="10"/>
      <c r="V3" s="10"/>
      <c r="W3" s="134" t="s">
        <v>1</v>
      </c>
      <c r="Y3" s="251"/>
      <c r="Z3" s="251"/>
      <c r="AA3" s="251"/>
    </row>
    <row r="4" spans="1:55" s="4" customFormat="1" ht="15" customHeight="1">
      <c r="A4" s="1" t="s">
        <v>5</v>
      </c>
      <c r="B4" s="1"/>
      <c r="C4" s="3" t="s">
        <v>777</v>
      </c>
      <c r="D4" s="3"/>
      <c r="E4" s="3"/>
      <c r="F4" s="3"/>
      <c r="G4" s="3"/>
      <c r="H4" s="3"/>
      <c r="I4" s="3"/>
      <c r="J4" s="3"/>
      <c r="K4" s="2"/>
      <c r="L4" s="2"/>
      <c r="M4" s="2"/>
      <c r="N4" s="2"/>
      <c r="O4" s="2"/>
      <c r="P4" s="2" t="s">
        <v>184</v>
      </c>
      <c r="Q4" s="2"/>
      <c r="R4" s="2"/>
      <c r="S4" s="6" t="s">
        <v>10</v>
      </c>
      <c r="T4" s="10" t="s">
        <v>659</v>
      </c>
      <c r="U4" s="10"/>
      <c r="V4" s="10"/>
      <c r="W4" s="134" t="s">
        <v>10</v>
      </c>
      <c r="Y4" s="496"/>
      <c r="Z4" s="251"/>
      <c r="AA4" s="251"/>
    </row>
    <row r="5" spans="1:55" s="4" customFormat="1" ht="15" customHeight="1">
      <c r="A5" s="135"/>
      <c r="B5" s="1"/>
      <c r="C5" s="3"/>
      <c r="D5" s="3"/>
      <c r="E5" s="3"/>
      <c r="F5" s="3"/>
      <c r="G5" s="3"/>
      <c r="H5" s="3"/>
      <c r="I5" s="3"/>
      <c r="J5" s="3"/>
      <c r="K5" s="2"/>
      <c r="L5" s="2"/>
      <c r="M5" s="2"/>
      <c r="N5" s="2"/>
      <c r="O5" s="2"/>
      <c r="P5" s="2" t="s">
        <v>185</v>
      </c>
      <c r="Q5" s="2"/>
      <c r="R5" s="2"/>
      <c r="S5" s="6" t="s">
        <v>10</v>
      </c>
      <c r="T5" s="10" t="s">
        <v>181</v>
      </c>
      <c r="U5" s="10"/>
      <c r="V5" s="10"/>
      <c r="W5" s="134" t="s">
        <v>10</v>
      </c>
      <c r="Y5" s="496"/>
      <c r="Z5" s="251"/>
      <c r="AA5"/>
      <c r="AB5" s="251"/>
      <c r="AC5" s="251"/>
      <c r="AD5" s="251"/>
      <c r="AE5" s="251"/>
      <c r="AF5" s="251"/>
      <c r="AG5" s="251"/>
      <c r="AH5" s="251"/>
      <c r="AI5" s="251"/>
      <c r="AJ5" s="251"/>
      <c r="AK5" s="251"/>
      <c r="AL5" s="251"/>
      <c r="AM5" s="251"/>
      <c r="AN5" s="251"/>
      <c r="AO5" s="251"/>
      <c r="AP5" s="251"/>
      <c r="AQ5" s="251"/>
      <c r="AR5" s="251"/>
      <c r="AS5" s="251"/>
    </row>
    <row r="6" spans="1:55" s="4" customFormat="1" ht="15" customHeight="1">
      <c r="A6" s="135" t="s">
        <v>564</v>
      </c>
      <c r="B6" s="1"/>
      <c r="C6" s="898" t="s">
        <v>911</v>
      </c>
      <c r="D6" s="898"/>
      <c r="E6" s="3" t="str">
        <f>LOOKUP(C6,Listat!N13:O33)</f>
        <v>Edustaa jumalallista oikeudenmukaisuutta ja tuomitsee kuolleiden sielut.</v>
      </c>
      <c r="F6" s="492"/>
      <c r="G6" s="3"/>
      <c r="H6" s="3"/>
      <c r="I6" s="817"/>
      <c r="J6" s="817"/>
      <c r="K6" s="2"/>
      <c r="L6" s="2"/>
      <c r="M6" s="2"/>
      <c r="N6" s="2"/>
      <c r="O6" s="2"/>
      <c r="P6" s="2"/>
      <c r="Q6" s="2"/>
      <c r="S6" s="6"/>
      <c r="T6" s="10"/>
      <c r="U6" s="10"/>
      <c r="V6" s="10"/>
      <c r="W6" s="134"/>
      <c r="Y6" s="496"/>
      <c r="Z6" s="251"/>
      <c r="AA6" s="251"/>
      <c r="AB6" s="251"/>
      <c r="AC6" s="251"/>
      <c r="AD6" s="251"/>
      <c r="AE6" s="251"/>
      <c r="AF6" s="251"/>
      <c r="AG6" s="251"/>
      <c r="AH6" s="251"/>
      <c r="AI6" s="251"/>
      <c r="AJ6" s="251"/>
      <c r="AK6" s="251"/>
      <c r="AL6" s="251"/>
      <c r="AM6" s="251"/>
      <c r="AN6" s="251"/>
      <c r="AO6" s="251"/>
      <c r="AP6" s="251"/>
      <c r="AQ6" s="251"/>
      <c r="AR6" s="251"/>
      <c r="AS6" s="251"/>
    </row>
    <row r="7" spans="1:55" s="246" customFormat="1" ht="15" customHeight="1">
      <c r="A7" s="533" t="s">
        <v>8</v>
      </c>
      <c r="B7" s="533"/>
      <c r="C7" s="533"/>
      <c r="D7" s="533"/>
      <c r="E7" s="533" t="s">
        <v>128</v>
      </c>
      <c r="F7" s="562">
        <v>5</v>
      </c>
      <c r="G7" s="813" t="str">
        <f>IF(D11="Ihminen"," "," ("&amp;F7/VLOOKUP(D11,Listat!N3:P13,3)&amp;")")</f>
        <v xml:space="preserve"> (25)</v>
      </c>
      <c r="H7" s="545" t="s">
        <v>1180</v>
      </c>
      <c r="I7" s="484"/>
      <c r="J7" s="484"/>
      <c r="K7" s="484"/>
      <c r="L7" s="484"/>
      <c r="M7" s="535" t="s">
        <v>575</v>
      </c>
      <c r="N7" s="168"/>
      <c r="O7" s="168"/>
      <c r="P7" s="906" t="s">
        <v>144</v>
      </c>
      <c r="Q7" s="906"/>
      <c r="R7" s="906"/>
      <c r="S7" s="889" t="str">
        <f>"ll"&amp;LOOKUP(W3,Listat!$J$2:$K$9)&amp;LOOKUP(W4,Listat!$J$2:$K$9)&amp;LOOKUP(W4,Listat!$J$2:$K$9)</f>
        <v>lll</v>
      </c>
      <c r="T7" s="889"/>
      <c r="U7" s="553" t="s">
        <v>194</v>
      </c>
      <c r="V7" s="537"/>
      <c r="W7" s="500" t="str">
        <f>LOOKUP(F8,Listat!$J$2:$K$9)&amp;LOOKUP(I8,Listat!$J$2:$K$9)&amp;LOOKUP(I8,Listat!$J$2:$K$9)&amp;LOOKUP(W4,Listat!$J$2:$K$9)&amp;LOOKUP(W5,Listat!$J$2:$K$9)</f>
        <v>llll</v>
      </c>
      <c r="Y7" s="496"/>
      <c r="Z7" s="251"/>
      <c r="AA7" s="251"/>
      <c r="AB7" s="251"/>
      <c r="AC7" s="251"/>
      <c r="AD7" s="251"/>
      <c r="AE7" s="251"/>
      <c r="AF7" s="251"/>
      <c r="AG7" s="251"/>
      <c r="AH7" s="251"/>
      <c r="AI7" s="251"/>
      <c r="AJ7" s="251"/>
      <c r="AK7" s="251"/>
      <c r="AL7" s="251"/>
      <c r="AM7" s="251"/>
      <c r="AN7" s="251"/>
      <c r="AO7" s="251"/>
      <c r="AP7" s="251"/>
      <c r="AQ7" s="251"/>
      <c r="AR7" s="251"/>
      <c r="AS7" s="251"/>
    </row>
    <row r="8" spans="1:55" s="5" customFormat="1" ht="15" customHeight="1">
      <c r="A8" s="891" t="s">
        <v>145</v>
      </c>
      <c r="B8" s="891"/>
      <c r="C8" s="134" t="s">
        <v>614</v>
      </c>
      <c r="D8" s="891" t="s">
        <v>146</v>
      </c>
      <c r="E8" s="891"/>
      <c r="F8" s="134" t="s">
        <v>284</v>
      </c>
      <c r="G8" s="891" t="s">
        <v>778</v>
      </c>
      <c r="H8" s="891"/>
      <c r="I8" s="134" t="s">
        <v>147</v>
      </c>
      <c r="J8" s="165"/>
      <c r="K8" s="165"/>
      <c r="L8" s="275"/>
      <c r="M8" s="11" t="s">
        <v>838</v>
      </c>
      <c r="N8" s="7"/>
      <c r="O8" s="7"/>
      <c r="P8" s="144" t="str">
        <f>J17</f>
        <v>lllll</v>
      </c>
      <c r="Q8" s="10"/>
      <c r="R8" s="7" t="str">
        <f>LOOKUP(P8,Listat!$H$2:$I$7)</f>
        <v>Uskomaton</v>
      </c>
      <c r="S8" s="7"/>
      <c r="T8" s="7"/>
      <c r="U8" s="145" t="s">
        <v>152</v>
      </c>
      <c r="V8" s="146" t="s">
        <v>153</v>
      </c>
      <c r="W8" s="146">
        <v>3</v>
      </c>
      <c r="Y8" s="496"/>
      <c r="Z8" s="251"/>
      <c r="AA8" s="251"/>
      <c r="AB8" s="251"/>
      <c r="AC8" s="251"/>
      <c r="AD8" s="251"/>
      <c r="AE8" s="251"/>
      <c r="AF8" s="251"/>
      <c r="AG8" s="251"/>
      <c r="AH8" s="251"/>
      <c r="AI8" s="251"/>
      <c r="AJ8" s="251"/>
      <c r="AK8" s="251"/>
      <c r="AL8" s="251"/>
      <c r="AM8" s="251"/>
      <c r="AN8" s="251"/>
      <c r="AO8" s="251"/>
      <c r="AP8" s="251"/>
      <c r="AQ8" s="251"/>
      <c r="AR8" s="251"/>
      <c r="AS8" s="251"/>
    </row>
    <row r="9" spans="1:55" s="4" customFormat="1" ht="15" customHeight="1">
      <c r="A9" s="288" t="s">
        <v>20</v>
      </c>
      <c r="B9" s="288"/>
      <c r="C9" s="2"/>
      <c r="D9" s="10" t="s">
        <v>1174</v>
      </c>
      <c r="E9" s="10"/>
      <c r="F9" s="10"/>
      <c r="G9" s="10"/>
      <c r="H9" s="10"/>
      <c r="I9" s="10"/>
      <c r="J9" s="10"/>
      <c r="K9" s="10"/>
      <c r="L9" s="2"/>
      <c r="M9" s="11" t="s">
        <v>839</v>
      </c>
      <c r="N9" s="7"/>
      <c r="P9" s="144" t="str">
        <f>J14</f>
        <v>llll</v>
      </c>
      <c r="Q9" s="10"/>
      <c r="R9" s="7" t="str">
        <f>LOOKUP(P9,Listat!$H$2:$I$7)</f>
        <v>Loistava</v>
      </c>
      <c r="S9" s="7"/>
      <c r="T9" s="7"/>
      <c r="U9" s="145" t="s">
        <v>152</v>
      </c>
      <c r="V9" s="147" t="s">
        <v>170</v>
      </c>
      <c r="W9" s="146">
        <v>6</v>
      </c>
      <c r="Y9" s="496"/>
      <c r="Z9" s="251"/>
      <c r="AA9" s="251"/>
      <c r="AB9" s="251"/>
      <c r="AC9" s="251"/>
      <c r="AD9" s="251"/>
      <c r="AE9" s="251"/>
      <c r="AF9" s="251"/>
      <c r="AG9" s="251"/>
      <c r="AH9" s="251"/>
      <c r="AI9" s="251"/>
      <c r="AJ9" s="251"/>
      <c r="AK9" s="251"/>
      <c r="AL9" s="251"/>
      <c r="AM9" s="251"/>
      <c r="AN9" s="251"/>
      <c r="AO9" s="251"/>
      <c r="AP9" s="251"/>
      <c r="AQ9" s="251"/>
      <c r="AR9" s="251"/>
      <c r="AS9" s="251"/>
    </row>
    <row r="10" spans="1:55" s="246" customFormat="1" ht="16.2" customHeight="1">
      <c r="A10" s="891" t="s">
        <v>780</v>
      </c>
      <c r="B10" s="891"/>
      <c r="C10" s="245"/>
      <c r="D10" s="10" t="s">
        <v>1181</v>
      </c>
      <c r="E10" s="10"/>
      <c r="F10" s="10"/>
      <c r="G10" s="10"/>
      <c r="H10" s="10"/>
      <c r="I10" s="10"/>
      <c r="J10" s="10"/>
      <c r="K10" s="10"/>
      <c r="L10" s="245"/>
      <c r="M10" s="11" t="s">
        <v>840</v>
      </c>
      <c r="N10" s="7"/>
      <c r="O10" s="4"/>
      <c r="P10" s="144" t="str">
        <f>J16</f>
        <v>lll</v>
      </c>
      <c r="Q10" s="10"/>
      <c r="R10" s="7" t="str">
        <f>LOOKUP(P10,Listat!$H$2:$I$7)</f>
        <v>Erinomainen</v>
      </c>
      <c r="S10" s="7"/>
      <c r="T10" s="7"/>
      <c r="U10" s="145" t="s">
        <v>152</v>
      </c>
      <c r="V10" s="147" t="s">
        <v>190</v>
      </c>
      <c r="W10" s="147">
        <v>10</v>
      </c>
      <c r="Y10" s="496"/>
      <c r="Z10" s="251"/>
      <c r="AA10" s="251"/>
      <c r="AB10" s="251"/>
      <c r="AC10" s="251"/>
      <c r="AD10" s="251"/>
      <c r="AE10" s="251"/>
      <c r="AF10" s="251"/>
      <c r="AG10" s="251"/>
      <c r="AH10" s="251"/>
      <c r="AI10" s="251"/>
      <c r="AJ10" s="251"/>
      <c r="AK10" s="251"/>
      <c r="AL10" s="251"/>
      <c r="AM10" s="251"/>
      <c r="AN10" s="251"/>
      <c r="AO10" s="251"/>
      <c r="AP10" s="251"/>
      <c r="AQ10" s="251"/>
      <c r="AR10" s="251"/>
      <c r="AS10" s="251"/>
      <c r="AT10" s="251"/>
      <c r="AU10" s="251"/>
      <c r="AV10" s="251"/>
      <c r="AW10" s="251"/>
      <c r="AX10" s="251"/>
      <c r="AY10" s="251"/>
      <c r="AZ10" s="251"/>
      <c r="BA10" s="251"/>
      <c r="BB10" s="251"/>
      <c r="BC10" s="251"/>
    </row>
    <row r="11" spans="1:55" s="4" customFormat="1" ht="15" customHeight="1">
      <c r="A11" s="902" t="s">
        <v>790</v>
      </c>
      <c r="B11" s="902"/>
      <c r="C11" s="142"/>
      <c r="D11" s="814" t="s">
        <v>424</v>
      </c>
      <c r="E11" s="825" t="str">
        <f>LOOKUP(D11,Listat!N3:O11)</f>
        <v>Koko +1, infrapunanäkö,yhteyttävä iho, vihattu rotu</v>
      </c>
      <c r="G11" s="10"/>
      <c r="H11" s="10"/>
      <c r="I11" s="10"/>
      <c r="J11" s="10"/>
      <c r="K11" s="10"/>
      <c r="L11" s="2"/>
      <c r="M11" s="11" t="s">
        <v>841</v>
      </c>
      <c r="N11" s="7"/>
      <c r="P11" s="144" t="str">
        <f>F17</f>
        <v>llll</v>
      </c>
      <c r="Q11" s="10"/>
      <c r="R11" s="7" t="str">
        <f>LOOKUP(P11,Listat!$H$2:$I$7)</f>
        <v>Loistava</v>
      </c>
      <c r="S11" s="7"/>
      <c r="T11" s="7"/>
      <c r="U11" s="362" t="s">
        <v>152</v>
      </c>
      <c r="V11" s="363" t="s">
        <v>191</v>
      </c>
      <c r="W11" s="363">
        <v>15</v>
      </c>
      <c r="Y11" s="496"/>
      <c r="Z11" s="251"/>
      <c r="AA11" s="251"/>
      <c r="AB11" s="251"/>
      <c r="AC11" s="251"/>
      <c r="AD11" s="251"/>
      <c r="AE11" s="251"/>
      <c r="AF11" s="251"/>
      <c r="AG11" s="251"/>
      <c r="AH11" s="251"/>
      <c r="AI11" s="251"/>
      <c r="AJ11" s="251"/>
      <c r="AK11" s="251"/>
      <c r="AL11" s="251"/>
      <c r="AM11" s="251"/>
      <c r="AN11" s="251"/>
      <c r="AO11" s="251"/>
      <c r="AP11" s="251"/>
      <c r="AQ11" s="251"/>
      <c r="AR11" s="251"/>
      <c r="AS11" s="251"/>
      <c r="AT11" s="251"/>
      <c r="AU11" s="251"/>
      <c r="AV11" s="251"/>
      <c r="AW11" s="251"/>
      <c r="AX11" s="251"/>
      <c r="AY11" s="251"/>
      <c r="AZ11" s="251"/>
      <c r="BA11" s="251"/>
      <c r="BB11" s="251"/>
      <c r="BC11" s="251"/>
    </row>
    <row r="12" spans="1:55" s="4" customFormat="1" ht="15" customHeight="1">
      <c r="A12" s="242" t="s">
        <v>844</v>
      </c>
      <c r="B12" s="10"/>
      <c r="C12" s="10"/>
      <c r="D12" s="10" t="s">
        <v>1173</v>
      </c>
      <c r="E12" s="10"/>
      <c r="F12" s="10"/>
      <c r="G12" s="10"/>
      <c r="H12" s="10"/>
      <c r="I12" s="10"/>
      <c r="J12" s="10"/>
      <c r="K12" s="10"/>
      <c r="L12" s="2"/>
      <c r="M12" s="138" t="s">
        <v>903</v>
      </c>
      <c r="N12" s="10"/>
      <c r="O12" s="310"/>
      <c r="P12" s="144" t="str">
        <f>J15</f>
        <v>lll</v>
      </c>
      <c r="Q12" s="10"/>
      <c r="R12" s="10" t="str">
        <f>LOOKUP(P12,Listat!$H$2:$I$7)</f>
        <v>Erinomainen</v>
      </c>
      <c r="S12" s="10"/>
      <c r="T12" s="10"/>
      <c r="U12" s="145" t="s">
        <v>152</v>
      </c>
      <c r="V12" s="147" t="s">
        <v>196</v>
      </c>
      <c r="W12" s="147">
        <v>21</v>
      </c>
      <c r="Y12" s="496"/>
      <c r="Z12" s="251"/>
      <c r="AA12" s="251"/>
      <c r="AB12" s="251"/>
      <c r="AC12" s="251"/>
      <c r="AD12" s="251"/>
      <c r="AE12" s="251"/>
      <c r="AF12" s="251"/>
      <c r="AG12" s="251"/>
      <c r="AH12" s="251"/>
      <c r="AI12" s="251"/>
      <c r="AJ12" s="251"/>
      <c r="AK12" s="251"/>
      <c r="AL12" s="251"/>
      <c r="AT12" s="393"/>
    </row>
    <row r="13" spans="1:55" s="4" customFormat="1" ht="15" customHeight="1">
      <c r="A13" s="544" t="s">
        <v>204</v>
      </c>
      <c r="B13" s="538"/>
      <c r="C13" s="538"/>
      <c r="D13" s="539"/>
      <c r="E13" s="539"/>
      <c r="F13" s="555" t="s">
        <v>615</v>
      </c>
      <c r="G13" s="556"/>
      <c r="H13" s="555" t="s">
        <v>616</v>
      </c>
      <c r="I13" s="557"/>
      <c r="J13" s="555" t="s">
        <v>779</v>
      </c>
      <c r="K13" s="557"/>
      <c r="L13" s="558"/>
      <c r="M13" s="535" t="s">
        <v>12</v>
      </c>
      <c r="N13" s="535"/>
      <c r="O13" s="535"/>
      <c r="P13" s="535" t="s">
        <v>667</v>
      </c>
      <c r="Q13" s="535"/>
      <c r="R13" s="535"/>
      <c r="S13" s="535"/>
      <c r="T13" s="535"/>
      <c r="U13" s="537" t="s">
        <v>255</v>
      </c>
      <c r="V13" s="537"/>
      <c r="W13" s="537" t="s">
        <v>13</v>
      </c>
      <c r="Y13" s="496"/>
      <c r="Z13" s="251"/>
      <c r="AA13" s="251"/>
      <c r="AB13" s="251"/>
      <c r="AC13" s="251"/>
      <c r="AD13" s="251"/>
      <c r="AE13" s="251"/>
      <c r="AF13" s="251"/>
      <c r="AG13" s="251"/>
      <c r="AH13" s="251"/>
      <c r="AI13" s="251"/>
      <c r="AJ13" s="251"/>
      <c r="AK13" s="251"/>
      <c r="AL13" s="251"/>
    </row>
    <row r="14" spans="1:55" s="4" customFormat="1" ht="15" customHeight="1">
      <c r="A14" s="10" t="s">
        <v>870</v>
      </c>
      <c r="B14" s="10"/>
      <c r="C14" s="10"/>
      <c r="D14" s="171" t="s">
        <v>798</v>
      </c>
      <c r="E14" s="458"/>
      <c r="F14" s="346" t="str">
        <f>VLOOKUP(D14,Listat!$J$2:$K$9,2)&amp;VLOOKUP($C$8,Listat!$J$2:$K$9,2)</f>
        <v>lll</v>
      </c>
      <c r="G14" s="147"/>
      <c r="H14" s="346" t="str">
        <f>VLOOKUP(D14,Listat!$J$2:$K$9,2)&amp;LOOKUP($F$8,Listat!$J$2:$K$9)</f>
        <v>ll</v>
      </c>
      <c r="I14" s="155"/>
      <c r="J14" s="346" t="str">
        <f>VLOOKUP(D14,Listat!$J$2:$K$9,2)&amp;LOOKUP($I$8,Listat!$J$2:$K$9)</f>
        <v>llll</v>
      </c>
      <c r="K14" s="155"/>
      <c r="L14" s="10"/>
      <c r="M14" s="155" t="s">
        <v>821</v>
      </c>
      <c r="N14" s="155"/>
      <c r="O14" s="155"/>
      <c r="P14" s="145" t="s">
        <v>820</v>
      </c>
      <c r="Q14" s="155"/>
      <c r="R14" s="155"/>
      <c r="S14" s="155"/>
      <c r="T14" s="155"/>
      <c r="U14" s="145"/>
      <c r="V14" s="147" t="s">
        <v>7</v>
      </c>
      <c r="W14" s="145"/>
      <c r="Y14" s="496"/>
      <c r="Z14" s="251"/>
      <c r="AA14" s="251"/>
      <c r="AB14" s="251"/>
      <c r="AC14" s="251"/>
      <c r="AD14" s="251"/>
      <c r="AE14" s="251"/>
      <c r="AF14" s="251"/>
      <c r="AG14" s="251"/>
      <c r="AH14" s="251"/>
      <c r="AI14" s="251"/>
      <c r="AJ14" s="251"/>
      <c r="AK14" s="251"/>
      <c r="AL14" s="251"/>
    </row>
    <row r="15" spans="1:55" s="4" customFormat="1" ht="15" customHeight="1">
      <c r="A15" s="10" t="s">
        <v>871</v>
      </c>
      <c r="B15" s="10"/>
      <c r="C15" s="10"/>
      <c r="D15" s="171" t="s">
        <v>797</v>
      </c>
      <c r="E15" s="458"/>
      <c r="F15" s="346" t="str">
        <f>VLOOKUP(D15,Listat!$J$2:$K$9,2)&amp;VLOOKUP($C$8,Listat!$J$2:$K$9,2)</f>
        <v>ll</v>
      </c>
      <c r="G15" s="147"/>
      <c r="H15" s="346" t="str">
        <f>VLOOKUP(D15,Listat!$J$2:$K$9,2)&amp;LOOKUP($F$8,Listat!$J$2:$K$9)</f>
        <v>l</v>
      </c>
      <c r="I15" s="184"/>
      <c r="J15" s="346" t="str">
        <f>VLOOKUP(D15,Listat!$J$2:$K$9,2)&amp;LOOKUP($I$8,Listat!$J$2:$K$9)</f>
        <v>lll</v>
      </c>
      <c r="K15" s="184"/>
      <c r="L15" s="2"/>
      <c r="M15" s="10" t="s">
        <v>14</v>
      </c>
      <c r="N15" s="10"/>
      <c r="O15" s="3"/>
      <c r="P15" s="3"/>
      <c r="Q15" s="3"/>
      <c r="R15" s="3"/>
      <c r="S15" s="3"/>
      <c r="T15" s="3"/>
      <c r="U15" s="134" t="s">
        <v>152</v>
      </c>
      <c r="V15" s="458" t="s">
        <v>6</v>
      </c>
      <c r="W15" s="134" t="s">
        <v>3</v>
      </c>
      <c r="Y15" s="496"/>
      <c r="Z15" s="251"/>
      <c r="AA15" s="251"/>
      <c r="AB15" s="251"/>
      <c r="AC15" s="251"/>
      <c r="AD15" s="251"/>
      <c r="AE15" s="251"/>
      <c r="AF15" s="251"/>
      <c r="AG15" s="251"/>
      <c r="AH15" s="251"/>
      <c r="AI15" s="251"/>
      <c r="AJ15" s="251"/>
      <c r="AK15" s="251"/>
      <c r="AL15" s="251"/>
    </row>
    <row r="16" spans="1:55" s="4" customFormat="1" ht="15" customHeight="1">
      <c r="A16" s="10" t="s">
        <v>872</v>
      </c>
      <c r="B16" s="10"/>
      <c r="C16" s="10"/>
      <c r="D16" s="171" t="s">
        <v>797</v>
      </c>
      <c r="E16" s="458"/>
      <c r="F16" s="346" t="str">
        <f>VLOOKUP(D16,Listat!$J$2:$K$9,2)&amp;VLOOKUP($C$8,Listat!$J$2:$K$9,2)</f>
        <v>ll</v>
      </c>
      <c r="G16" s="147"/>
      <c r="H16" s="346" t="str">
        <f>VLOOKUP(D16,Listat!$J$2:$K$9,2)&amp;LOOKUP($F$8,Listat!$J$2:$K$9)</f>
        <v>l</v>
      </c>
      <c r="I16" s="184"/>
      <c r="J16" s="346" t="str">
        <f>VLOOKUP(D16,Listat!$J$2:$K$9,2)&amp;LOOKUP($I$8,Listat!$J$2:$K$9)</f>
        <v>lll</v>
      </c>
      <c r="K16" s="184"/>
      <c r="L16" s="2"/>
      <c r="M16" s="10" t="s">
        <v>15</v>
      </c>
      <c r="N16" s="10"/>
      <c r="O16" s="3"/>
      <c r="P16" s="3"/>
      <c r="Q16" s="3"/>
      <c r="R16" s="3"/>
      <c r="S16" s="3"/>
      <c r="T16" s="3"/>
      <c r="U16" s="134" t="s">
        <v>152</v>
      </c>
      <c r="V16" s="458" t="s">
        <v>4</v>
      </c>
      <c r="W16" s="134" t="s">
        <v>3</v>
      </c>
      <c r="Y16" s="496"/>
      <c r="Z16" s="251"/>
      <c r="AA16" s="251"/>
      <c r="AB16" s="251"/>
      <c r="AC16" s="251"/>
      <c r="AD16" s="251"/>
      <c r="AE16" s="251"/>
      <c r="AF16" s="251"/>
      <c r="AG16" s="251"/>
      <c r="AH16" s="251"/>
      <c r="AI16" s="251"/>
      <c r="AJ16" s="251"/>
      <c r="AK16" s="251"/>
      <c r="AL16" s="251"/>
    </row>
    <row r="17" spans="1:38" s="4" customFormat="1" ht="15" customHeight="1">
      <c r="A17" s="10" t="s">
        <v>873</v>
      </c>
      <c r="B17" s="10"/>
      <c r="C17" s="10"/>
      <c r="D17" s="171" t="s">
        <v>143</v>
      </c>
      <c r="E17" s="458"/>
      <c r="F17" s="346" t="str">
        <f>VLOOKUP(D17,Listat!$J$2:$K$9,2)&amp;VLOOKUP($C$8,Listat!$J$2:$K$9,2)</f>
        <v>llll</v>
      </c>
      <c r="G17" s="147"/>
      <c r="H17" s="346" t="str">
        <f>VLOOKUP(D17,Listat!$J$2:$K$9,2)&amp;LOOKUP($F$8,Listat!$J$2:$K$9)</f>
        <v>lll</v>
      </c>
      <c r="I17" s="184"/>
      <c r="J17" s="346" t="str">
        <f>VLOOKUP(D17,Listat!$J$2:$K$9,2)&amp;LOOKUP($I$8,Listat!$J$2:$K$9)</f>
        <v>lllll</v>
      </c>
      <c r="K17" s="184"/>
      <c r="L17" s="2"/>
      <c r="M17" s="10" t="s">
        <v>16</v>
      </c>
      <c r="N17" s="10"/>
      <c r="O17" s="3"/>
      <c r="P17" s="3"/>
      <c r="Q17" s="3"/>
      <c r="R17" s="3"/>
      <c r="S17" s="3"/>
      <c r="T17" s="3"/>
      <c r="U17" s="134" t="s">
        <v>152</v>
      </c>
      <c r="V17" s="458" t="s">
        <v>2</v>
      </c>
      <c r="W17" s="134" t="s">
        <v>3</v>
      </c>
      <c r="Y17" s="496"/>
      <c r="Z17" s="251"/>
      <c r="AA17" s="251"/>
      <c r="AB17" s="251"/>
      <c r="AC17" s="251"/>
      <c r="AD17" s="251"/>
      <c r="AE17" s="251"/>
      <c r="AF17" s="251"/>
      <c r="AG17" s="251"/>
      <c r="AH17" s="251"/>
      <c r="AI17" s="251"/>
      <c r="AJ17" s="251"/>
      <c r="AK17" s="251"/>
      <c r="AL17" s="251"/>
    </row>
    <row r="18" spans="1:38" s="4" customFormat="1" ht="15" customHeight="1">
      <c r="A18" s="10" t="s">
        <v>874</v>
      </c>
      <c r="B18" s="10"/>
      <c r="C18" s="10"/>
      <c r="D18" s="171" t="s">
        <v>798</v>
      </c>
      <c r="E18" s="458"/>
      <c r="F18" s="346" t="str">
        <f>VLOOKUP(D18,Listat!$J$2:$K$9,2)&amp;VLOOKUP($C$8,Listat!$J$2:$K$9,2)</f>
        <v>lll</v>
      </c>
      <c r="G18" s="147"/>
      <c r="H18" s="346" t="str">
        <f>VLOOKUP(D18,Listat!$J$2:$K$9,2)&amp;LOOKUP($F$8,Listat!$J$2:$K$9)</f>
        <v>ll</v>
      </c>
      <c r="I18" s="347"/>
      <c r="J18" s="346" t="str">
        <f>VLOOKUP(D18,Listat!$J$2:$K$9,2)&amp;LOOKUP($I$8,Listat!$J$2:$K$9)</f>
        <v>llll</v>
      </c>
      <c r="K18" s="347"/>
      <c r="L18" s="138"/>
      <c r="M18" s="3" t="s">
        <v>17</v>
      </c>
      <c r="N18" s="3"/>
      <c r="O18" s="3"/>
      <c r="P18" s="3"/>
      <c r="Q18" s="3"/>
      <c r="R18" s="3"/>
      <c r="S18" s="3"/>
      <c r="T18" s="3"/>
      <c r="U18" s="139" t="s">
        <v>152</v>
      </c>
      <c r="V18" s="459" t="s">
        <v>189</v>
      </c>
      <c r="W18" s="139" t="s">
        <v>3</v>
      </c>
      <c r="Y18" s="496"/>
      <c r="Z18" s="251"/>
      <c r="AA18" s="251"/>
      <c r="AB18" s="251"/>
      <c r="AC18" s="251"/>
      <c r="AD18" s="251"/>
      <c r="AE18" s="251"/>
      <c r="AF18" s="251"/>
      <c r="AG18" s="251"/>
      <c r="AH18" s="251"/>
      <c r="AI18" s="251"/>
      <c r="AJ18" s="251"/>
      <c r="AK18" s="251"/>
      <c r="AL18" s="251"/>
    </row>
    <row r="19" spans="1:38" s="4" customFormat="1" ht="15" customHeight="1">
      <c r="A19" s="142" t="s">
        <v>875</v>
      </c>
      <c r="B19" s="161"/>
      <c r="C19" s="161"/>
      <c r="D19" s="171" t="s">
        <v>797</v>
      </c>
      <c r="E19" s="458"/>
      <c r="F19" s="346" t="str">
        <f>VLOOKUP(D19,Listat!$J$2:$K$9,2)&amp;VLOOKUP($C$8,Listat!$J$2:$K$9,2)</f>
        <v>ll</v>
      </c>
      <c r="G19" s="147"/>
      <c r="H19" s="346" t="str">
        <f>VLOOKUP(D19,Listat!$J$2:$K$9,2)&amp;LOOKUP($F$8,Listat!$J$2:$K$9)</f>
        <v>l</v>
      </c>
      <c r="I19" s="155"/>
      <c r="J19" s="346" t="str">
        <f>VLOOKUP(D19,Listat!$J$2:$K$9,2)&amp;LOOKUP($I$8,Listat!$J$2:$K$9)</f>
        <v>lll</v>
      </c>
      <c r="K19" s="155"/>
      <c r="L19" s="10"/>
      <c r="M19" s="506"/>
      <c r="N19" s="10"/>
      <c r="O19" s="10"/>
      <c r="P19" s="10"/>
      <c r="Q19" s="10"/>
      <c r="R19" s="134"/>
      <c r="S19" s="506"/>
      <c r="T19" s="505"/>
      <c r="U19" s="505"/>
      <c r="V19" s="505"/>
      <c r="W19" s="134"/>
      <c r="Y19" s="496"/>
      <c r="Z19" s="251"/>
      <c r="AA19" s="251"/>
      <c r="AB19" s="251"/>
      <c r="AC19" s="251"/>
      <c r="AD19" s="251"/>
      <c r="AE19" s="251"/>
      <c r="AF19" s="251"/>
      <c r="AG19" s="251"/>
      <c r="AH19" s="251"/>
      <c r="AI19" s="251"/>
      <c r="AJ19" s="251"/>
      <c r="AK19" s="251"/>
      <c r="AL19" s="251"/>
    </row>
    <row r="20" spans="1:38" s="4" customFormat="1" ht="15" customHeight="1" thickBot="1">
      <c r="A20" s="545" t="s">
        <v>794</v>
      </c>
      <c r="B20" s="534"/>
      <c r="C20" s="534"/>
      <c r="D20" s="546"/>
      <c r="E20" s="546"/>
      <c r="F20" s="546"/>
      <c r="G20" s="546"/>
      <c r="H20" s="546"/>
      <c r="I20" s="546"/>
      <c r="J20" s="546"/>
      <c r="K20" s="546"/>
      <c r="L20" s="546"/>
      <c r="M20" s="529" t="s">
        <v>783</v>
      </c>
      <c r="N20" s="530"/>
      <c r="O20" s="530"/>
      <c r="P20" s="531"/>
      <c r="Q20" s="531"/>
      <c r="R20" s="529"/>
      <c r="S20" s="531"/>
      <c r="T20" s="572" t="s">
        <v>202</v>
      </c>
      <c r="U20" s="576"/>
      <c r="V20" s="579" t="str">
        <f>LOOKUP(F8,Listat!$J$2:$K$9)&amp;IF(D11="Ihminen","l","")</f>
        <v/>
      </c>
      <c r="W20" s="561"/>
      <c r="Y20" s="496"/>
      <c r="Z20" s="251"/>
      <c r="AA20" s="251"/>
      <c r="AB20" s="251"/>
      <c r="AC20" s="251"/>
      <c r="AD20" s="251"/>
      <c r="AE20" s="251"/>
      <c r="AF20" s="251"/>
      <c r="AG20" s="251"/>
      <c r="AH20" s="251"/>
      <c r="AI20" s="251"/>
      <c r="AJ20" s="251"/>
      <c r="AK20" s="251"/>
      <c r="AL20" s="251"/>
    </row>
    <row r="21" spans="1:38" s="246" customFormat="1" ht="15" customHeight="1" thickTop="1">
      <c r="A21" s="886" t="s">
        <v>1179</v>
      </c>
      <c r="B21" s="886"/>
      <c r="C21" s="886"/>
      <c r="D21" s="886"/>
      <c r="E21" s="886"/>
      <c r="F21" s="886"/>
      <c r="G21" s="886"/>
      <c r="H21" s="886"/>
      <c r="I21" s="886"/>
      <c r="J21" s="886"/>
      <c r="K21" s="886"/>
      <c r="L21" s="245"/>
      <c r="M21" s="304" t="s">
        <v>1013</v>
      </c>
      <c r="N21" s="304"/>
      <c r="O21" s="345"/>
      <c r="P21" s="345"/>
      <c r="Q21" s="304"/>
      <c r="R21" s="345"/>
      <c r="S21" s="345"/>
      <c r="T21" s="892" t="s">
        <v>925</v>
      </c>
      <c r="U21" s="892"/>
      <c r="V21" s="892"/>
      <c r="W21" s="892"/>
      <c r="X21" s="4"/>
      <c r="Y21" s="496"/>
      <c r="Z21" s="251"/>
      <c r="AA21" s="251"/>
      <c r="AB21" s="251"/>
      <c r="AC21" s="251"/>
      <c r="AD21" s="251"/>
      <c r="AE21" s="251"/>
      <c r="AF21" s="251"/>
      <c r="AG21" s="251"/>
      <c r="AH21" s="251"/>
      <c r="AI21" s="251"/>
      <c r="AJ21" s="251"/>
      <c r="AK21" s="251"/>
      <c r="AL21" s="251"/>
    </row>
    <row r="22" spans="1:38" s="4" customFormat="1" ht="15" customHeight="1">
      <c r="A22" s="888"/>
      <c r="B22" s="888"/>
      <c r="C22" s="888"/>
      <c r="D22" s="888"/>
      <c r="E22" s="888"/>
      <c r="F22" s="888"/>
      <c r="G22" s="888"/>
      <c r="H22" s="888"/>
      <c r="I22" s="888"/>
      <c r="J22" s="888"/>
      <c r="K22" s="888"/>
      <c r="L22" s="2"/>
      <c r="M22" s="345"/>
      <c r="N22" s="304"/>
      <c r="O22" s="345"/>
      <c r="P22" s="345"/>
      <c r="Q22" s="304"/>
      <c r="R22" s="345"/>
      <c r="S22" s="345"/>
      <c r="T22" s="893"/>
      <c r="U22" s="893"/>
      <c r="V22" s="893"/>
      <c r="W22" s="893"/>
      <c r="Y22" s="496"/>
      <c r="Z22" s="251"/>
      <c r="AA22" s="251"/>
      <c r="AB22" s="251"/>
      <c r="AC22" s="251"/>
      <c r="AD22" s="251"/>
      <c r="AE22" s="251"/>
      <c r="AF22" s="251"/>
      <c r="AG22" s="251"/>
      <c r="AH22" s="251"/>
      <c r="AI22" s="251"/>
      <c r="AJ22" s="251"/>
      <c r="AK22" s="251"/>
      <c r="AL22" s="251"/>
    </row>
    <row r="23" spans="1:38" s="4" customFormat="1" ht="15" customHeight="1">
      <c r="A23" s="886" t="s">
        <v>836</v>
      </c>
      <c r="B23" s="886"/>
      <c r="C23" s="886"/>
      <c r="D23" s="886"/>
      <c r="E23" s="886"/>
      <c r="F23" s="886"/>
      <c r="G23" s="886"/>
      <c r="H23" s="886"/>
      <c r="I23" s="886"/>
      <c r="J23" s="886"/>
      <c r="K23" s="886"/>
      <c r="L23" s="2"/>
      <c r="M23" s="345"/>
      <c r="N23" s="304"/>
      <c r="O23" s="345"/>
      <c r="P23" s="345"/>
      <c r="Q23" s="304"/>
      <c r="R23" s="345"/>
      <c r="S23" s="345"/>
      <c r="T23" s="893"/>
      <c r="U23" s="893"/>
      <c r="V23" s="893"/>
      <c r="W23" s="893"/>
      <c r="Y23" s="496"/>
      <c r="Z23" s="251"/>
      <c r="AA23" s="251"/>
      <c r="AB23" s="251"/>
      <c r="AC23" s="251"/>
      <c r="AD23" s="251"/>
      <c r="AE23" s="251"/>
      <c r="AF23" s="251"/>
      <c r="AG23" s="251"/>
      <c r="AH23" s="251"/>
      <c r="AI23" s="251"/>
      <c r="AJ23" s="251"/>
      <c r="AK23" s="251"/>
      <c r="AL23" s="251"/>
    </row>
    <row r="24" spans="1:38" s="4" customFormat="1" ht="15" customHeight="1">
      <c r="A24" s="888"/>
      <c r="B24" s="888"/>
      <c r="C24" s="888"/>
      <c r="D24" s="888"/>
      <c r="E24" s="888"/>
      <c r="F24" s="888"/>
      <c r="G24" s="888"/>
      <c r="H24" s="888"/>
      <c r="I24" s="888"/>
      <c r="J24" s="888"/>
      <c r="K24" s="888"/>
      <c r="L24" s="2"/>
      <c r="M24" s="345"/>
      <c r="N24" s="304"/>
      <c r="O24" s="345"/>
      <c r="P24" s="345"/>
      <c r="Q24" s="304"/>
      <c r="R24" s="345"/>
      <c r="S24" s="345"/>
      <c r="T24" s="893"/>
      <c r="U24" s="893"/>
      <c r="V24" s="893"/>
      <c r="W24" s="893"/>
      <c r="Y24" s="496"/>
      <c r="Z24" s="251"/>
      <c r="AA24" s="251"/>
      <c r="AB24" s="251"/>
      <c r="AC24" s="251"/>
      <c r="AD24" s="251"/>
      <c r="AE24" s="251"/>
      <c r="AF24" s="251"/>
      <c r="AG24" s="251"/>
      <c r="AH24" s="251"/>
      <c r="AI24" s="251"/>
      <c r="AJ24" s="251"/>
      <c r="AK24" s="251"/>
      <c r="AL24" s="251"/>
    </row>
    <row r="25" spans="1:38" s="4" customFormat="1" ht="15" customHeight="1">
      <c r="A25" s="886" t="s">
        <v>837</v>
      </c>
      <c r="B25" s="886"/>
      <c r="C25" s="886"/>
      <c r="D25" s="886"/>
      <c r="E25" s="886"/>
      <c r="F25" s="886"/>
      <c r="G25" s="886"/>
      <c r="H25" s="886"/>
      <c r="I25" s="886"/>
      <c r="J25" s="886"/>
      <c r="K25" s="886"/>
      <c r="L25" s="2"/>
      <c r="M25" s="345"/>
      <c r="N25" s="304"/>
      <c r="O25" s="345"/>
      <c r="P25" s="345"/>
      <c r="Q25" s="304"/>
      <c r="R25" s="345"/>
      <c r="S25" s="345"/>
      <c r="T25" s="304"/>
      <c r="U25" s="345"/>
      <c r="V25" s="345"/>
      <c r="W25" s="304"/>
      <c r="Y25" s="496"/>
      <c r="Z25" s="251"/>
      <c r="AA25" s="251"/>
      <c r="AB25" s="251"/>
      <c r="AC25" s="251"/>
      <c r="AD25" s="251"/>
      <c r="AE25" s="251"/>
      <c r="AF25" s="251"/>
      <c r="AG25" s="251"/>
      <c r="AH25" s="251"/>
      <c r="AI25" s="251"/>
      <c r="AJ25" s="251"/>
      <c r="AK25" s="251"/>
      <c r="AL25" s="251"/>
    </row>
    <row r="26" spans="1:38" s="4" customFormat="1" ht="15" customHeight="1">
      <c r="A26" s="888"/>
      <c r="B26" s="888"/>
      <c r="C26" s="888"/>
      <c r="D26" s="888"/>
      <c r="E26" s="888"/>
      <c r="F26" s="888"/>
      <c r="G26" s="888"/>
      <c r="H26" s="888"/>
      <c r="I26" s="888"/>
      <c r="J26" s="888"/>
      <c r="K26" s="888"/>
      <c r="L26" s="2"/>
      <c r="M26" s="345"/>
      <c r="N26" s="304"/>
      <c r="O26" s="345"/>
      <c r="P26" s="345"/>
      <c r="Q26" s="304"/>
      <c r="R26" s="345"/>
      <c r="S26" s="345"/>
      <c r="T26" s="304"/>
      <c r="U26" s="345"/>
      <c r="V26" s="345"/>
      <c r="W26" s="304"/>
      <c r="Y26" s="496"/>
      <c r="Z26" s="251"/>
      <c r="AA26" s="251"/>
      <c r="AB26" s="251"/>
      <c r="AC26" s="251"/>
      <c r="AD26" s="251"/>
      <c r="AE26" s="251"/>
      <c r="AF26" s="251"/>
      <c r="AG26" s="251"/>
      <c r="AH26" s="251"/>
      <c r="AI26" s="251"/>
      <c r="AJ26" s="251"/>
      <c r="AK26" s="251"/>
      <c r="AL26" s="251"/>
    </row>
    <row r="27" spans="1:38" s="4" customFormat="1" ht="15" customHeight="1">
      <c r="A27" s="907"/>
      <c r="B27" s="907"/>
      <c r="C27" s="907"/>
      <c r="D27" s="907"/>
      <c r="E27" s="907"/>
      <c r="F27" s="907"/>
      <c r="G27" s="907"/>
      <c r="H27" s="907"/>
      <c r="I27" s="907"/>
      <c r="J27" s="907"/>
      <c r="K27" s="907"/>
      <c r="L27" s="10"/>
      <c r="M27" s="826" t="s">
        <v>842</v>
      </c>
      <c r="N27" s="304"/>
      <c r="O27" s="304"/>
      <c r="P27" s="304"/>
      <c r="Q27" s="304"/>
      <c r="R27" s="304"/>
      <c r="S27" s="304"/>
      <c r="T27" s="304"/>
      <c r="U27" s="304"/>
      <c r="V27" s="304"/>
      <c r="W27" s="304"/>
      <c r="Y27" s="496"/>
      <c r="Z27" s="251"/>
      <c r="AA27" s="251"/>
      <c r="AB27" s="251"/>
      <c r="AC27" s="251"/>
      <c r="AD27" s="251"/>
      <c r="AE27" s="251"/>
      <c r="AF27" s="251"/>
      <c r="AG27" s="251"/>
      <c r="AH27" s="251"/>
      <c r="AI27" s="251"/>
      <c r="AJ27" s="251"/>
      <c r="AK27" s="251"/>
      <c r="AL27" s="251"/>
    </row>
    <row r="28" spans="1:38" s="4" customFormat="1" ht="15" customHeight="1" thickBot="1">
      <c r="A28" s="908"/>
      <c r="B28" s="908"/>
      <c r="C28" s="908"/>
      <c r="D28" s="908"/>
      <c r="E28" s="908"/>
      <c r="F28" s="908"/>
      <c r="G28" s="908"/>
      <c r="H28" s="908"/>
      <c r="I28" s="908"/>
      <c r="J28" s="908"/>
      <c r="K28" s="908"/>
      <c r="L28" s="2"/>
      <c r="M28" s="572" t="s">
        <v>1165</v>
      </c>
      <c r="N28" s="572"/>
      <c r="O28" s="572"/>
      <c r="P28" s="572"/>
      <c r="Q28" s="572"/>
      <c r="R28" s="850" t="s">
        <v>1230</v>
      </c>
      <c r="S28" s="552"/>
      <c r="T28" s="549"/>
      <c r="U28" s="532" t="s">
        <v>869</v>
      </c>
      <c r="V28" s="529"/>
      <c r="W28" s="530"/>
      <c r="Y28" s="496"/>
      <c r="Z28" s="251"/>
      <c r="AA28" s="251"/>
      <c r="AB28" s="251"/>
      <c r="AC28" s="251"/>
      <c r="AD28" s="251"/>
      <c r="AE28" s="251"/>
      <c r="AF28" s="251"/>
      <c r="AG28" s="251"/>
      <c r="AH28" s="251"/>
      <c r="AI28" s="251"/>
      <c r="AJ28" s="251"/>
      <c r="AK28" s="251"/>
      <c r="AL28" s="251"/>
    </row>
    <row r="29" spans="1:38" s="4" customFormat="1" ht="15" customHeight="1" thickTop="1">
      <c r="A29" s="886"/>
      <c r="B29" s="886"/>
      <c r="C29" s="886"/>
      <c r="D29" s="886"/>
      <c r="E29" s="886"/>
      <c r="F29" s="886"/>
      <c r="G29" s="886"/>
      <c r="H29" s="886"/>
      <c r="I29" s="886"/>
      <c r="J29" s="886"/>
      <c r="K29" s="886"/>
      <c r="L29" s="2"/>
      <c r="M29" s="448" t="s">
        <v>1182</v>
      </c>
      <c r="N29" s="304"/>
      <c r="O29" s="176"/>
      <c r="P29" s="176"/>
      <c r="Q29" s="176"/>
      <c r="R29" s="144" t="s">
        <v>282</v>
      </c>
      <c r="S29" s="2"/>
      <c r="T29" s="176"/>
      <c r="U29" s="857" t="s">
        <v>911</v>
      </c>
      <c r="W29" s="2"/>
      <c r="Y29" s="496"/>
      <c r="Z29" s="251"/>
      <c r="AA29" s="251"/>
      <c r="AB29" s="251"/>
      <c r="AC29" s="251"/>
      <c r="AD29" s="251"/>
      <c r="AE29" s="251"/>
      <c r="AF29" s="251"/>
      <c r="AG29" s="251"/>
      <c r="AH29" s="251"/>
      <c r="AI29" s="251"/>
      <c r="AJ29" s="251"/>
      <c r="AK29" s="251"/>
      <c r="AL29" s="251"/>
    </row>
    <row r="30" spans="1:38" s="4" customFormat="1" ht="15" customHeight="1">
      <c r="A30" s="888"/>
      <c r="B30" s="888"/>
      <c r="C30" s="888"/>
      <c r="D30" s="888"/>
      <c r="E30" s="888"/>
      <c r="F30" s="888"/>
      <c r="G30" s="888"/>
      <c r="H30" s="888"/>
      <c r="I30" s="888"/>
      <c r="J30" s="888"/>
      <c r="K30" s="888"/>
      <c r="L30" s="2"/>
      <c r="M30" s="371" t="s">
        <v>666</v>
      </c>
      <c r="N30" s="304"/>
      <c r="O30" s="345"/>
      <c r="P30" s="345"/>
      <c r="Q30" s="345"/>
      <c r="R30" s="364" t="s">
        <v>294</v>
      </c>
      <c r="S30" s="2"/>
      <c r="T30" s="2"/>
      <c r="U30" s="171" t="s">
        <v>820</v>
      </c>
      <c r="V30" s="345"/>
      <c r="W30" s="304"/>
      <c r="Y30" s="496"/>
      <c r="Z30" s="251"/>
      <c r="AA30" s="251"/>
      <c r="AB30" s="251"/>
      <c r="AC30" s="251"/>
      <c r="AD30" s="251"/>
      <c r="AE30" s="251"/>
      <c r="AF30" s="251"/>
      <c r="AG30" s="251"/>
      <c r="AH30" s="251"/>
      <c r="AI30" s="251"/>
      <c r="AJ30" s="251"/>
      <c r="AK30" s="251"/>
      <c r="AL30" s="251"/>
    </row>
    <row r="31" spans="1:38" s="4" customFormat="1" ht="15" customHeight="1" thickBot="1">
      <c r="A31" s="886"/>
      <c r="B31" s="886"/>
      <c r="C31" s="886"/>
      <c r="D31" s="886"/>
      <c r="E31" s="886"/>
      <c r="F31" s="886"/>
      <c r="G31" s="886"/>
      <c r="H31" s="886"/>
      <c r="I31" s="886"/>
      <c r="J31" s="886"/>
      <c r="K31" s="886"/>
      <c r="M31" s="304" t="s">
        <v>219</v>
      </c>
      <c r="N31" s="304"/>
      <c r="O31" s="345"/>
      <c r="P31" s="345"/>
      <c r="Q31" s="304"/>
      <c r="R31" s="7"/>
      <c r="S31" s="559" t="s">
        <v>666</v>
      </c>
      <c r="T31" s="560"/>
      <c r="U31" s="561"/>
      <c r="V31" s="561"/>
      <c r="W31" s="528"/>
      <c r="Y31" s="496"/>
      <c r="Z31" s="251"/>
      <c r="AA31" s="251"/>
      <c r="AB31" s="251"/>
      <c r="AC31" s="251"/>
      <c r="AD31" s="251"/>
      <c r="AE31" s="251"/>
      <c r="AF31" s="251"/>
      <c r="AG31" s="251"/>
      <c r="AH31" s="251"/>
      <c r="AI31" s="251"/>
      <c r="AJ31" s="251"/>
      <c r="AK31" s="251"/>
      <c r="AL31" s="251"/>
    </row>
    <row r="32" spans="1:38" s="4" customFormat="1" ht="15" customHeight="1" thickTop="1">
      <c r="A32" s="888"/>
      <c r="B32" s="888"/>
      <c r="C32" s="888"/>
      <c r="D32" s="888"/>
      <c r="E32" s="888"/>
      <c r="F32" s="888"/>
      <c r="G32" s="888"/>
      <c r="H32" s="888"/>
      <c r="I32" s="888"/>
      <c r="J32" s="888"/>
      <c r="K32" s="888"/>
      <c r="M32" s="7" t="s">
        <v>1191</v>
      </c>
      <c r="N32" s="304"/>
      <c r="O32" s="345"/>
      <c r="P32" s="345"/>
      <c r="Q32" s="304"/>
      <c r="R32" s="304"/>
      <c r="S32" s="493" t="s">
        <v>1</v>
      </c>
      <c r="T32" s="11" t="s">
        <v>736</v>
      </c>
      <c r="U32" s="2"/>
      <c r="V32" s="2"/>
      <c r="W32" s="7"/>
      <c r="Y32" s="496"/>
      <c r="Z32" s="251"/>
      <c r="AA32" s="251"/>
      <c r="AB32" s="251"/>
      <c r="AC32" s="251"/>
      <c r="AD32" s="251"/>
      <c r="AE32" s="251"/>
      <c r="AF32" s="251"/>
      <c r="AG32" s="251"/>
      <c r="AH32" s="251"/>
      <c r="AI32" s="251"/>
      <c r="AJ32" s="251"/>
      <c r="AK32" s="251"/>
      <c r="AL32" s="251"/>
    </row>
    <row r="33" spans="1:38" s="4" customFormat="1" ht="15" customHeight="1">
      <c r="A33" s="886"/>
      <c r="B33" s="886"/>
      <c r="C33" s="886"/>
      <c r="D33" s="886"/>
      <c r="E33" s="886"/>
      <c r="F33" s="886"/>
      <c r="G33" s="886"/>
      <c r="H33" s="886"/>
      <c r="I33" s="886"/>
      <c r="J33" s="886"/>
      <c r="K33" s="886"/>
      <c r="M33" s="371" t="s">
        <v>1157</v>
      </c>
      <c r="N33" s="304"/>
      <c r="O33" s="345"/>
      <c r="P33" s="345"/>
      <c r="Q33" s="304"/>
      <c r="R33" s="304"/>
      <c r="S33" s="445" t="s">
        <v>1</v>
      </c>
      <c r="T33" s="494" t="s">
        <v>735</v>
      </c>
      <c r="U33" s="494"/>
      <c r="V33" s="494"/>
      <c r="W33" s="371"/>
      <c r="Y33" s="496"/>
      <c r="Z33" s="251"/>
      <c r="AA33" s="251"/>
      <c r="AB33" s="251"/>
      <c r="AC33" s="251"/>
      <c r="AD33" s="251"/>
      <c r="AE33" s="251"/>
      <c r="AF33" s="251"/>
      <c r="AG33" s="251"/>
      <c r="AH33" s="251"/>
      <c r="AI33" s="251"/>
      <c r="AJ33" s="251"/>
      <c r="AK33" s="251"/>
      <c r="AL33" s="251"/>
    </row>
    <row r="34" spans="1:38" s="4" customFormat="1" ht="15" customHeight="1">
      <c r="A34" s="886"/>
      <c r="B34" s="886"/>
      <c r="C34" s="886"/>
      <c r="D34" s="886"/>
      <c r="E34" s="886"/>
      <c r="F34" s="886"/>
      <c r="G34" s="886"/>
      <c r="H34" s="886"/>
      <c r="I34" s="886"/>
      <c r="J34" s="886"/>
      <c r="K34" s="886"/>
      <c r="M34" s="304" t="s">
        <v>1184</v>
      </c>
      <c r="N34" s="304"/>
      <c r="O34" s="345"/>
      <c r="P34" s="345"/>
      <c r="Q34" s="304"/>
      <c r="R34" s="304"/>
      <c r="S34" s="139" t="s">
        <v>1</v>
      </c>
      <c r="T34" s="117" t="s">
        <v>734</v>
      </c>
      <c r="U34" s="3"/>
      <c r="V34" s="3"/>
      <c r="W34" s="3"/>
      <c r="AJ34" s="251"/>
      <c r="AK34" s="251"/>
      <c r="AL34" s="251"/>
    </row>
    <row r="35" spans="1:38" s="4" customFormat="1" ht="15" customHeight="1" thickBot="1">
      <c r="A35" s="572" t="s">
        <v>207</v>
      </c>
      <c r="B35" s="576"/>
      <c r="C35" s="576"/>
      <c r="D35" s="576"/>
      <c r="E35" s="576"/>
      <c r="F35" s="827" t="s">
        <v>731</v>
      </c>
      <c r="G35" s="828"/>
      <c r="H35" s="578"/>
      <c r="I35" s="578"/>
      <c r="J35" s="559" t="s">
        <v>661</v>
      </c>
      <c r="K35" s="829"/>
      <c r="L35" s="830"/>
      <c r="M35" s="830"/>
      <c r="N35" s="572" t="s">
        <v>916</v>
      </c>
      <c r="O35" s="573"/>
      <c r="P35" s="573"/>
      <c r="Q35" s="573"/>
      <c r="R35" s="573"/>
      <c r="S35" s="574" t="s">
        <v>1229</v>
      </c>
      <c r="T35" s="575"/>
      <c r="U35" s="575"/>
      <c r="V35" s="576"/>
      <c r="W35" s="576"/>
      <c r="AB35" s="251"/>
      <c r="AD35" s="251"/>
      <c r="AE35" s="251"/>
      <c r="AF35" s="251"/>
      <c r="AG35" s="251"/>
      <c r="AH35" s="251"/>
      <c r="AI35" s="251"/>
      <c r="AJ35" s="251"/>
      <c r="AK35" s="251"/>
      <c r="AL35" s="251"/>
    </row>
    <row r="36" spans="1:38" s="4" customFormat="1" ht="15" customHeight="1" thickTop="1">
      <c r="A36" s="1" t="s">
        <v>8</v>
      </c>
      <c r="B36" s="2"/>
      <c r="C36" s="2"/>
      <c r="D36" s="2"/>
      <c r="E36" s="2"/>
      <c r="F36" s="1" t="s">
        <v>711</v>
      </c>
      <c r="G36" s="438"/>
      <c r="H36" s="2"/>
      <c r="I36" s="2"/>
      <c r="J36" s="147">
        <v>-1</v>
      </c>
      <c r="K36" s="308" t="s">
        <v>206</v>
      </c>
      <c r="L36" s="394"/>
      <c r="M36" s="395"/>
      <c r="N36" s="571" t="s">
        <v>723</v>
      </c>
      <c r="O36" s="2" t="s">
        <v>716</v>
      </c>
      <c r="P36" s="439"/>
      <c r="Q36" s="439"/>
      <c r="R36" s="439"/>
      <c r="S36" s="2" t="s">
        <v>421</v>
      </c>
      <c r="T36" s="2"/>
      <c r="U36" s="2"/>
      <c r="V36" s="2"/>
      <c r="W36" s="2"/>
      <c r="AB36" s="251"/>
      <c r="AD36" s="251"/>
      <c r="AE36" s="251"/>
      <c r="AF36" s="251"/>
      <c r="AG36" s="251"/>
      <c r="AH36" s="251"/>
      <c r="AI36" s="251"/>
      <c r="AJ36" s="251"/>
      <c r="AK36" s="251"/>
      <c r="AL36" s="251"/>
    </row>
    <row r="37" spans="1:38" s="4" customFormat="1" ht="15" customHeight="1">
      <c r="A37" s="350" t="s">
        <v>631</v>
      </c>
      <c r="B37" s="2"/>
      <c r="C37" s="2"/>
      <c r="D37" s="2"/>
      <c r="E37" s="2"/>
      <c r="F37" s="2" t="s">
        <v>712</v>
      </c>
      <c r="G37" s="438"/>
      <c r="H37" s="2"/>
      <c r="I37" s="2"/>
      <c r="J37" s="147">
        <v>0</v>
      </c>
      <c r="K37" s="155" t="s">
        <v>192</v>
      </c>
      <c r="L37" s="396"/>
      <c r="M37" s="395"/>
      <c r="N37" s="571">
        <v>3</v>
      </c>
      <c r="O37" s="2" t="s">
        <v>714</v>
      </c>
      <c r="P37" s="439"/>
      <c r="Q37" s="439"/>
      <c r="R37" s="439"/>
      <c r="S37" s="183" t="s">
        <v>625</v>
      </c>
      <c r="T37" s="183"/>
      <c r="U37" s="2"/>
      <c r="V37" s="2"/>
      <c r="W37" s="2"/>
      <c r="AB37" s="251"/>
      <c r="AD37" s="251"/>
      <c r="AE37" s="251"/>
      <c r="AF37" s="251"/>
      <c r="AG37" s="251"/>
      <c r="AH37" s="251"/>
      <c r="AI37" s="251"/>
      <c r="AJ37" s="251"/>
      <c r="AK37" s="251"/>
      <c r="AL37" s="251"/>
    </row>
    <row r="38" spans="1:38" s="4" customFormat="1" ht="15" customHeight="1">
      <c r="A38" s="1" t="s">
        <v>204</v>
      </c>
      <c r="B38" s="2"/>
      <c r="C38" s="2"/>
      <c r="D38" s="2"/>
      <c r="E38" s="2"/>
      <c r="F38" s="2" t="s">
        <v>713</v>
      </c>
      <c r="G38" s="438"/>
      <c r="H38" s="2"/>
      <c r="I38" s="2"/>
      <c r="J38" s="147">
        <v>1</v>
      </c>
      <c r="K38" s="155" t="s">
        <v>159</v>
      </c>
      <c r="L38" s="155"/>
      <c r="M38" s="184"/>
      <c r="N38" s="571">
        <v>2</v>
      </c>
      <c r="O38" s="2" t="s">
        <v>603</v>
      </c>
      <c r="P38" s="439"/>
      <c r="Q38" s="439"/>
      <c r="R38" s="439"/>
      <c r="S38" s="137" t="s">
        <v>225</v>
      </c>
      <c r="T38" s="137"/>
      <c r="U38" s="2"/>
      <c r="V38" s="2"/>
      <c r="W38" s="2"/>
      <c r="AB38" s="251"/>
      <c r="AD38" s="251"/>
      <c r="AE38" s="251"/>
      <c r="AF38" s="251"/>
      <c r="AG38" s="251"/>
      <c r="AH38" s="251"/>
      <c r="AI38" s="251"/>
      <c r="AJ38" s="251"/>
      <c r="AK38" s="251"/>
      <c r="AL38" s="251"/>
    </row>
    <row r="39" spans="1:38" s="4" customFormat="1" ht="15" customHeight="1">
      <c r="A39" s="350" t="s">
        <v>834</v>
      </c>
      <c r="B39" s="2"/>
      <c r="C39" s="2"/>
      <c r="D39" s="2"/>
      <c r="E39" s="2"/>
      <c r="F39" s="2" t="s">
        <v>717</v>
      </c>
      <c r="G39" s="438"/>
      <c r="H39" s="2"/>
      <c r="I39" s="2"/>
      <c r="J39" s="147">
        <v>2</v>
      </c>
      <c r="K39" s="155" t="s">
        <v>161</v>
      </c>
      <c r="L39" s="155"/>
      <c r="M39" s="184"/>
      <c r="N39" s="571">
        <v>1</v>
      </c>
      <c r="O39" s="2" t="s">
        <v>715</v>
      </c>
      <c r="P39" s="439"/>
      <c r="Q39" s="439"/>
      <c r="R39" s="439"/>
      <c r="S39" s="137" t="s">
        <v>226</v>
      </c>
      <c r="T39" s="137"/>
      <c r="U39" s="2"/>
      <c r="V39" s="2"/>
      <c r="W39" s="2"/>
      <c r="AB39" s="251"/>
      <c r="AD39" s="251"/>
      <c r="AE39" s="251"/>
      <c r="AF39" s="251"/>
      <c r="AG39" s="251"/>
      <c r="AH39" s="251"/>
      <c r="AI39" s="251"/>
      <c r="AJ39" s="251"/>
      <c r="AK39" s="251"/>
      <c r="AL39" s="251"/>
    </row>
    <row r="40" spans="1:38" s="4" customFormat="1" ht="15" customHeight="1" thickBot="1">
      <c r="A40" s="350" t="s">
        <v>1164</v>
      </c>
      <c r="B40" s="2"/>
      <c r="C40" s="2"/>
      <c r="D40" s="2"/>
      <c r="E40" s="2"/>
      <c r="F40" s="2" t="s">
        <v>732</v>
      </c>
      <c r="G40" s="439"/>
      <c r="H40" s="2"/>
      <c r="I40" s="2"/>
      <c r="J40" s="147">
        <v>3</v>
      </c>
      <c r="K40" s="155" t="s">
        <v>160</v>
      </c>
      <c r="L40" s="155"/>
      <c r="M40" s="184"/>
      <c r="N40" s="574" t="s">
        <v>876</v>
      </c>
      <c r="O40" s="575"/>
      <c r="P40" s="575"/>
      <c r="Q40" s="576"/>
      <c r="R40" s="576"/>
      <c r="S40" s="183" t="s">
        <v>626</v>
      </c>
      <c r="T40" s="183"/>
      <c r="U40" s="2"/>
      <c r="V40" s="2"/>
      <c r="W40" s="2"/>
      <c r="AB40" s="251"/>
      <c r="AD40" s="251"/>
      <c r="AE40" s="251"/>
      <c r="AF40" s="251"/>
      <c r="AG40" s="251"/>
      <c r="AH40" s="251"/>
      <c r="AI40" s="251"/>
      <c r="AJ40" s="251"/>
      <c r="AK40" s="251"/>
      <c r="AL40" s="251"/>
    </row>
    <row r="41" spans="1:38" s="4" customFormat="1" ht="15" customHeight="1" thickTop="1" thickBot="1">
      <c r="A41" s="350" t="s">
        <v>867</v>
      </c>
      <c r="B41" s="2"/>
      <c r="C41" s="2"/>
      <c r="D41" s="2"/>
      <c r="E41" s="2"/>
      <c r="F41" s="1" t="s">
        <v>730</v>
      </c>
      <c r="G41" s="439"/>
      <c r="H41" s="2"/>
      <c r="I41" s="439"/>
      <c r="J41" s="147">
        <v>4</v>
      </c>
      <c r="K41" s="155" t="s">
        <v>193</v>
      </c>
      <c r="L41" s="155"/>
      <c r="M41" s="184"/>
      <c r="N41" s="142" t="s">
        <v>850</v>
      </c>
      <c r="O41" s="142"/>
      <c r="P41" s="142" t="s">
        <v>851</v>
      </c>
      <c r="Q41" s="439"/>
      <c r="R41" s="439"/>
      <c r="S41" s="574" t="s">
        <v>887</v>
      </c>
      <c r="T41" s="575"/>
      <c r="U41" s="575"/>
      <c r="V41" s="576"/>
      <c r="W41" s="576"/>
      <c r="Y41"/>
      <c r="Z41"/>
      <c r="AA41"/>
      <c r="AB41"/>
      <c r="AC41"/>
      <c r="AD41" s="251"/>
      <c r="AE41" s="251"/>
      <c r="AF41" s="251"/>
      <c r="AG41" s="251"/>
      <c r="AH41" s="251"/>
      <c r="AI41" s="251"/>
      <c r="AJ41" s="251"/>
      <c r="AK41" s="251"/>
      <c r="AL41" s="251"/>
    </row>
    <row r="42" spans="1:38" s="4" customFormat="1" ht="15" customHeight="1" thickTop="1">
      <c r="A42" s="137" t="s">
        <v>879</v>
      </c>
      <c r="B42" s="2"/>
      <c r="C42" s="2"/>
      <c r="D42" s="2"/>
      <c r="E42" s="2"/>
      <c r="F42" s="2" t="s">
        <v>718</v>
      </c>
      <c r="G42" s="439"/>
      <c r="H42" s="2"/>
      <c r="I42" s="439"/>
      <c r="J42" s="147">
        <v>5</v>
      </c>
      <c r="K42" s="155" t="s">
        <v>158</v>
      </c>
      <c r="L42" s="155"/>
      <c r="M42" s="184"/>
      <c r="N42" s="463" t="s">
        <v>854</v>
      </c>
      <c r="O42" s="142"/>
      <c r="P42" s="142" t="s">
        <v>883</v>
      </c>
      <c r="Q42" s="439"/>
      <c r="R42" s="439"/>
      <c r="S42" s="142" t="s">
        <v>203</v>
      </c>
      <c r="T42" s="142"/>
      <c r="U42" s="142"/>
      <c r="V42" s="439"/>
      <c r="W42" s="833" t="s">
        <v>888</v>
      </c>
      <c r="Y42"/>
      <c r="Z42"/>
      <c r="AA42"/>
      <c r="AB42"/>
      <c r="AC42"/>
      <c r="AD42" s="251"/>
      <c r="AE42" s="251"/>
      <c r="AF42" s="251"/>
      <c r="AG42" s="251"/>
      <c r="AH42" s="251"/>
      <c r="AI42" s="251"/>
      <c r="AJ42" s="251"/>
      <c r="AK42" s="251"/>
      <c r="AL42" s="345"/>
    </row>
    <row r="43" spans="1:38" s="4" customFormat="1" ht="15" customHeight="1">
      <c r="A43" s="137" t="s">
        <v>1189</v>
      </c>
      <c r="B43" s="439"/>
      <c r="C43" s="439"/>
      <c r="D43" s="439"/>
      <c r="E43" s="439"/>
      <c r="F43" s="2" t="s">
        <v>719</v>
      </c>
      <c r="G43" s="439"/>
      <c r="H43" s="2"/>
      <c r="I43" s="439"/>
      <c r="J43" s="147">
        <v>6</v>
      </c>
      <c r="K43" s="155" t="s">
        <v>360</v>
      </c>
      <c r="L43" s="155"/>
      <c r="M43" s="184"/>
      <c r="N43" s="142" t="s">
        <v>877</v>
      </c>
      <c r="O43" s="142"/>
      <c r="P43" s="439"/>
      <c r="Q43" s="439"/>
      <c r="R43" s="439"/>
      <c r="S43" s="463" t="s">
        <v>889</v>
      </c>
      <c r="T43" s="142"/>
      <c r="U43" s="142"/>
      <c r="V43" s="439"/>
      <c r="W43" s="833">
        <v>-1</v>
      </c>
      <c r="Y43"/>
      <c r="Z43"/>
      <c r="AA43"/>
      <c r="AB43"/>
      <c r="AC43"/>
      <c r="AD43" s="251"/>
      <c r="AE43" s="251"/>
      <c r="AF43" s="251"/>
      <c r="AG43" s="251"/>
      <c r="AH43" s="251"/>
      <c r="AI43" s="251"/>
      <c r="AJ43" s="251"/>
      <c r="AK43" s="251"/>
    </row>
    <row r="44" spans="1:38" s="4" customFormat="1" ht="15" customHeight="1" thickBot="1">
      <c r="A44" s="572" t="s">
        <v>202</v>
      </c>
      <c r="B44" s="831"/>
      <c r="C44" s="831"/>
      <c r="D44" s="831"/>
      <c r="E44" s="831"/>
      <c r="F44" s="2" t="s">
        <v>720</v>
      </c>
      <c r="G44" s="438"/>
      <c r="H44" s="2"/>
      <c r="I44" s="439"/>
      <c r="J44" s="146">
        <v>7</v>
      </c>
      <c r="K44" s="184" t="s">
        <v>346</v>
      </c>
      <c r="L44" s="184"/>
      <c r="M44" s="184"/>
      <c r="N44" s="2" t="s">
        <v>878</v>
      </c>
      <c r="O44" s="439"/>
      <c r="P44" s="439"/>
      <c r="Q44" s="439"/>
      <c r="R44" s="439"/>
      <c r="S44" s="142" t="s">
        <v>890</v>
      </c>
      <c r="T44" s="142"/>
      <c r="U44" s="439"/>
      <c r="V44" s="439"/>
      <c r="W44" s="832">
        <v>2</v>
      </c>
      <c r="Y44"/>
      <c r="Z44"/>
      <c r="AA44"/>
      <c r="AB44"/>
      <c r="AC44"/>
      <c r="AD44" s="251"/>
      <c r="AE44" s="251"/>
      <c r="AF44" s="251"/>
      <c r="AG44" s="251"/>
      <c r="AH44" s="251"/>
      <c r="AI44" s="251"/>
      <c r="AJ44" s="251"/>
      <c r="AK44" s="251"/>
    </row>
    <row r="45" spans="1:38" s="4" customFormat="1" ht="15" customHeight="1" thickTop="1" thickBot="1">
      <c r="A45" s="252" t="s">
        <v>924</v>
      </c>
      <c r="B45"/>
      <c r="C45"/>
      <c r="D45"/>
      <c r="E45"/>
      <c r="F45" s="2" t="s">
        <v>733</v>
      </c>
      <c r="G45" s="440"/>
      <c r="H45" s="2"/>
      <c r="I45" s="439"/>
      <c r="J45" s="146">
        <v>8</v>
      </c>
      <c r="K45" s="184" t="s">
        <v>368</v>
      </c>
      <c r="L45" s="184"/>
      <c r="M45" s="184"/>
      <c r="N45" s="142" t="s">
        <v>852</v>
      </c>
      <c r="O45" s="142"/>
      <c r="P45" s="142" t="s">
        <v>853</v>
      </c>
      <c r="Q45" s="439"/>
      <c r="R45" s="439"/>
      <c r="S45" s="574" t="s">
        <v>194</v>
      </c>
      <c r="T45" s="575"/>
      <c r="U45" s="2" t="s">
        <v>1195</v>
      </c>
      <c r="V45" s="2"/>
      <c r="W45" s="2"/>
      <c r="Y45"/>
      <c r="Z45"/>
      <c r="AA45"/>
      <c r="AB45"/>
      <c r="AC45"/>
      <c r="AD45" s="251"/>
      <c r="AE45" s="251"/>
      <c r="AF45" s="251"/>
      <c r="AG45" s="251"/>
      <c r="AH45" s="251"/>
      <c r="AI45" s="251"/>
      <c r="AJ45" s="251"/>
      <c r="AK45" s="251"/>
    </row>
    <row r="46" spans="1:38" s="4" customFormat="1" ht="15" customHeight="1" thickTop="1">
      <c r="A46" s="185" t="s">
        <v>1186</v>
      </c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2"/>
      <c r="O46" s="2"/>
      <c r="P46" s="2"/>
      <c r="Q46" s="2"/>
      <c r="R46" s="2"/>
      <c r="S46" s="439"/>
      <c r="T46" s="2"/>
      <c r="U46" s="2"/>
      <c r="V46" s="2"/>
      <c r="W46" s="2"/>
      <c r="Y46" s="251"/>
      <c r="Z46" s="251"/>
      <c r="AA46" s="251"/>
      <c r="AB46" s="251"/>
      <c r="AC46" s="251"/>
      <c r="AD46" s="251"/>
      <c r="AE46" s="251"/>
      <c r="AF46" s="251"/>
      <c r="AG46" s="251"/>
      <c r="AH46" s="251"/>
      <c r="AI46" s="251"/>
      <c r="AJ46" s="251"/>
      <c r="AK46" s="251"/>
    </row>
    <row r="47" spans="1:38" s="4" customFormat="1" ht="15" customHeight="1">
      <c r="A47" s="185" t="s">
        <v>1187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2"/>
      <c r="O47" s="2"/>
      <c r="P47" s="2"/>
      <c r="Q47" s="2"/>
      <c r="R47" s="2"/>
      <c r="S47" s="439"/>
      <c r="T47" s="2"/>
      <c r="U47" s="2"/>
      <c r="V47" s="2"/>
      <c r="W47" s="2"/>
      <c r="Y47" s="251"/>
      <c r="Z47" s="251"/>
      <c r="AA47" s="251"/>
      <c r="AB47" s="251"/>
      <c r="AC47" s="251"/>
      <c r="AD47" s="251"/>
      <c r="AE47" s="251"/>
      <c r="AF47" s="251"/>
      <c r="AG47" s="251"/>
      <c r="AH47" s="251"/>
      <c r="AI47" s="251"/>
      <c r="AJ47" s="251"/>
      <c r="AK47" s="251"/>
    </row>
    <row r="48" spans="1:38" s="4" customFormat="1" ht="15" customHeight="1">
      <c r="A48" s="185" t="s">
        <v>1188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2"/>
      <c r="O48" s="2"/>
      <c r="P48" s="2"/>
      <c r="Q48" s="2"/>
      <c r="R48" s="2"/>
      <c r="S48" s="439"/>
      <c r="T48" s="2"/>
      <c r="U48" s="2"/>
      <c r="V48" s="2"/>
      <c r="W48" s="2"/>
      <c r="Y48" s="251"/>
      <c r="Z48" s="251"/>
      <c r="AA48" s="251"/>
      <c r="AB48" s="251"/>
      <c r="AC48" s="251"/>
      <c r="AD48" s="251"/>
      <c r="AE48" s="251"/>
      <c r="AF48" s="251"/>
      <c r="AG48" s="251"/>
      <c r="AH48" s="251"/>
      <c r="AI48" s="251"/>
      <c r="AJ48" s="251"/>
      <c r="AK48" s="251"/>
    </row>
    <row r="49" spans="1:37" s="4" customFormat="1" ht="15" customHeight="1">
      <c r="A49" s="251"/>
      <c r="B49" s="251"/>
      <c r="C49" s="251"/>
      <c r="D49" s="251"/>
      <c r="E49" s="251"/>
      <c r="F49" s="251"/>
      <c r="G49" s="251"/>
      <c r="H49" s="251"/>
      <c r="I49" s="251"/>
      <c r="J49" s="251"/>
      <c r="K49" s="251"/>
      <c r="L49" s="251"/>
      <c r="M49" s="251"/>
      <c r="S49" s="439"/>
      <c r="Y49" s="251"/>
      <c r="Z49" s="251"/>
      <c r="AA49" s="251"/>
      <c r="AB49" s="251"/>
      <c r="AC49" s="251"/>
      <c r="AD49" s="251"/>
      <c r="AE49" s="251"/>
      <c r="AF49" s="251"/>
      <c r="AG49" s="251"/>
      <c r="AH49" s="251"/>
      <c r="AI49" s="251"/>
      <c r="AJ49" s="251"/>
      <c r="AK49" s="251"/>
    </row>
    <row r="50" spans="1:37" s="4" customFormat="1" ht="15" customHeight="1">
      <c r="A50" s="251"/>
      <c r="B50" s="251"/>
      <c r="C50" s="251"/>
      <c r="D50" s="251"/>
      <c r="E50" s="251"/>
      <c r="F50" s="251"/>
      <c r="G50" s="251"/>
      <c r="H50" s="251"/>
      <c r="I50" s="251"/>
      <c r="J50" s="251"/>
      <c r="K50" s="251"/>
      <c r="L50" s="251"/>
      <c r="M50" s="251"/>
      <c r="S50" s="439"/>
      <c r="Y50" s="251"/>
      <c r="Z50" s="251"/>
      <c r="AA50" s="251"/>
      <c r="AB50" s="251"/>
      <c r="AC50" s="251"/>
      <c r="AD50" s="251"/>
      <c r="AE50" s="251"/>
      <c r="AF50" s="251"/>
      <c r="AG50" s="251"/>
      <c r="AH50" s="251"/>
      <c r="AI50" s="251"/>
      <c r="AJ50" s="251"/>
      <c r="AK50" s="251"/>
    </row>
    <row r="51" spans="1:37" s="4" customFormat="1" ht="15" customHeight="1">
      <c r="A51" s="251"/>
      <c r="B51" s="251"/>
      <c r="C51" s="251"/>
      <c r="D51" s="251"/>
      <c r="E51" s="251"/>
      <c r="F51" s="251"/>
      <c r="G51" s="251"/>
      <c r="H51" s="251"/>
      <c r="I51" s="251"/>
      <c r="J51" s="251"/>
      <c r="K51" s="251"/>
      <c r="L51" s="251"/>
      <c r="M51" s="251"/>
      <c r="S51" s="439"/>
      <c r="Y51" s="251"/>
      <c r="Z51" s="251"/>
      <c r="AA51" s="251"/>
      <c r="AB51" s="251"/>
      <c r="AC51" s="251"/>
      <c r="AD51" s="251"/>
      <c r="AE51" s="251"/>
      <c r="AF51" s="251"/>
      <c r="AG51" s="251"/>
      <c r="AH51" s="251"/>
      <c r="AI51" s="251"/>
      <c r="AJ51" s="251"/>
      <c r="AK51" s="251"/>
    </row>
    <row r="52" spans="1:37" s="4" customFormat="1" ht="15" customHeight="1">
      <c r="A52" s="251"/>
      <c r="B52" s="251"/>
      <c r="C52" s="251"/>
      <c r="D52" s="251"/>
      <c r="E52" s="251"/>
      <c r="F52" s="251"/>
      <c r="G52" s="251"/>
      <c r="H52" s="251"/>
      <c r="I52" s="251"/>
      <c r="J52" s="251"/>
      <c r="K52" s="251"/>
      <c r="L52" s="251"/>
      <c r="M52" s="251"/>
      <c r="S52" s="439"/>
      <c r="Y52" s="251"/>
      <c r="Z52" s="251"/>
      <c r="AA52" s="251"/>
      <c r="AB52" s="251"/>
      <c r="AC52" s="251"/>
      <c r="AD52" s="251"/>
      <c r="AE52" s="251"/>
      <c r="AF52" s="251"/>
      <c r="AG52" s="251"/>
      <c r="AH52" s="251"/>
      <c r="AI52" s="251"/>
      <c r="AJ52" s="251"/>
      <c r="AK52" s="251"/>
    </row>
    <row r="53" spans="1:37" s="4" customFormat="1" ht="15" customHeight="1">
      <c r="A53" s="251"/>
      <c r="B53" s="251"/>
      <c r="C53" s="251"/>
      <c r="D53" s="251"/>
      <c r="E53" s="251"/>
      <c r="F53" s="251"/>
      <c r="G53" s="251"/>
      <c r="H53" s="251"/>
      <c r="I53" s="251"/>
      <c r="J53" s="251"/>
      <c r="K53" s="251"/>
      <c r="L53" s="251"/>
      <c r="M53" s="251"/>
      <c r="S53" s="439"/>
      <c r="Y53" s="251"/>
      <c r="Z53" s="251"/>
      <c r="AA53" s="251"/>
      <c r="AB53" s="251"/>
      <c r="AC53" s="251"/>
      <c r="AD53" s="251"/>
      <c r="AE53" s="251"/>
      <c r="AF53" s="251"/>
      <c r="AG53" s="251"/>
      <c r="AH53" s="251"/>
      <c r="AI53" s="251"/>
      <c r="AJ53" s="251"/>
      <c r="AK53" s="251"/>
    </row>
    <row r="54" spans="1:37" s="4" customFormat="1" ht="15" customHeight="1">
      <c r="A54" s="251"/>
      <c r="B54" s="251"/>
      <c r="C54" s="251"/>
      <c r="D54" s="251"/>
      <c r="E54" s="251"/>
      <c r="F54" s="251"/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  <c r="T54" s="251"/>
      <c r="U54" s="251"/>
      <c r="V54" s="251"/>
      <c r="W54" s="251"/>
      <c r="X54" s="251"/>
      <c r="Y54" s="251"/>
      <c r="Z54" s="251"/>
      <c r="AA54" s="251"/>
      <c r="AB54" s="251"/>
      <c r="AC54" s="251"/>
      <c r="AD54" s="251"/>
      <c r="AE54" s="251"/>
      <c r="AF54" s="251"/>
      <c r="AG54" s="251"/>
      <c r="AH54" s="251"/>
      <c r="AI54" s="251"/>
      <c r="AJ54" s="251"/>
      <c r="AK54" s="251"/>
    </row>
    <row r="55" spans="1:37" s="4" customFormat="1" ht="15" customHeight="1">
      <c r="A55" s="251"/>
      <c r="B55" s="251"/>
      <c r="C55" s="251"/>
      <c r="D55" s="251"/>
      <c r="E55" s="251"/>
      <c r="F55" s="251"/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  <c r="T55" s="251"/>
      <c r="U55" s="251"/>
      <c r="V55" s="251"/>
      <c r="W55" s="251"/>
      <c r="X55" s="251"/>
      <c r="Y55" s="251"/>
      <c r="Z55" s="251"/>
      <c r="AA55" s="251"/>
      <c r="AB55" s="251"/>
      <c r="AC55" s="251"/>
      <c r="AD55" s="251"/>
      <c r="AE55" s="251"/>
      <c r="AF55" s="251"/>
      <c r="AG55" s="251"/>
      <c r="AH55" s="251"/>
      <c r="AI55" s="251"/>
      <c r="AJ55" s="251"/>
      <c r="AK55" s="251"/>
    </row>
    <row r="56" spans="1:37" s="4" customFormat="1" ht="15" customHeight="1">
      <c r="A56" s="251"/>
      <c r="B56" s="251"/>
      <c r="C56" s="251"/>
      <c r="D56" s="251"/>
      <c r="E56" s="251"/>
      <c r="F56" s="251"/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  <c r="T56" s="251"/>
      <c r="U56" s="251"/>
      <c r="V56" s="251"/>
      <c r="W56" s="251"/>
      <c r="X56" s="251"/>
      <c r="Y56" s="251"/>
      <c r="Z56" s="251"/>
      <c r="AA56" s="251"/>
      <c r="AB56" s="251"/>
      <c r="AC56" s="251"/>
      <c r="AD56" s="251"/>
      <c r="AE56" s="251"/>
      <c r="AF56" s="251"/>
      <c r="AG56" s="251"/>
      <c r="AH56" s="251"/>
      <c r="AI56" s="251"/>
      <c r="AJ56" s="251"/>
      <c r="AK56" s="251"/>
    </row>
    <row r="57" spans="1:37" s="4" customFormat="1" ht="15" customHeight="1">
      <c r="A57" s="251"/>
      <c r="B57" s="251"/>
      <c r="C57" s="251"/>
      <c r="D57" s="251"/>
      <c r="E57" s="251"/>
      <c r="F57" s="251"/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  <c r="T57" s="251"/>
      <c r="U57" s="251"/>
      <c r="V57" s="251"/>
      <c r="W57" s="251"/>
      <c r="X57" s="251"/>
      <c r="Y57" s="251"/>
      <c r="Z57" s="251"/>
      <c r="AA57" s="251"/>
      <c r="AB57" s="251"/>
      <c r="AC57" s="251"/>
      <c r="AD57" s="251"/>
      <c r="AE57" s="251"/>
      <c r="AF57" s="251"/>
      <c r="AG57" s="251"/>
      <c r="AH57" s="251"/>
      <c r="AI57" s="251"/>
      <c r="AJ57" s="251"/>
      <c r="AK57" s="251"/>
    </row>
    <row r="58" spans="1:37" s="4" customFormat="1" ht="15" customHeight="1">
      <c r="A58" s="251"/>
      <c r="B58" s="251"/>
      <c r="C58" s="251"/>
      <c r="D58" s="251"/>
      <c r="E58" s="251"/>
      <c r="F58" s="251"/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  <c r="T58" s="251"/>
      <c r="U58" s="251"/>
      <c r="V58" s="251"/>
      <c r="W58" s="251"/>
      <c r="X58" s="251"/>
      <c r="Y58" s="251"/>
      <c r="Z58" s="251"/>
      <c r="AA58" s="251"/>
      <c r="AB58" s="251"/>
      <c r="AC58" s="251"/>
      <c r="AD58" s="251"/>
      <c r="AE58" s="251"/>
      <c r="AF58" s="251"/>
      <c r="AG58" s="251"/>
      <c r="AH58" s="251"/>
      <c r="AI58" s="251"/>
      <c r="AJ58" s="251"/>
      <c r="AK58" s="251"/>
    </row>
    <row r="59" spans="1:37" s="4" customFormat="1" ht="15" customHeight="1">
      <c r="A59" s="251"/>
      <c r="B59" s="251"/>
      <c r="C59" s="251"/>
      <c r="D59" s="251"/>
      <c r="E59" s="251"/>
      <c r="F59" s="251"/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  <c r="T59" s="251"/>
      <c r="U59" s="251"/>
      <c r="V59" s="251"/>
      <c r="W59" s="251"/>
      <c r="X59" s="251"/>
      <c r="Y59" s="251"/>
      <c r="Z59" s="251"/>
      <c r="AA59" s="251"/>
      <c r="AB59" s="251"/>
      <c r="AC59" s="251"/>
      <c r="AD59" s="251"/>
      <c r="AE59" s="251"/>
      <c r="AF59" s="251"/>
      <c r="AG59" s="251"/>
      <c r="AH59" s="251"/>
      <c r="AI59" s="251"/>
      <c r="AJ59" s="251"/>
      <c r="AK59" s="251"/>
    </row>
    <row r="60" spans="1:37" s="4" customFormat="1" ht="15" customHeight="1">
      <c r="A60" s="251"/>
      <c r="B60" s="251"/>
      <c r="C60" s="251"/>
      <c r="D60" s="251"/>
      <c r="E60" s="251"/>
      <c r="F60" s="251"/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  <c r="T60" s="251"/>
      <c r="U60" s="251"/>
      <c r="V60" s="251"/>
      <c r="W60" s="251"/>
      <c r="X60" s="251"/>
      <c r="Y60" s="251"/>
      <c r="Z60" s="251"/>
      <c r="AA60" s="251"/>
      <c r="AB60" s="251"/>
      <c r="AC60" s="251"/>
      <c r="AD60" s="251"/>
      <c r="AE60" s="251"/>
      <c r="AF60" s="251"/>
      <c r="AG60" s="251"/>
      <c r="AH60" s="251"/>
      <c r="AI60" s="251"/>
      <c r="AJ60" s="251"/>
      <c r="AK60" s="251"/>
    </row>
    <row r="61" spans="1:37" s="4" customFormat="1" ht="15" customHeight="1">
      <c r="A61" s="251"/>
      <c r="B61" s="251"/>
      <c r="C61" s="251"/>
      <c r="D61" s="251"/>
      <c r="E61" s="251"/>
      <c r="F61" s="251"/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  <c r="T61" s="251"/>
      <c r="U61" s="251"/>
      <c r="V61" s="251"/>
      <c r="W61" s="251"/>
      <c r="X61" s="251"/>
      <c r="Y61" s="251"/>
      <c r="Z61" s="251"/>
      <c r="AA61" s="251"/>
      <c r="AB61" s="251"/>
      <c r="AC61" s="251"/>
      <c r="AD61" s="251"/>
      <c r="AE61" s="251"/>
      <c r="AF61" s="251"/>
      <c r="AG61" s="251"/>
      <c r="AH61" s="251"/>
      <c r="AI61" s="251"/>
      <c r="AJ61" s="251"/>
      <c r="AK61" s="251"/>
    </row>
    <row r="62" spans="1:37" s="4" customFormat="1" ht="15" customHeight="1">
      <c r="A62" s="251"/>
      <c r="B62" s="251"/>
      <c r="C62" s="251"/>
      <c r="D62" s="251"/>
      <c r="E62" s="251"/>
      <c r="F62" s="251"/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  <c r="T62" s="251"/>
      <c r="U62" s="251"/>
      <c r="V62" s="251"/>
      <c r="W62" s="251"/>
      <c r="X62" s="251"/>
      <c r="Y62" s="251"/>
      <c r="Z62" s="251"/>
      <c r="AA62" s="251"/>
      <c r="AB62" s="251"/>
      <c r="AC62" s="251"/>
      <c r="AD62" s="251"/>
      <c r="AE62" s="251"/>
      <c r="AF62" s="251"/>
      <c r="AG62" s="251"/>
      <c r="AH62" s="251"/>
      <c r="AI62" s="251"/>
      <c r="AJ62" s="251"/>
      <c r="AK62" s="251"/>
    </row>
    <row r="63" spans="1:37" s="4" customFormat="1" ht="15" customHeight="1">
      <c r="A63" s="251"/>
      <c r="B63" s="251"/>
      <c r="C63" s="251"/>
      <c r="D63" s="251"/>
      <c r="E63" s="251"/>
      <c r="F63" s="251"/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  <c r="T63" s="251"/>
      <c r="U63" s="251"/>
      <c r="V63" s="251"/>
      <c r="W63" s="251"/>
      <c r="X63" s="251"/>
      <c r="Y63" s="251"/>
      <c r="Z63" s="251"/>
      <c r="AA63" s="251"/>
      <c r="AB63" s="251"/>
      <c r="AC63" s="251"/>
      <c r="AD63" s="251"/>
      <c r="AE63" s="251"/>
      <c r="AF63" s="251"/>
      <c r="AG63" s="251"/>
      <c r="AH63" s="251"/>
      <c r="AI63" s="251"/>
      <c r="AJ63" s="251"/>
      <c r="AK63" s="251"/>
    </row>
    <row r="64" spans="1:37" s="4" customFormat="1" ht="15" customHeight="1">
      <c r="A64" s="251"/>
      <c r="B64" s="251"/>
      <c r="C64" s="251"/>
      <c r="D64" s="251"/>
      <c r="E64" s="251"/>
      <c r="F64" s="251"/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  <c r="T64" s="251"/>
      <c r="U64" s="251"/>
      <c r="V64" s="251"/>
      <c r="W64" s="251"/>
      <c r="X64" s="251"/>
      <c r="Y64" s="251"/>
      <c r="Z64" s="251"/>
      <c r="AA64" s="251"/>
      <c r="AB64" s="251"/>
      <c r="AC64" s="251"/>
      <c r="AD64" s="251"/>
      <c r="AE64" s="251"/>
      <c r="AF64" s="251"/>
      <c r="AG64" s="251"/>
      <c r="AH64" s="251"/>
      <c r="AI64" s="251"/>
      <c r="AJ64" s="251"/>
      <c r="AK64" s="251"/>
    </row>
    <row r="65" spans="1:37" s="4" customFormat="1" ht="15" customHeight="1">
      <c r="A65" s="251"/>
      <c r="B65" s="251"/>
      <c r="C65" s="251"/>
      <c r="D65" s="251"/>
      <c r="E65" s="251"/>
      <c r="F65" s="251"/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  <c r="T65" s="251"/>
      <c r="U65" s="251"/>
      <c r="V65" s="251"/>
      <c r="W65" s="251"/>
      <c r="X65" s="251"/>
      <c r="Y65" s="251"/>
      <c r="Z65" s="251"/>
      <c r="AA65" s="251"/>
      <c r="AB65" s="251"/>
      <c r="AC65" s="251"/>
      <c r="AD65" s="251"/>
      <c r="AE65" s="251"/>
      <c r="AF65" s="251"/>
      <c r="AG65" s="251"/>
      <c r="AH65" s="251"/>
      <c r="AI65" s="251"/>
      <c r="AJ65" s="251"/>
      <c r="AK65" s="251"/>
    </row>
    <row r="66" spans="1:37" s="4" customFormat="1" ht="15" customHeight="1">
      <c r="A66" s="251"/>
      <c r="B66" s="251"/>
      <c r="C66" s="251"/>
      <c r="D66" s="251"/>
      <c r="E66" s="251"/>
      <c r="F66" s="251"/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  <c r="T66" s="251"/>
      <c r="U66" s="251"/>
      <c r="V66" s="251"/>
      <c r="W66" s="251"/>
      <c r="X66" s="251"/>
      <c r="Y66" s="251"/>
      <c r="Z66" s="251"/>
      <c r="AA66" s="251"/>
      <c r="AB66" s="251"/>
      <c r="AC66" s="251"/>
      <c r="AD66" s="251"/>
      <c r="AE66" s="251"/>
      <c r="AF66" s="251"/>
      <c r="AG66" s="251"/>
      <c r="AH66" s="251"/>
      <c r="AI66" s="251"/>
      <c r="AJ66" s="251"/>
      <c r="AK66" s="251"/>
    </row>
    <row r="67" spans="1:37" s="4" customFormat="1" ht="15" customHeight="1">
      <c r="A67" s="251"/>
      <c r="B67" s="251"/>
      <c r="C67" s="251"/>
      <c r="D67" s="251"/>
      <c r="E67" s="251"/>
      <c r="F67" s="251"/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  <c r="T67" s="251"/>
      <c r="U67" s="251"/>
      <c r="V67" s="251"/>
      <c r="W67" s="251"/>
      <c r="X67" s="251"/>
      <c r="Y67" s="251"/>
      <c r="Z67" s="251"/>
      <c r="AA67" s="251"/>
      <c r="AB67" s="251"/>
      <c r="AC67" s="251"/>
      <c r="AD67" s="251"/>
      <c r="AE67" s="251"/>
      <c r="AF67" s="251"/>
      <c r="AG67" s="251"/>
      <c r="AH67" s="251"/>
      <c r="AI67" s="251"/>
      <c r="AJ67" s="251"/>
      <c r="AK67" s="251"/>
    </row>
    <row r="68" spans="1:37" s="4" customFormat="1" ht="15" customHeight="1">
      <c r="A68" s="251"/>
      <c r="B68" s="251"/>
      <c r="C68" s="251"/>
      <c r="D68" s="251"/>
      <c r="E68" s="251"/>
      <c r="F68" s="251"/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  <c r="T68" s="251"/>
      <c r="U68" s="251"/>
      <c r="V68" s="251"/>
      <c r="W68" s="251"/>
      <c r="X68" s="251"/>
      <c r="Y68" s="251"/>
      <c r="Z68" s="251"/>
      <c r="AA68" s="251"/>
      <c r="AB68" s="251"/>
      <c r="AC68" s="251"/>
      <c r="AD68" s="251"/>
      <c r="AE68" s="251"/>
      <c r="AF68" s="251"/>
      <c r="AG68" s="251"/>
      <c r="AH68" s="251"/>
      <c r="AI68" s="251"/>
      <c r="AJ68" s="251"/>
      <c r="AK68" s="251"/>
    </row>
    <row r="69" spans="1:37" s="4" customFormat="1" ht="15" customHeight="1">
      <c r="A69" s="251"/>
      <c r="B69" s="251"/>
      <c r="C69" s="251"/>
      <c r="D69" s="251"/>
      <c r="E69" s="251"/>
      <c r="F69" s="251"/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  <c r="T69" s="251"/>
      <c r="U69" s="251"/>
      <c r="V69" s="251"/>
      <c r="W69" s="251"/>
      <c r="X69" s="251"/>
      <c r="Y69" s="251"/>
      <c r="Z69" s="251"/>
      <c r="AA69" s="251"/>
      <c r="AB69" s="251"/>
      <c r="AC69" s="251"/>
      <c r="AD69" s="251"/>
      <c r="AE69" s="251"/>
      <c r="AF69" s="251"/>
      <c r="AG69" s="251"/>
      <c r="AH69" s="251"/>
      <c r="AI69" s="251"/>
      <c r="AJ69" s="251"/>
      <c r="AK69" s="251"/>
    </row>
    <row r="70" spans="1:37" s="4" customFormat="1" ht="15" customHeight="1">
      <c r="A70" s="251"/>
      <c r="B70" s="251"/>
      <c r="C70" s="251"/>
      <c r="D70" s="251"/>
      <c r="E70" s="251"/>
      <c r="F70" s="251"/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  <c r="T70" s="251"/>
      <c r="U70" s="251"/>
      <c r="V70" s="251"/>
      <c r="W70" s="251"/>
      <c r="X70" s="251"/>
      <c r="Y70" s="251"/>
      <c r="Z70" s="251"/>
      <c r="AA70" s="251"/>
      <c r="AB70" s="251"/>
      <c r="AC70" s="251"/>
      <c r="AD70" s="251"/>
      <c r="AE70" s="251"/>
      <c r="AF70" s="251"/>
      <c r="AG70" s="251"/>
      <c r="AH70" s="251"/>
      <c r="AI70" s="251"/>
      <c r="AJ70" s="251"/>
      <c r="AK70" s="251"/>
    </row>
    <row r="71" spans="1:37" s="4" customFormat="1" ht="15" customHeight="1">
      <c r="A71" s="251"/>
      <c r="B71" s="251"/>
      <c r="C71" s="251"/>
      <c r="D71" s="251"/>
      <c r="E71" s="251"/>
      <c r="F71" s="251"/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  <c r="T71" s="251"/>
      <c r="U71" s="251"/>
      <c r="V71" s="251"/>
      <c r="W71" s="251"/>
      <c r="X71" s="251"/>
      <c r="Y71" s="251"/>
      <c r="Z71" s="251"/>
      <c r="AA71" s="251"/>
      <c r="AB71" s="251"/>
      <c r="AC71" s="251"/>
      <c r="AD71" s="251"/>
      <c r="AE71" s="251"/>
      <c r="AF71" s="251"/>
      <c r="AG71" s="251"/>
      <c r="AH71" s="251"/>
      <c r="AI71" s="251"/>
      <c r="AJ71" s="251"/>
      <c r="AK71" s="251"/>
    </row>
    <row r="72" spans="1:37" s="4" customFormat="1" ht="15" customHeight="1">
      <c r="A72" s="251"/>
      <c r="B72" s="251"/>
      <c r="C72" s="251"/>
      <c r="D72" s="251"/>
      <c r="E72" s="251"/>
      <c r="F72" s="251"/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  <c r="T72" s="251"/>
      <c r="U72" s="251"/>
      <c r="V72" s="251"/>
      <c r="W72" s="251"/>
      <c r="X72" s="251"/>
      <c r="Y72" s="251"/>
      <c r="Z72" s="251"/>
      <c r="AA72" s="251"/>
      <c r="AB72" s="251"/>
      <c r="AC72" s="251"/>
      <c r="AD72" s="251"/>
      <c r="AE72" s="251"/>
      <c r="AF72" s="251"/>
      <c r="AG72" s="251"/>
      <c r="AH72" s="251"/>
      <c r="AI72" s="251"/>
      <c r="AJ72" s="251"/>
      <c r="AK72" s="251"/>
    </row>
    <row r="73" spans="1:37" s="4" customFormat="1" ht="15" customHeight="1">
      <c r="A73" s="251"/>
      <c r="B73" s="251"/>
      <c r="C73" s="251"/>
      <c r="D73" s="251"/>
      <c r="E73" s="251"/>
      <c r="F73" s="251"/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  <c r="T73" s="251"/>
      <c r="U73" s="251"/>
      <c r="V73" s="251"/>
      <c r="W73" s="251"/>
      <c r="X73" s="251"/>
      <c r="Y73" s="251"/>
      <c r="Z73" s="251"/>
      <c r="AA73" s="251"/>
      <c r="AB73" s="251"/>
      <c r="AC73" s="251"/>
      <c r="AD73" s="251"/>
      <c r="AE73" s="251"/>
      <c r="AF73" s="251"/>
      <c r="AG73" s="251"/>
      <c r="AH73" s="251"/>
      <c r="AI73" s="251"/>
      <c r="AJ73" s="251"/>
      <c r="AK73" s="251"/>
    </row>
    <row r="74" spans="1:37" s="4" customFormat="1" ht="15" customHeight="1">
      <c r="A74" s="251"/>
      <c r="B74" s="251"/>
      <c r="C74" s="251"/>
      <c r="D74" s="251"/>
      <c r="E74" s="251"/>
      <c r="F74" s="251"/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  <c r="T74" s="251"/>
      <c r="U74" s="251"/>
      <c r="V74" s="251"/>
      <c r="W74" s="251"/>
      <c r="X74" s="251"/>
      <c r="Y74" s="251"/>
      <c r="Z74" s="251"/>
      <c r="AA74" s="251"/>
      <c r="AB74" s="251"/>
      <c r="AC74" s="251"/>
      <c r="AD74" s="251"/>
      <c r="AE74" s="251"/>
      <c r="AF74" s="251"/>
      <c r="AG74" s="251"/>
      <c r="AH74" s="251"/>
      <c r="AI74" s="251"/>
      <c r="AJ74" s="251"/>
      <c r="AK74" s="251"/>
    </row>
    <row r="75" spans="1:37" s="4" customFormat="1" ht="15" customHeight="1">
      <c r="A75" s="251"/>
      <c r="B75" s="251"/>
      <c r="C75" s="251"/>
      <c r="D75" s="251"/>
      <c r="E75" s="251"/>
      <c r="F75" s="251"/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  <c r="T75" s="251"/>
      <c r="U75" s="251"/>
      <c r="V75" s="251"/>
      <c r="W75" s="251"/>
      <c r="X75" s="251"/>
      <c r="Y75" s="251"/>
      <c r="Z75" s="251"/>
      <c r="AA75" s="251"/>
      <c r="AB75" s="251"/>
      <c r="AC75" s="251"/>
      <c r="AD75" s="251"/>
      <c r="AE75" s="251"/>
      <c r="AF75" s="251"/>
      <c r="AG75" s="251"/>
      <c r="AH75" s="251"/>
      <c r="AI75" s="251"/>
      <c r="AJ75" s="251"/>
      <c r="AK75" s="251"/>
    </row>
    <row r="76" spans="1:37" s="4" customFormat="1" ht="15" customHeight="1">
      <c r="A76" s="251"/>
      <c r="B76" s="251"/>
      <c r="C76" s="251"/>
      <c r="D76" s="251"/>
      <c r="E76" s="251"/>
      <c r="F76" s="251"/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  <c r="T76" s="251"/>
      <c r="U76" s="251"/>
      <c r="V76" s="251"/>
      <c r="W76" s="251"/>
      <c r="X76" s="251"/>
      <c r="Y76" s="251"/>
      <c r="Z76" s="251"/>
      <c r="AA76" s="251"/>
      <c r="AB76" s="251"/>
      <c r="AC76" s="251"/>
      <c r="AD76" s="251"/>
      <c r="AE76" s="251"/>
      <c r="AF76" s="251"/>
      <c r="AG76" s="251"/>
      <c r="AH76" s="251"/>
      <c r="AI76" s="251"/>
      <c r="AJ76" s="251"/>
      <c r="AK76" s="251"/>
    </row>
    <row r="77" spans="1:37" s="4" customFormat="1" ht="15" customHeight="1">
      <c r="A77" s="251"/>
      <c r="B77" s="251"/>
      <c r="C77" s="251"/>
      <c r="D77" s="251"/>
      <c r="E77" s="251"/>
      <c r="F77" s="251"/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  <c r="T77" s="251"/>
      <c r="U77" s="251"/>
      <c r="V77" s="251"/>
      <c r="W77" s="251"/>
      <c r="X77" s="251"/>
      <c r="Y77" s="251"/>
      <c r="Z77" s="251"/>
      <c r="AA77" s="251"/>
      <c r="AB77" s="251"/>
      <c r="AC77" s="251"/>
      <c r="AD77" s="251"/>
      <c r="AE77" s="251"/>
      <c r="AF77" s="251"/>
      <c r="AG77" s="251"/>
      <c r="AH77" s="251"/>
      <c r="AI77" s="251"/>
      <c r="AJ77" s="251"/>
      <c r="AK77" s="251"/>
    </row>
    <row r="78" spans="1:37" s="4" customFormat="1" ht="15" customHeight="1">
      <c r="A78" s="251"/>
      <c r="B78" s="251"/>
      <c r="C78" s="251"/>
      <c r="D78" s="251"/>
      <c r="E78" s="251"/>
      <c r="F78" s="251"/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  <c r="T78" s="251"/>
      <c r="U78" s="251"/>
      <c r="V78" s="251"/>
      <c r="W78" s="251"/>
      <c r="X78" s="251"/>
      <c r="Y78" s="251"/>
      <c r="Z78" s="251"/>
      <c r="AA78" s="251"/>
      <c r="AB78" s="251"/>
      <c r="AC78" s="251"/>
      <c r="AD78" s="251"/>
      <c r="AE78" s="251"/>
      <c r="AF78" s="251"/>
      <c r="AG78" s="251"/>
      <c r="AH78" s="251"/>
      <c r="AI78" s="251"/>
      <c r="AJ78" s="251"/>
      <c r="AK78" s="251"/>
    </row>
    <row r="79" spans="1:37" s="4" customFormat="1" ht="15" customHeight="1">
      <c r="A79" s="251"/>
      <c r="B79" s="251"/>
      <c r="C79" s="251"/>
      <c r="D79" s="251"/>
      <c r="E79" s="251"/>
      <c r="F79" s="251"/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  <c r="T79" s="251"/>
      <c r="U79" s="251"/>
      <c r="V79" s="251"/>
      <c r="W79" s="251"/>
      <c r="X79" s="251"/>
      <c r="Y79" s="251"/>
      <c r="Z79" s="251"/>
      <c r="AA79" s="251"/>
      <c r="AB79" s="251"/>
      <c r="AC79" s="251"/>
      <c r="AD79" s="251"/>
      <c r="AE79" s="251"/>
      <c r="AF79" s="251"/>
      <c r="AG79" s="251"/>
      <c r="AH79" s="251"/>
      <c r="AI79" s="251"/>
      <c r="AJ79" s="251"/>
      <c r="AK79" s="251"/>
    </row>
    <row r="80" spans="1:37" s="4" customFormat="1" ht="15" customHeight="1">
      <c r="A80" s="251"/>
      <c r="B80" s="251"/>
      <c r="C80" s="251"/>
      <c r="D80" s="251"/>
      <c r="E80" s="251"/>
      <c r="F80" s="251"/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  <c r="T80" s="251"/>
      <c r="U80" s="251"/>
      <c r="V80" s="251"/>
      <c r="W80" s="251"/>
      <c r="X80" s="251"/>
      <c r="Y80" s="251"/>
      <c r="Z80" s="251"/>
      <c r="AA80" s="251"/>
      <c r="AB80" s="251"/>
      <c r="AC80" s="251"/>
      <c r="AD80" s="251"/>
      <c r="AE80" s="251"/>
      <c r="AF80" s="251"/>
      <c r="AG80" s="251"/>
      <c r="AH80" s="251"/>
      <c r="AI80" s="251"/>
      <c r="AJ80" s="251"/>
      <c r="AK80" s="251"/>
    </row>
    <row r="81" spans="1:37" s="4" customFormat="1" ht="15" customHeight="1">
      <c r="A81" s="251"/>
      <c r="B81" s="251"/>
      <c r="C81" s="251"/>
      <c r="D81" s="251"/>
      <c r="E81" s="251"/>
      <c r="F81" s="251"/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  <c r="T81" s="251"/>
      <c r="U81" s="251"/>
      <c r="V81" s="251"/>
      <c r="W81" s="251"/>
      <c r="X81" s="251"/>
      <c r="Y81" s="251"/>
      <c r="Z81" s="251"/>
      <c r="AA81" s="251"/>
      <c r="AB81" s="251"/>
      <c r="AC81" s="251"/>
      <c r="AD81" s="251"/>
      <c r="AE81" s="251"/>
      <c r="AF81" s="251"/>
      <c r="AG81" s="251"/>
      <c r="AH81" s="251"/>
      <c r="AI81" s="251"/>
      <c r="AJ81" s="251"/>
      <c r="AK81" s="251"/>
    </row>
    <row r="82" spans="1:37" s="4" customFormat="1" ht="15" customHeight="1">
      <c r="A82" s="251"/>
      <c r="B82" s="251"/>
      <c r="C82" s="251"/>
      <c r="D82" s="251"/>
      <c r="E82" s="251"/>
      <c r="F82" s="251"/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  <c r="T82" s="251"/>
      <c r="U82" s="251"/>
      <c r="V82" s="251"/>
      <c r="W82" s="251"/>
      <c r="X82" s="251"/>
      <c r="Y82" s="251"/>
      <c r="Z82" s="251"/>
      <c r="AA82" s="251"/>
      <c r="AB82" s="251"/>
      <c r="AC82" s="251"/>
      <c r="AD82" s="251"/>
      <c r="AE82" s="251"/>
      <c r="AF82" s="251"/>
      <c r="AG82" s="251"/>
      <c r="AH82" s="251"/>
      <c r="AI82" s="251"/>
      <c r="AJ82" s="251"/>
      <c r="AK82" s="251"/>
    </row>
    <row r="83" spans="1:37" s="4" customFormat="1" ht="15" customHeight="1">
      <c r="A83" s="251"/>
      <c r="B83" s="251"/>
      <c r="C83" s="251"/>
      <c r="D83" s="251"/>
      <c r="E83" s="251"/>
      <c r="F83" s="251"/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  <c r="T83" s="251"/>
      <c r="U83" s="251"/>
      <c r="V83" s="251"/>
      <c r="W83" s="251"/>
      <c r="X83" s="251"/>
      <c r="Y83" s="251"/>
      <c r="Z83" s="251"/>
      <c r="AA83" s="251"/>
      <c r="AB83" s="251"/>
      <c r="AC83" s="251"/>
      <c r="AD83" s="251"/>
      <c r="AE83" s="251"/>
      <c r="AF83" s="251"/>
      <c r="AG83" s="251"/>
      <c r="AH83" s="251"/>
      <c r="AI83" s="251"/>
      <c r="AJ83" s="251"/>
      <c r="AK83" s="251"/>
    </row>
    <row r="84" spans="1:37" s="4" customFormat="1" ht="15" customHeight="1">
      <c r="K84" s="8"/>
      <c r="L84" s="8"/>
      <c r="Y84" s="251"/>
      <c r="Z84" s="251"/>
      <c r="AA84" s="251"/>
      <c r="AB84" s="251"/>
      <c r="AC84" s="251"/>
      <c r="AD84" s="251"/>
      <c r="AE84" s="251"/>
      <c r="AF84" s="251"/>
      <c r="AG84" s="251"/>
      <c r="AH84" s="251"/>
      <c r="AI84" s="251"/>
      <c r="AJ84" s="251"/>
      <c r="AK84" s="251"/>
    </row>
    <row r="85" spans="1:37" s="4" customFormat="1" ht="15" customHeight="1">
      <c r="K85" s="8"/>
      <c r="L85" s="8"/>
      <c r="Y85" s="251"/>
      <c r="Z85" s="251"/>
      <c r="AA85" s="251"/>
      <c r="AB85" s="251"/>
      <c r="AC85" s="251"/>
      <c r="AD85" s="251"/>
      <c r="AE85" s="251"/>
      <c r="AF85" s="251"/>
      <c r="AG85" s="251"/>
      <c r="AH85" s="251"/>
      <c r="AI85" s="251"/>
      <c r="AJ85" s="251"/>
      <c r="AK85" s="251"/>
    </row>
    <row r="86" spans="1:37" s="4" customFormat="1" ht="15" customHeight="1">
      <c r="K86" s="8"/>
      <c r="L86" s="8"/>
      <c r="Y86" s="251"/>
      <c r="Z86" s="251"/>
      <c r="AA86" s="251"/>
      <c r="AB86" s="251"/>
      <c r="AC86" s="251"/>
      <c r="AD86" s="251"/>
      <c r="AE86" s="251"/>
      <c r="AF86" s="251"/>
      <c r="AG86" s="251"/>
      <c r="AH86" s="251"/>
      <c r="AI86" s="251"/>
      <c r="AJ86" s="251"/>
      <c r="AK86" s="251"/>
    </row>
    <row r="87" spans="1:37" s="4" customFormat="1" ht="15" customHeight="1">
      <c r="K87" s="8"/>
      <c r="L87" s="8"/>
      <c r="Y87" s="251"/>
      <c r="Z87" s="251"/>
      <c r="AA87" s="251"/>
      <c r="AB87" s="251"/>
      <c r="AC87" s="251"/>
      <c r="AD87" s="251"/>
      <c r="AE87" s="251"/>
      <c r="AF87" s="251"/>
      <c r="AG87" s="251"/>
      <c r="AH87" s="251"/>
      <c r="AI87" s="251"/>
      <c r="AJ87" s="251"/>
      <c r="AK87" s="251"/>
    </row>
    <row r="88" spans="1:37" s="4" customFormat="1" ht="15" customHeight="1">
      <c r="K88" s="8"/>
      <c r="L88" s="8"/>
      <c r="Y88" s="251"/>
      <c r="Z88" s="251"/>
      <c r="AA88" s="251"/>
      <c r="AB88" s="251"/>
      <c r="AC88" s="251"/>
      <c r="AD88" s="251"/>
      <c r="AE88" s="251"/>
      <c r="AF88" s="251"/>
      <c r="AG88" s="251"/>
      <c r="AH88" s="251"/>
      <c r="AI88" s="251"/>
      <c r="AJ88" s="251"/>
      <c r="AK88" s="251"/>
    </row>
    <row r="89" spans="1:37" s="4" customFormat="1" ht="15" customHeight="1">
      <c r="K89" s="8"/>
      <c r="L89" s="8"/>
      <c r="Y89" s="251"/>
      <c r="Z89" s="251"/>
      <c r="AA89" s="251"/>
      <c r="AB89" s="251"/>
      <c r="AC89" s="251"/>
      <c r="AD89" s="251"/>
      <c r="AE89" s="251"/>
      <c r="AF89" s="251"/>
      <c r="AG89" s="251"/>
      <c r="AH89" s="251"/>
      <c r="AI89" s="251"/>
      <c r="AJ89" s="251"/>
      <c r="AK89" s="251"/>
    </row>
    <row r="90" spans="1:37" s="4" customFormat="1" ht="15" customHeight="1">
      <c r="K90" s="8"/>
      <c r="L90" s="8"/>
      <c r="Y90" s="251"/>
      <c r="Z90" s="251"/>
      <c r="AA90" s="251"/>
      <c r="AB90" s="251"/>
      <c r="AC90" s="251"/>
      <c r="AD90" s="251"/>
      <c r="AE90" s="251"/>
      <c r="AF90" s="251"/>
      <c r="AG90" s="251"/>
      <c r="AH90" s="251"/>
      <c r="AI90" s="251"/>
      <c r="AJ90" s="251"/>
      <c r="AK90" s="251"/>
    </row>
    <row r="91" spans="1:37" s="4" customFormat="1" ht="15" customHeight="1">
      <c r="K91" s="8"/>
      <c r="L91" s="8"/>
      <c r="Y91" s="251"/>
      <c r="Z91" s="251"/>
      <c r="AA91" s="251"/>
      <c r="AB91" s="251"/>
      <c r="AC91" s="251"/>
      <c r="AD91" s="251"/>
      <c r="AE91" s="251"/>
      <c r="AF91" s="251"/>
      <c r="AG91" s="251"/>
      <c r="AH91" s="251"/>
      <c r="AI91" s="251"/>
      <c r="AJ91" s="251"/>
      <c r="AK91" s="251"/>
    </row>
    <row r="92" spans="1:37" s="4" customFormat="1" ht="15" customHeight="1">
      <c r="K92" s="8"/>
      <c r="L92" s="8"/>
      <c r="Y92" s="251"/>
      <c r="Z92" s="251"/>
      <c r="AA92" s="251"/>
      <c r="AB92" s="251"/>
      <c r="AC92" s="251"/>
      <c r="AD92" s="251"/>
      <c r="AE92" s="251"/>
      <c r="AF92" s="251"/>
      <c r="AG92" s="251"/>
      <c r="AH92" s="251"/>
      <c r="AI92" s="251"/>
      <c r="AJ92" s="251"/>
      <c r="AK92" s="251"/>
    </row>
    <row r="93" spans="1:37" s="4" customFormat="1" ht="15" customHeight="1">
      <c r="K93" s="8"/>
      <c r="L93" s="8"/>
      <c r="Y93" s="251"/>
      <c r="Z93" s="251"/>
      <c r="AA93" s="251"/>
      <c r="AB93" s="251"/>
      <c r="AC93" s="251"/>
      <c r="AD93" s="251"/>
      <c r="AE93" s="251"/>
      <c r="AF93" s="251"/>
      <c r="AG93" s="251"/>
      <c r="AH93" s="251"/>
      <c r="AI93" s="251"/>
      <c r="AJ93" s="251"/>
      <c r="AK93" s="251"/>
    </row>
    <row r="94" spans="1:37" s="4" customFormat="1" ht="15" customHeight="1">
      <c r="K94" s="8"/>
      <c r="L94" s="8"/>
      <c r="Y94" s="251"/>
      <c r="Z94" s="251"/>
      <c r="AA94" s="251"/>
      <c r="AB94" s="251"/>
      <c r="AC94" s="251"/>
      <c r="AD94" s="251"/>
      <c r="AE94" s="251"/>
      <c r="AF94" s="251"/>
      <c r="AG94" s="251"/>
      <c r="AH94" s="251"/>
      <c r="AI94" s="251"/>
      <c r="AJ94" s="251"/>
      <c r="AK94" s="251"/>
    </row>
    <row r="95" spans="1:37" s="4" customFormat="1" ht="15" customHeight="1">
      <c r="K95" s="8"/>
      <c r="L95" s="8"/>
      <c r="Y95" s="251"/>
      <c r="Z95" s="251"/>
      <c r="AA95" s="251"/>
      <c r="AB95" s="251"/>
      <c r="AC95" s="251"/>
      <c r="AD95" s="251"/>
      <c r="AE95" s="251"/>
      <c r="AF95" s="251"/>
      <c r="AG95" s="251"/>
      <c r="AH95" s="251"/>
      <c r="AI95" s="251"/>
      <c r="AJ95" s="251"/>
      <c r="AK95" s="251"/>
    </row>
    <row r="96" spans="1:37" s="4" customFormat="1" ht="15" customHeight="1">
      <c r="K96" s="8"/>
      <c r="L96" s="8"/>
      <c r="Y96" s="251"/>
      <c r="Z96" s="251"/>
      <c r="AA96" s="251"/>
      <c r="AB96" s="251"/>
      <c r="AC96" s="251"/>
      <c r="AD96" s="251"/>
      <c r="AE96" s="251"/>
      <c r="AF96" s="251"/>
      <c r="AG96" s="251"/>
      <c r="AH96" s="251"/>
      <c r="AI96" s="251"/>
      <c r="AJ96" s="251"/>
      <c r="AK96" s="251"/>
    </row>
    <row r="97" spans="11:37" s="4" customFormat="1" ht="15" customHeight="1">
      <c r="K97" s="8"/>
      <c r="L97" s="8"/>
      <c r="Y97" s="251"/>
      <c r="Z97" s="251"/>
      <c r="AA97" s="251"/>
      <c r="AB97" s="251"/>
      <c r="AC97" s="251"/>
      <c r="AD97" s="251"/>
      <c r="AE97" s="251"/>
      <c r="AF97" s="251"/>
      <c r="AG97" s="251"/>
      <c r="AH97" s="251"/>
      <c r="AI97" s="251"/>
      <c r="AJ97" s="251"/>
      <c r="AK97" s="251"/>
    </row>
    <row r="98" spans="11:37" s="4" customFormat="1" ht="15" customHeight="1">
      <c r="K98" s="8"/>
      <c r="L98" s="8"/>
      <c r="Y98" s="251"/>
      <c r="Z98" s="251"/>
      <c r="AA98" s="251"/>
      <c r="AB98" s="251"/>
      <c r="AC98" s="251"/>
      <c r="AD98" s="251"/>
      <c r="AE98" s="251"/>
      <c r="AF98" s="251"/>
      <c r="AG98" s="251"/>
      <c r="AH98" s="251"/>
      <c r="AI98" s="251"/>
      <c r="AJ98" s="251"/>
      <c r="AK98" s="251"/>
    </row>
    <row r="99" spans="11:37" s="4" customFormat="1" ht="15" customHeight="1">
      <c r="K99" s="8"/>
      <c r="L99" s="8"/>
      <c r="Y99" s="251"/>
      <c r="Z99" s="251"/>
      <c r="AA99" s="251"/>
      <c r="AB99" s="251"/>
      <c r="AC99" s="251"/>
      <c r="AD99" s="251"/>
      <c r="AE99" s="251"/>
      <c r="AF99" s="251"/>
      <c r="AG99" s="251"/>
      <c r="AH99" s="251"/>
      <c r="AI99" s="251"/>
      <c r="AJ99" s="251"/>
      <c r="AK99" s="251"/>
    </row>
    <row r="100" spans="11:37" s="4" customFormat="1" ht="15" customHeight="1">
      <c r="K100" s="8"/>
      <c r="L100" s="8"/>
      <c r="Y100" s="251"/>
      <c r="Z100" s="251"/>
      <c r="AA100" s="251"/>
      <c r="AB100" s="251"/>
      <c r="AC100" s="251"/>
      <c r="AD100" s="251"/>
      <c r="AE100" s="251"/>
      <c r="AF100" s="251"/>
      <c r="AG100" s="251"/>
      <c r="AH100" s="251"/>
      <c r="AI100" s="251"/>
      <c r="AJ100" s="251"/>
      <c r="AK100" s="251"/>
    </row>
    <row r="101" spans="11:37" s="4" customFormat="1" ht="15" customHeight="1">
      <c r="K101" s="8"/>
      <c r="L101" s="8"/>
      <c r="Y101" s="251"/>
      <c r="Z101" s="251"/>
      <c r="AA101" s="251"/>
      <c r="AB101" s="251"/>
      <c r="AC101" s="251"/>
      <c r="AD101" s="251"/>
      <c r="AE101" s="251"/>
      <c r="AF101" s="251"/>
      <c r="AG101" s="251"/>
      <c r="AH101" s="251"/>
      <c r="AI101" s="251"/>
      <c r="AJ101" s="251"/>
      <c r="AK101" s="251"/>
    </row>
    <row r="102" spans="11:37" s="4" customFormat="1" ht="15" customHeight="1">
      <c r="K102" s="8"/>
      <c r="L102" s="8"/>
      <c r="Y102" s="251"/>
      <c r="Z102" s="251"/>
      <c r="AA102" s="251"/>
      <c r="AB102" s="251"/>
      <c r="AC102" s="251"/>
      <c r="AD102" s="251"/>
      <c r="AE102" s="251"/>
      <c r="AF102" s="251"/>
      <c r="AG102" s="251"/>
      <c r="AH102" s="251"/>
      <c r="AI102" s="251"/>
      <c r="AJ102" s="251"/>
      <c r="AK102" s="251"/>
    </row>
    <row r="103" spans="11:37" s="4" customFormat="1" ht="15" customHeight="1">
      <c r="K103" s="8"/>
      <c r="L103" s="8"/>
      <c r="Y103" s="251"/>
      <c r="Z103" s="251"/>
      <c r="AA103" s="251"/>
      <c r="AB103" s="251"/>
      <c r="AC103" s="251"/>
      <c r="AD103" s="251"/>
      <c r="AE103" s="251"/>
      <c r="AF103" s="251"/>
      <c r="AG103" s="251"/>
      <c r="AH103" s="251"/>
      <c r="AI103" s="251"/>
      <c r="AJ103" s="251"/>
      <c r="AK103" s="251"/>
    </row>
    <row r="104" spans="11:37" s="4" customFormat="1" ht="15" customHeight="1">
      <c r="K104" s="8"/>
      <c r="L104" s="8"/>
      <c r="Y104" s="251"/>
      <c r="Z104" s="251"/>
      <c r="AA104" s="251"/>
      <c r="AB104" s="251"/>
      <c r="AC104" s="251"/>
      <c r="AD104" s="251"/>
      <c r="AE104" s="251"/>
      <c r="AF104" s="251"/>
      <c r="AG104" s="251"/>
      <c r="AH104" s="251"/>
      <c r="AI104" s="251"/>
      <c r="AJ104" s="251"/>
      <c r="AK104" s="251"/>
    </row>
    <row r="105" spans="11:37" s="4" customFormat="1" ht="15" customHeight="1">
      <c r="K105" s="8"/>
      <c r="L105" s="8"/>
      <c r="Y105" s="251"/>
      <c r="Z105" s="251"/>
      <c r="AA105" s="251"/>
      <c r="AB105" s="251"/>
      <c r="AC105" s="251"/>
      <c r="AD105" s="251"/>
      <c r="AE105" s="251"/>
      <c r="AF105" s="251"/>
      <c r="AG105" s="251"/>
      <c r="AH105" s="251"/>
      <c r="AI105" s="251"/>
      <c r="AJ105" s="251"/>
      <c r="AK105" s="251"/>
    </row>
    <row r="106" spans="11:37" s="4" customFormat="1" ht="15" customHeight="1">
      <c r="K106" s="8"/>
      <c r="L106" s="8"/>
      <c r="N106"/>
      <c r="O106"/>
      <c r="P106"/>
      <c r="Q106"/>
      <c r="R106"/>
      <c r="S106"/>
      <c r="T106"/>
      <c r="Y106" s="251"/>
      <c r="Z106" s="251"/>
      <c r="AA106" s="251"/>
      <c r="AB106" s="251"/>
      <c r="AC106" s="251"/>
      <c r="AD106" s="251"/>
      <c r="AE106" s="251"/>
      <c r="AF106" s="251"/>
      <c r="AG106" s="251"/>
      <c r="AH106" s="251"/>
      <c r="AI106" s="251"/>
      <c r="AJ106" s="251"/>
      <c r="AK106" s="251"/>
    </row>
    <row r="107" spans="11:37" s="4" customFormat="1" ht="15" customHeight="1">
      <c r="K107" s="8"/>
      <c r="L107" s="8"/>
      <c r="M107"/>
      <c r="N107"/>
      <c r="O107"/>
      <c r="P107"/>
      <c r="Q107"/>
      <c r="R107"/>
      <c r="S107"/>
      <c r="T107"/>
      <c r="Y107" s="251"/>
      <c r="Z107" s="251"/>
      <c r="AA107" s="251"/>
      <c r="AB107" s="251"/>
      <c r="AC107" s="251"/>
      <c r="AD107" s="251"/>
      <c r="AE107" s="251"/>
      <c r="AF107" s="251"/>
      <c r="AG107" s="251"/>
      <c r="AH107" s="251"/>
      <c r="AI107" s="251"/>
      <c r="AJ107" s="251"/>
      <c r="AK107" s="251"/>
    </row>
    <row r="108" spans="11:37" s="4" customFormat="1" ht="15" customHeight="1">
      <c r="K108" s="8"/>
      <c r="L108" s="8"/>
      <c r="M108"/>
      <c r="N108"/>
      <c r="O108"/>
      <c r="P108"/>
      <c r="Q108"/>
      <c r="R108"/>
      <c r="S108"/>
      <c r="T108"/>
      <c r="Y108" s="251"/>
      <c r="Z108" s="251"/>
      <c r="AA108" s="251"/>
      <c r="AB108" s="251"/>
      <c r="AC108" s="251"/>
      <c r="AD108" s="251"/>
      <c r="AE108" s="251"/>
      <c r="AF108" s="251"/>
      <c r="AG108" s="251"/>
      <c r="AH108" s="251"/>
      <c r="AI108" s="251"/>
      <c r="AJ108" s="251"/>
      <c r="AK108" s="251"/>
    </row>
    <row r="109" spans="11:37" s="4" customFormat="1" ht="15" customHeight="1">
      <c r="K109" s="8"/>
      <c r="L109" s="8"/>
      <c r="M109"/>
      <c r="N109"/>
      <c r="O109"/>
      <c r="P109"/>
      <c r="Q109"/>
      <c r="R109"/>
      <c r="S109"/>
      <c r="T109"/>
      <c r="Y109" s="251"/>
      <c r="Z109" s="251"/>
      <c r="AA109" s="251"/>
      <c r="AB109" s="251"/>
      <c r="AC109" s="251"/>
      <c r="AD109" s="251"/>
      <c r="AE109" s="251"/>
      <c r="AF109" s="251"/>
      <c r="AG109" s="251"/>
      <c r="AH109" s="251"/>
      <c r="AI109" s="251"/>
      <c r="AJ109" s="251"/>
      <c r="AK109" s="251"/>
    </row>
    <row r="110" spans="11:37" s="4" customFormat="1" ht="15" customHeight="1">
      <c r="K110" s="8"/>
      <c r="L110" s="8"/>
      <c r="M110"/>
      <c r="N110"/>
      <c r="O110"/>
      <c r="P110"/>
      <c r="Q110"/>
      <c r="R110"/>
      <c r="S110"/>
      <c r="T110"/>
      <c r="Y110" s="251"/>
      <c r="Z110" s="251"/>
      <c r="AA110" s="251"/>
      <c r="AB110" s="251"/>
      <c r="AC110" s="251"/>
      <c r="AD110" s="251"/>
      <c r="AE110" s="251"/>
      <c r="AF110" s="251"/>
      <c r="AG110" s="251"/>
      <c r="AH110" s="251"/>
      <c r="AI110" s="251"/>
      <c r="AJ110" s="251"/>
      <c r="AK110" s="251"/>
    </row>
    <row r="111" spans="11:37" s="4" customFormat="1" ht="15" customHeight="1">
      <c r="K111" s="8"/>
      <c r="L111" s="8"/>
      <c r="M111"/>
      <c r="N111"/>
      <c r="O111"/>
      <c r="P111"/>
      <c r="Q111"/>
      <c r="R111"/>
      <c r="S111"/>
      <c r="T111"/>
      <c r="Y111" s="251"/>
      <c r="Z111" s="251"/>
      <c r="AA111" s="251"/>
      <c r="AB111" s="251"/>
      <c r="AC111" s="251"/>
      <c r="AD111" s="251"/>
      <c r="AE111" s="251"/>
      <c r="AF111" s="251"/>
      <c r="AG111" s="251"/>
      <c r="AH111" s="251"/>
      <c r="AI111" s="251"/>
      <c r="AJ111" s="251"/>
      <c r="AK111" s="251"/>
    </row>
    <row r="112" spans="11:37" s="4" customFormat="1" ht="15" customHeight="1">
      <c r="K112" s="8"/>
      <c r="L112" s="8"/>
      <c r="M112"/>
      <c r="N112"/>
      <c r="O112"/>
      <c r="P112"/>
      <c r="Q112"/>
      <c r="R112"/>
      <c r="S112"/>
      <c r="T112"/>
      <c r="Y112" s="251"/>
      <c r="Z112" s="251"/>
      <c r="AA112" s="251"/>
      <c r="AB112" s="251"/>
      <c r="AC112" s="251"/>
      <c r="AD112" s="251"/>
      <c r="AE112" s="251"/>
      <c r="AF112" s="251"/>
      <c r="AG112" s="251"/>
      <c r="AH112" s="251"/>
      <c r="AI112" s="251"/>
      <c r="AJ112" s="251"/>
      <c r="AK112" s="251"/>
    </row>
    <row r="113" spans="6:37" s="4" customFormat="1" ht="15" customHeight="1">
      <c r="F113"/>
      <c r="G113"/>
      <c r="H113"/>
      <c r="I113"/>
      <c r="J113"/>
      <c r="K113" s="8"/>
      <c r="L113" s="8"/>
      <c r="M113"/>
      <c r="N113"/>
      <c r="O113"/>
      <c r="P113"/>
      <c r="Q113"/>
      <c r="R113"/>
      <c r="S113"/>
      <c r="T113"/>
      <c r="Y113" s="251"/>
      <c r="Z113" s="251"/>
      <c r="AA113" s="251"/>
      <c r="AB113" s="251"/>
      <c r="AC113" s="251"/>
      <c r="AD113" s="251"/>
      <c r="AE113" s="251"/>
      <c r="AF113" s="251"/>
      <c r="AG113" s="251"/>
      <c r="AH113" s="251"/>
      <c r="AI113" s="251"/>
      <c r="AJ113" s="251"/>
      <c r="AK113" s="251"/>
    </row>
    <row r="114" spans="6:37" s="4" customFormat="1" ht="15" customHeight="1">
      <c r="F114"/>
      <c r="G114"/>
      <c r="H114"/>
      <c r="I114"/>
      <c r="J114"/>
      <c r="K114" s="8"/>
      <c r="L114" s="8"/>
      <c r="M114"/>
      <c r="N114"/>
      <c r="O114"/>
      <c r="P114"/>
      <c r="Q114"/>
      <c r="R114"/>
      <c r="S114"/>
      <c r="T114"/>
      <c r="Y114" s="251"/>
      <c r="Z114" s="251"/>
      <c r="AA114" s="251"/>
      <c r="AB114" s="251"/>
      <c r="AC114" s="251"/>
      <c r="AD114" s="251"/>
      <c r="AE114" s="251"/>
      <c r="AF114" s="251"/>
      <c r="AG114" s="251"/>
      <c r="AH114" s="251"/>
      <c r="AI114" s="251"/>
      <c r="AJ114" s="251"/>
      <c r="AK114" s="251"/>
    </row>
    <row r="115" spans="6:37" s="4" customFormat="1" ht="15" customHeight="1">
      <c r="F115"/>
      <c r="G115"/>
      <c r="H115"/>
      <c r="I115"/>
      <c r="J115"/>
      <c r="K115" s="8"/>
      <c r="L115" s="8"/>
      <c r="M115"/>
      <c r="N115"/>
      <c r="O115"/>
      <c r="P115"/>
      <c r="Q115"/>
      <c r="R115"/>
      <c r="S115"/>
      <c r="T115"/>
      <c r="Y115" s="251"/>
      <c r="Z115" s="251"/>
      <c r="AA115" s="251"/>
      <c r="AB115" s="251"/>
      <c r="AC115" s="251"/>
      <c r="AD115" s="251"/>
      <c r="AE115" s="251"/>
      <c r="AF115" s="251"/>
      <c r="AG115" s="251"/>
      <c r="AH115" s="251"/>
      <c r="AI115" s="251"/>
      <c r="AJ115" s="251"/>
      <c r="AK115" s="251"/>
    </row>
    <row r="116" spans="6:37" s="4" customFormat="1" ht="15" customHeight="1">
      <c r="F116"/>
      <c r="G116"/>
      <c r="H116"/>
      <c r="I116"/>
      <c r="J116"/>
      <c r="K116" s="8"/>
      <c r="L116" s="8"/>
      <c r="M116"/>
      <c r="N116"/>
      <c r="O116"/>
      <c r="P116"/>
      <c r="Q116"/>
      <c r="R116"/>
      <c r="S116"/>
      <c r="T116"/>
      <c r="Y116" s="251"/>
      <c r="Z116" s="251"/>
      <c r="AA116" s="251"/>
      <c r="AB116" s="251"/>
      <c r="AC116" s="251"/>
      <c r="AD116" s="251"/>
      <c r="AE116" s="251"/>
      <c r="AF116" s="251"/>
      <c r="AG116" s="251"/>
      <c r="AH116" s="251"/>
      <c r="AI116" s="251"/>
      <c r="AJ116" s="251"/>
      <c r="AK116" s="251"/>
    </row>
    <row r="117" spans="6:37" s="4" customFormat="1" ht="15" customHeight="1">
      <c r="F117"/>
      <c r="G117"/>
      <c r="H117"/>
      <c r="I117"/>
      <c r="J117"/>
      <c r="K117" s="8"/>
      <c r="L117" s="8"/>
      <c r="M117"/>
      <c r="N117"/>
      <c r="O117"/>
      <c r="P117"/>
      <c r="Q117"/>
      <c r="R117"/>
      <c r="S117"/>
      <c r="T117"/>
      <c r="Y117" s="251"/>
      <c r="Z117" s="251"/>
      <c r="AA117" s="251"/>
      <c r="AB117" s="251"/>
      <c r="AC117" s="251"/>
      <c r="AD117" s="251"/>
      <c r="AE117" s="251"/>
      <c r="AF117" s="251"/>
      <c r="AG117" s="251"/>
      <c r="AH117" s="251"/>
      <c r="AI117" s="251"/>
      <c r="AJ117" s="251"/>
      <c r="AK117" s="251"/>
    </row>
    <row r="118" spans="6:37" s="4" customFormat="1" ht="15" customHeight="1">
      <c r="F118"/>
      <c r="G118"/>
      <c r="H118"/>
      <c r="I118"/>
      <c r="J118"/>
      <c r="K118" s="8"/>
      <c r="L118" s="8"/>
      <c r="M118"/>
      <c r="N118"/>
      <c r="O118"/>
      <c r="P118"/>
      <c r="Q118"/>
      <c r="R118"/>
      <c r="S118"/>
      <c r="T118"/>
      <c r="Y118" s="251"/>
      <c r="Z118" s="251"/>
      <c r="AA118" s="251"/>
      <c r="AB118" s="251"/>
      <c r="AC118" s="251"/>
      <c r="AD118" s="251"/>
      <c r="AE118" s="251"/>
      <c r="AF118" s="251"/>
      <c r="AG118" s="251"/>
      <c r="AH118" s="251"/>
      <c r="AI118" s="251"/>
      <c r="AJ118" s="251"/>
      <c r="AK118" s="251"/>
    </row>
    <row r="119" spans="6:37" s="4" customFormat="1" ht="15" customHeight="1">
      <c r="F119"/>
      <c r="G119"/>
      <c r="H119"/>
      <c r="I119"/>
      <c r="J119"/>
      <c r="K119" s="8"/>
      <c r="L119" s="8"/>
      <c r="M119"/>
      <c r="N119"/>
      <c r="O119"/>
      <c r="P119"/>
      <c r="Q119"/>
      <c r="R119"/>
      <c r="S119"/>
      <c r="T119"/>
      <c r="Y119" s="251"/>
      <c r="Z119" s="251"/>
      <c r="AA119" s="251"/>
      <c r="AB119" s="251"/>
      <c r="AC119" s="251"/>
      <c r="AD119" s="251"/>
      <c r="AE119" s="251"/>
      <c r="AF119" s="251"/>
      <c r="AG119" s="251"/>
      <c r="AH119" s="251"/>
      <c r="AI119" s="251"/>
      <c r="AJ119" s="251"/>
      <c r="AK119" s="251"/>
    </row>
    <row r="120" spans="6:37" s="4" customFormat="1" ht="15" customHeight="1">
      <c r="F120"/>
      <c r="G120"/>
      <c r="H120"/>
      <c r="I120"/>
      <c r="J120"/>
      <c r="K120" s="8"/>
      <c r="L120" s="8"/>
      <c r="M120"/>
      <c r="N120"/>
      <c r="O120"/>
      <c r="P120"/>
      <c r="Q120"/>
      <c r="R120"/>
      <c r="S120"/>
      <c r="T120"/>
      <c r="Y120" s="251"/>
      <c r="Z120" s="251"/>
      <c r="AA120" s="251"/>
      <c r="AB120" s="251"/>
      <c r="AC120" s="251"/>
      <c r="AD120" s="251"/>
      <c r="AE120" s="251"/>
      <c r="AF120" s="251"/>
      <c r="AG120" s="251"/>
      <c r="AH120" s="251"/>
      <c r="AI120" s="251"/>
      <c r="AJ120" s="251"/>
      <c r="AK120" s="251"/>
    </row>
    <row r="121" spans="6:37" s="4" customFormat="1" ht="15" customHeight="1">
      <c r="F121"/>
      <c r="G121"/>
      <c r="H121"/>
      <c r="I121"/>
      <c r="J121"/>
      <c r="K121" s="8"/>
      <c r="L121" s="8"/>
      <c r="M121"/>
      <c r="N121"/>
      <c r="O121"/>
      <c r="P121"/>
      <c r="Q121"/>
      <c r="R121"/>
      <c r="S121"/>
      <c r="T121"/>
      <c r="Y121" s="251"/>
      <c r="Z121" s="251"/>
      <c r="AA121" s="251"/>
      <c r="AB121" s="251"/>
      <c r="AC121" s="251"/>
      <c r="AD121" s="251"/>
      <c r="AE121" s="251"/>
      <c r="AF121" s="251"/>
      <c r="AG121" s="251"/>
      <c r="AH121" s="251"/>
      <c r="AI121" s="251"/>
      <c r="AJ121" s="251"/>
      <c r="AK121" s="251"/>
    </row>
    <row r="122" spans="6:37" s="4" customFormat="1" ht="15" customHeight="1">
      <c r="F122"/>
      <c r="G122"/>
      <c r="H122"/>
      <c r="I122"/>
      <c r="J122"/>
      <c r="K122" s="482"/>
      <c r="L122" s="8"/>
      <c r="M122"/>
      <c r="N122"/>
      <c r="O122"/>
      <c r="P122"/>
      <c r="Q122"/>
      <c r="R122"/>
      <c r="S122"/>
      <c r="T122"/>
      <c r="Y122" s="251"/>
      <c r="Z122" s="251"/>
      <c r="AA122" s="251"/>
      <c r="AB122" s="251"/>
      <c r="AC122" s="251"/>
      <c r="AD122" s="251"/>
      <c r="AE122" s="251"/>
      <c r="AF122" s="251"/>
      <c r="AG122" s="251"/>
      <c r="AH122" s="251"/>
      <c r="AI122" s="251"/>
      <c r="AJ122" s="251"/>
      <c r="AK122" s="251"/>
    </row>
    <row r="123" spans="6:37" s="4" customFormat="1" ht="15" customHeight="1">
      <c r="F123"/>
      <c r="G123"/>
      <c r="H123"/>
      <c r="I123"/>
      <c r="J123"/>
      <c r="K123" s="482"/>
      <c r="L123" s="482"/>
      <c r="M123"/>
      <c r="N123"/>
      <c r="O123"/>
      <c r="P123"/>
      <c r="Q123"/>
      <c r="R123"/>
      <c r="S123"/>
      <c r="T123"/>
      <c r="Y123" s="251"/>
      <c r="Z123" s="251"/>
      <c r="AA123" s="251"/>
      <c r="AB123" s="251"/>
      <c r="AC123" s="251"/>
      <c r="AD123" s="251"/>
      <c r="AE123" s="251"/>
      <c r="AF123" s="251"/>
      <c r="AG123" s="251"/>
      <c r="AH123" s="251"/>
      <c r="AI123" s="251"/>
      <c r="AJ123" s="251"/>
      <c r="AK123" s="251"/>
    </row>
    <row r="124" spans="6:37" s="4" customFormat="1" ht="15" customHeight="1">
      <c r="F124"/>
      <c r="G124"/>
      <c r="H124"/>
      <c r="I124"/>
      <c r="J124"/>
      <c r="K124" s="482"/>
      <c r="L124" s="482"/>
      <c r="M124"/>
      <c r="N124"/>
      <c r="O124"/>
      <c r="P124"/>
      <c r="Q124"/>
      <c r="R124"/>
      <c r="S124"/>
      <c r="T124"/>
      <c r="Y124" s="251"/>
      <c r="Z124" s="251"/>
      <c r="AA124" s="251"/>
      <c r="AB124" s="251"/>
      <c r="AC124" s="251"/>
      <c r="AD124" s="251"/>
      <c r="AE124" s="251"/>
      <c r="AF124" s="251"/>
      <c r="AG124" s="251"/>
      <c r="AH124" s="251"/>
      <c r="AI124" s="251"/>
      <c r="AJ124" s="251"/>
      <c r="AK124" s="251"/>
    </row>
    <row r="125" spans="6:37" s="4" customFormat="1" ht="15" customHeight="1">
      <c r="F125"/>
      <c r="G125"/>
      <c r="H125"/>
      <c r="I125"/>
      <c r="J125"/>
      <c r="K125" s="482"/>
      <c r="L125" s="482"/>
      <c r="M125"/>
      <c r="N125"/>
      <c r="O125"/>
      <c r="P125"/>
      <c r="Q125"/>
      <c r="R125"/>
      <c r="S125"/>
      <c r="T125"/>
      <c r="Y125" s="251"/>
      <c r="Z125" s="251"/>
      <c r="AA125" s="251"/>
      <c r="AB125" s="251"/>
      <c r="AC125" s="251"/>
      <c r="AD125" s="251"/>
      <c r="AE125" s="251"/>
      <c r="AF125" s="251"/>
      <c r="AG125" s="251"/>
      <c r="AH125" s="251"/>
      <c r="AI125" s="251"/>
      <c r="AJ125" s="251"/>
      <c r="AK125" s="251"/>
    </row>
    <row r="126" spans="6:37" s="4" customFormat="1" ht="15" customHeight="1">
      <c r="F126"/>
      <c r="G126"/>
      <c r="H126"/>
      <c r="I126"/>
      <c r="J126"/>
      <c r="K126" s="482"/>
      <c r="L126" s="482"/>
      <c r="M126"/>
      <c r="N126"/>
      <c r="O126"/>
      <c r="P126"/>
      <c r="Q126"/>
      <c r="R126"/>
      <c r="S126"/>
      <c r="T126"/>
      <c r="Y126" s="251"/>
      <c r="Z126" s="251"/>
      <c r="AA126" s="251"/>
      <c r="AB126" s="251"/>
      <c r="AC126" s="251"/>
      <c r="AD126" s="251"/>
      <c r="AE126" s="251"/>
      <c r="AF126" s="251"/>
      <c r="AG126" s="251"/>
      <c r="AH126" s="251"/>
      <c r="AI126" s="251"/>
      <c r="AJ126" s="251"/>
      <c r="AK126" s="251"/>
    </row>
    <row r="127" spans="6:37" s="4" customFormat="1" ht="15" customHeight="1">
      <c r="F127"/>
      <c r="G127"/>
      <c r="H127"/>
      <c r="I127"/>
      <c r="J127"/>
      <c r="K127" s="482"/>
      <c r="L127" s="482"/>
      <c r="M127"/>
      <c r="N127"/>
      <c r="O127"/>
      <c r="P127"/>
      <c r="Q127"/>
      <c r="R127"/>
      <c r="S127"/>
      <c r="T127"/>
      <c r="Y127" s="251"/>
      <c r="Z127" s="251"/>
      <c r="AA127" s="251"/>
      <c r="AB127" s="251"/>
      <c r="AC127" s="251"/>
      <c r="AD127" s="251"/>
      <c r="AE127" s="251"/>
      <c r="AF127" s="251"/>
      <c r="AG127" s="251"/>
      <c r="AH127" s="251"/>
      <c r="AI127" s="251"/>
      <c r="AJ127" s="251"/>
      <c r="AK127" s="251"/>
    </row>
    <row r="128" spans="6:37" s="4" customFormat="1" ht="15" customHeight="1">
      <c r="F128"/>
      <c r="G128"/>
      <c r="H128"/>
      <c r="I128"/>
      <c r="J128"/>
      <c r="K128" s="482"/>
      <c r="L128" s="482"/>
      <c r="M128"/>
      <c r="N128"/>
      <c r="O128"/>
      <c r="P128"/>
      <c r="Q128"/>
      <c r="R128"/>
      <c r="S128"/>
      <c r="T128"/>
      <c r="Y128" s="251"/>
      <c r="Z128" s="251"/>
      <c r="AA128" s="251"/>
      <c r="AB128" s="251"/>
      <c r="AC128" s="251"/>
      <c r="AD128" s="251"/>
      <c r="AE128" s="251"/>
      <c r="AF128" s="251"/>
      <c r="AG128" s="251"/>
      <c r="AH128" s="251"/>
      <c r="AI128" s="251"/>
      <c r="AJ128" s="251"/>
      <c r="AK128" s="251"/>
    </row>
    <row r="129" spans="1:37" s="4" customFormat="1" ht="15" customHeight="1">
      <c r="E129"/>
      <c r="F129"/>
      <c r="G129"/>
      <c r="H129"/>
      <c r="I129"/>
      <c r="J129"/>
      <c r="K129" s="482"/>
      <c r="L129" s="482"/>
      <c r="M129"/>
      <c r="N129"/>
      <c r="O129"/>
      <c r="P129"/>
      <c r="Q129"/>
      <c r="R129"/>
      <c r="S129"/>
      <c r="T129"/>
      <c r="Y129" s="252"/>
      <c r="Z129" s="251"/>
      <c r="AA129" s="251"/>
      <c r="AB129" s="251"/>
      <c r="AC129" s="251"/>
      <c r="AD129" s="251"/>
      <c r="AE129" s="251"/>
      <c r="AF129" s="251"/>
      <c r="AG129" s="251"/>
      <c r="AH129" s="251"/>
      <c r="AI129" s="251"/>
      <c r="AJ129" s="251"/>
      <c r="AK129" s="251"/>
    </row>
    <row r="130" spans="1:37" s="4" customFormat="1" ht="15" customHeight="1">
      <c r="E130"/>
      <c r="F130"/>
      <c r="G130"/>
      <c r="H130"/>
      <c r="I130"/>
      <c r="J130"/>
      <c r="K130" s="482"/>
      <c r="L130" s="482"/>
      <c r="M130"/>
      <c r="N130"/>
      <c r="O130"/>
      <c r="P130"/>
      <c r="Q130"/>
      <c r="R130"/>
      <c r="S130"/>
      <c r="T130"/>
      <c r="U130"/>
      <c r="V130"/>
      <c r="W130"/>
      <c r="Y130" s="252"/>
      <c r="Z130" s="251"/>
      <c r="AA130" s="251"/>
      <c r="AB130" s="251"/>
      <c r="AC130" s="251"/>
      <c r="AD130" s="251"/>
      <c r="AE130" s="251"/>
      <c r="AF130" s="251"/>
      <c r="AG130" s="251"/>
      <c r="AH130" s="251"/>
      <c r="AI130" s="251"/>
      <c r="AJ130" s="251"/>
      <c r="AK130" s="251"/>
    </row>
    <row r="131" spans="1:37" s="4" customFormat="1" ht="15" customHeight="1">
      <c r="E131"/>
      <c r="F131"/>
      <c r="G131"/>
      <c r="H131"/>
      <c r="I131"/>
      <c r="J131"/>
      <c r="K131" s="482"/>
      <c r="L131" s="482"/>
      <c r="M131"/>
      <c r="N131"/>
      <c r="O131"/>
      <c r="P131"/>
      <c r="Q131"/>
      <c r="R131"/>
      <c r="S131"/>
      <c r="T131"/>
      <c r="U131"/>
      <c r="V131"/>
      <c r="W131"/>
      <c r="Y131" s="252"/>
      <c r="Z131" s="251"/>
      <c r="AA131" s="251"/>
      <c r="AB131" s="251"/>
      <c r="AC131" s="251"/>
      <c r="AD131" s="251"/>
      <c r="AE131" s="251"/>
      <c r="AF131" s="251"/>
      <c r="AG131" s="251"/>
      <c r="AH131" s="251"/>
      <c r="AI131" s="251"/>
      <c r="AJ131" s="251"/>
      <c r="AK131" s="251"/>
    </row>
    <row r="132" spans="1:37" s="4" customFormat="1" ht="15" customHeight="1">
      <c r="E132"/>
      <c r="F132"/>
      <c r="G132"/>
      <c r="H132"/>
      <c r="I132"/>
      <c r="J132"/>
      <c r="K132" s="482"/>
      <c r="L132" s="482"/>
      <c r="M132"/>
      <c r="N132"/>
      <c r="O132"/>
      <c r="P132"/>
      <c r="Q132"/>
      <c r="R132"/>
      <c r="S132"/>
      <c r="T132"/>
      <c r="U132"/>
      <c r="V132"/>
      <c r="W132"/>
      <c r="Y132" s="252"/>
      <c r="Z132" s="251"/>
      <c r="AA132" s="251"/>
      <c r="AB132" s="251"/>
      <c r="AC132" s="251"/>
      <c r="AD132" s="251"/>
      <c r="AE132" s="251"/>
      <c r="AF132" s="251"/>
      <c r="AG132" s="251"/>
      <c r="AH132" s="251"/>
      <c r="AI132" s="251"/>
      <c r="AJ132" s="251"/>
      <c r="AK132" s="251"/>
    </row>
    <row r="133" spans="1:37" s="4" customFormat="1" ht="15" customHeight="1">
      <c r="E133"/>
      <c r="F133"/>
      <c r="G133"/>
      <c r="H133"/>
      <c r="I133"/>
      <c r="J133"/>
      <c r="K133" s="482"/>
      <c r="L133" s="482"/>
      <c r="M133"/>
      <c r="N133"/>
      <c r="O133"/>
      <c r="P133"/>
      <c r="Q133"/>
      <c r="R133"/>
      <c r="S133"/>
      <c r="T133"/>
      <c r="U133"/>
      <c r="V133"/>
      <c r="W133"/>
      <c r="Y133" s="252"/>
      <c r="Z133" s="251"/>
      <c r="AA133" s="251"/>
      <c r="AB133" s="251"/>
      <c r="AC133" s="251"/>
      <c r="AD133" s="251"/>
      <c r="AE133" s="251"/>
      <c r="AF133" s="251"/>
      <c r="AG133" s="251"/>
      <c r="AH133" s="251"/>
      <c r="AI133" s="251"/>
      <c r="AJ133" s="251"/>
      <c r="AK133" s="251"/>
    </row>
    <row r="134" spans="1:37" s="4" customFormat="1" ht="15" customHeight="1">
      <c r="E134"/>
      <c r="F134"/>
      <c r="G134"/>
      <c r="H134"/>
      <c r="I134"/>
      <c r="J134"/>
      <c r="K134" s="482"/>
      <c r="L134" s="482"/>
      <c r="M134"/>
      <c r="N134"/>
      <c r="O134"/>
      <c r="P134"/>
      <c r="Q134"/>
      <c r="R134"/>
      <c r="S134"/>
      <c r="T134"/>
      <c r="U134"/>
      <c r="V134"/>
      <c r="W134"/>
      <c r="Y134" s="252"/>
      <c r="Z134" s="251"/>
      <c r="AA134" s="251"/>
      <c r="AB134" s="251"/>
      <c r="AC134" s="251"/>
      <c r="AD134" s="251"/>
      <c r="AE134" s="251"/>
      <c r="AF134" s="251"/>
      <c r="AG134" s="251"/>
      <c r="AH134" s="251"/>
      <c r="AI134" s="251"/>
      <c r="AJ134" s="251"/>
      <c r="AK134" s="251"/>
    </row>
    <row r="135" spans="1:37" s="4" customFormat="1" ht="15" customHeight="1">
      <c r="A135"/>
      <c r="B135"/>
      <c r="C135"/>
      <c r="D135"/>
      <c r="E135"/>
      <c r="F135"/>
      <c r="G135"/>
      <c r="H135"/>
      <c r="I135"/>
      <c r="J135"/>
      <c r="K135" s="482"/>
      <c r="L135" s="482"/>
      <c r="M135"/>
      <c r="N135"/>
      <c r="O135"/>
      <c r="P135"/>
      <c r="Q135"/>
      <c r="R135"/>
      <c r="S135"/>
      <c r="T135"/>
      <c r="U135"/>
      <c r="V135"/>
      <c r="W135"/>
      <c r="Y135" s="252"/>
      <c r="Z135" s="252"/>
      <c r="AA135" s="251"/>
      <c r="AB135" s="251"/>
      <c r="AC135" s="251"/>
      <c r="AD135" s="251"/>
      <c r="AE135" s="251"/>
      <c r="AF135" s="251"/>
      <c r="AG135" s="251"/>
      <c r="AH135" s="251"/>
      <c r="AI135" s="251"/>
      <c r="AJ135" s="251"/>
      <c r="AK135" s="251"/>
    </row>
    <row r="136" spans="1:37" s="4" customFormat="1" ht="15" customHeight="1">
      <c r="A136"/>
      <c r="B136"/>
      <c r="C136"/>
      <c r="D136"/>
      <c r="E136"/>
      <c r="F136"/>
      <c r="G136"/>
      <c r="H136"/>
      <c r="I136"/>
      <c r="J136"/>
      <c r="K136" s="482"/>
      <c r="L136" s="482"/>
      <c r="M136"/>
      <c r="N136"/>
      <c r="O136"/>
      <c r="P136"/>
      <c r="Q136"/>
      <c r="R136"/>
      <c r="S136"/>
      <c r="T136"/>
      <c r="U136"/>
      <c r="V136"/>
      <c r="W136"/>
      <c r="Y136" s="252"/>
      <c r="Z136" s="252"/>
      <c r="AA136" s="251"/>
      <c r="AB136" s="251"/>
      <c r="AC136" s="251"/>
      <c r="AD136" s="251"/>
      <c r="AE136" s="251"/>
      <c r="AF136" s="251"/>
      <c r="AG136" s="251"/>
      <c r="AH136" s="251"/>
      <c r="AI136" s="251"/>
      <c r="AJ136" s="251"/>
      <c r="AK136" s="251"/>
    </row>
    <row r="137" spans="1:37" s="4" customFormat="1" ht="15" customHeight="1">
      <c r="A137"/>
      <c r="B137"/>
      <c r="C137"/>
      <c r="D137"/>
      <c r="E137"/>
      <c r="F137"/>
      <c r="G137"/>
      <c r="H137"/>
      <c r="I137"/>
      <c r="J137"/>
      <c r="K137" s="482"/>
      <c r="L137" s="482"/>
      <c r="M137"/>
      <c r="N137"/>
      <c r="O137"/>
      <c r="P137"/>
      <c r="Q137"/>
      <c r="R137"/>
      <c r="S137"/>
      <c r="T137"/>
      <c r="U137"/>
      <c r="V137"/>
      <c r="W137"/>
      <c r="Y137" s="252"/>
      <c r="Z137" s="252"/>
      <c r="AA137" s="251"/>
      <c r="AB137" s="251"/>
      <c r="AC137" s="251"/>
      <c r="AD137" s="251"/>
      <c r="AE137" s="251"/>
      <c r="AF137" s="251"/>
      <c r="AG137" s="251"/>
      <c r="AH137" s="251"/>
      <c r="AI137" s="251"/>
      <c r="AJ137" s="251"/>
      <c r="AK137" s="251"/>
    </row>
    <row r="138" spans="1:37" s="4" customFormat="1" ht="15" customHeight="1">
      <c r="A138"/>
      <c r="B138"/>
      <c r="C138"/>
      <c r="D138"/>
      <c r="E138"/>
      <c r="F138"/>
      <c r="G138"/>
      <c r="H138"/>
      <c r="I138"/>
      <c r="J138"/>
      <c r="K138" s="482"/>
      <c r="L138" s="482"/>
      <c r="M138"/>
      <c r="N138"/>
      <c r="O138"/>
      <c r="P138"/>
      <c r="Q138"/>
      <c r="R138"/>
      <c r="S138"/>
      <c r="T138"/>
      <c r="U138"/>
      <c r="V138"/>
      <c r="W138"/>
      <c r="X138"/>
      <c r="Y138" s="252"/>
      <c r="Z138" s="252"/>
      <c r="AA138" s="251"/>
      <c r="AB138" s="251"/>
      <c r="AC138" s="251"/>
      <c r="AD138" s="251"/>
      <c r="AE138" s="251"/>
      <c r="AF138" s="251"/>
      <c r="AG138" s="251"/>
      <c r="AH138" s="251"/>
      <c r="AI138" s="251"/>
      <c r="AJ138" s="251"/>
      <c r="AK138" s="251"/>
    </row>
    <row r="139" spans="1:37" s="4" customFormat="1" ht="15" customHeight="1">
      <c r="A139"/>
      <c r="B139"/>
      <c r="C139"/>
      <c r="D139"/>
      <c r="E139"/>
      <c r="F139"/>
      <c r="G139"/>
      <c r="H139"/>
      <c r="I139"/>
      <c r="J139"/>
      <c r="K139" s="482"/>
      <c r="L139" s="482"/>
      <c r="M139"/>
      <c r="N139"/>
      <c r="O139"/>
      <c r="P139"/>
      <c r="Q139"/>
      <c r="R139"/>
      <c r="S139"/>
      <c r="T139"/>
      <c r="U139"/>
      <c r="V139"/>
      <c r="W139"/>
      <c r="X139"/>
      <c r="Y139" s="252"/>
      <c r="Z139" s="252"/>
      <c r="AA139" s="251"/>
      <c r="AB139" s="251"/>
      <c r="AC139" s="251"/>
      <c r="AD139" s="251"/>
      <c r="AE139" s="251"/>
      <c r="AF139" s="251"/>
      <c r="AG139" s="251"/>
      <c r="AH139" s="251"/>
      <c r="AI139" s="251"/>
      <c r="AJ139" s="251"/>
      <c r="AK139" s="251"/>
    </row>
    <row r="140" spans="1:37" s="4" customFormat="1" ht="15" customHeight="1">
      <c r="A140"/>
      <c r="B140"/>
      <c r="C140"/>
      <c r="D140"/>
      <c r="E140"/>
      <c r="F140"/>
      <c r="G140"/>
      <c r="H140"/>
      <c r="I140"/>
      <c r="J140"/>
      <c r="K140" s="482"/>
      <c r="L140" s="482"/>
      <c r="M140"/>
      <c r="N140"/>
      <c r="O140"/>
      <c r="P140"/>
      <c r="Q140"/>
      <c r="R140"/>
      <c r="S140"/>
      <c r="T140"/>
      <c r="U140"/>
      <c r="V140"/>
      <c r="W140"/>
      <c r="X140"/>
      <c r="Y140" s="252"/>
      <c r="Z140" s="252"/>
      <c r="AA140" s="251"/>
      <c r="AB140" s="251"/>
      <c r="AC140" s="251"/>
      <c r="AD140" s="251"/>
      <c r="AE140" s="251"/>
      <c r="AF140" s="251"/>
      <c r="AG140" s="251"/>
      <c r="AH140" s="251"/>
      <c r="AI140" s="251"/>
      <c r="AJ140" s="251"/>
      <c r="AK140" s="251"/>
    </row>
    <row r="141" spans="1:37" s="4" customFormat="1" ht="15" customHeight="1">
      <c r="A141"/>
      <c r="B141"/>
      <c r="C141"/>
      <c r="D141"/>
      <c r="E141"/>
      <c r="F141"/>
      <c r="G141"/>
      <c r="H141"/>
      <c r="I141"/>
      <c r="J141"/>
      <c r="K141" s="482"/>
      <c r="L141" s="482"/>
      <c r="M141"/>
      <c r="N141"/>
      <c r="O141"/>
      <c r="P141"/>
      <c r="Q141"/>
      <c r="R141"/>
      <c r="S141"/>
      <c r="T141"/>
      <c r="U141"/>
      <c r="V141"/>
      <c r="W141"/>
      <c r="X141"/>
      <c r="Y141" s="252"/>
      <c r="Z141" s="252"/>
      <c r="AA141" s="251"/>
      <c r="AB141" s="251"/>
      <c r="AC141" s="251"/>
      <c r="AD141" s="251"/>
      <c r="AE141" s="251"/>
      <c r="AF141" s="251"/>
      <c r="AG141" s="251"/>
      <c r="AH141" s="251"/>
      <c r="AI141" s="251"/>
      <c r="AJ141" s="251"/>
      <c r="AK141" s="251"/>
    </row>
    <row r="142" spans="1:37" s="4" customFormat="1" ht="15" customHeight="1">
      <c r="A142"/>
      <c r="B142"/>
      <c r="C142"/>
      <c r="D142"/>
      <c r="E142"/>
      <c r="F142"/>
      <c r="G142"/>
      <c r="H142"/>
      <c r="I142"/>
      <c r="J142"/>
      <c r="K142" s="482"/>
      <c r="L142" s="482"/>
      <c r="M142"/>
      <c r="N142"/>
      <c r="O142"/>
      <c r="P142"/>
      <c r="Q142"/>
      <c r="R142"/>
      <c r="S142"/>
      <c r="T142"/>
      <c r="U142"/>
      <c r="V142"/>
      <c r="W142"/>
      <c r="X142"/>
      <c r="Y142" s="252"/>
      <c r="Z142" s="252"/>
      <c r="AA142" s="251"/>
      <c r="AB142" s="251"/>
      <c r="AC142" s="251"/>
      <c r="AD142" s="251"/>
      <c r="AE142" s="251"/>
      <c r="AF142" s="251"/>
      <c r="AG142" s="251"/>
      <c r="AH142" s="251"/>
      <c r="AI142" s="251"/>
      <c r="AJ142" s="251"/>
      <c r="AK142" s="251"/>
    </row>
    <row r="143" spans="1:37" s="4" customFormat="1" ht="15" customHeight="1">
      <c r="A143"/>
      <c r="B143"/>
      <c r="C143"/>
      <c r="D143"/>
      <c r="E143"/>
      <c r="F143"/>
      <c r="G143"/>
      <c r="H143"/>
      <c r="I143"/>
      <c r="J143"/>
      <c r="K143" s="482"/>
      <c r="L143" s="482"/>
      <c r="M143"/>
      <c r="N143"/>
      <c r="O143"/>
      <c r="P143"/>
      <c r="Q143"/>
      <c r="R143"/>
      <c r="S143"/>
      <c r="T143"/>
      <c r="U143"/>
      <c r="V143"/>
      <c r="W143"/>
      <c r="X143"/>
      <c r="Y143" s="252"/>
      <c r="Z143" s="252"/>
      <c r="AA143" s="251"/>
      <c r="AB143" s="251"/>
      <c r="AC143" s="251"/>
      <c r="AD143" s="251"/>
      <c r="AE143" s="251"/>
      <c r="AF143" s="251"/>
      <c r="AG143" s="251"/>
      <c r="AH143" s="251"/>
      <c r="AI143" s="251"/>
      <c r="AJ143" s="251"/>
      <c r="AK143" s="251"/>
    </row>
    <row r="144" spans="1:37" s="4" customFormat="1" ht="15" customHeight="1">
      <c r="A144"/>
      <c r="B144"/>
      <c r="C144"/>
      <c r="D144"/>
      <c r="E144"/>
      <c r="F144"/>
      <c r="G144"/>
      <c r="H144"/>
      <c r="I144"/>
      <c r="J144"/>
      <c r="K144" s="482"/>
      <c r="L144" s="482"/>
      <c r="M144"/>
      <c r="N144"/>
      <c r="O144"/>
      <c r="P144"/>
      <c r="Q144"/>
      <c r="R144"/>
      <c r="S144"/>
      <c r="T144"/>
      <c r="U144"/>
      <c r="V144"/>
      <c r="W144"/>
      <c r="X144"/>
      <c r="Y144" s="252"/>
      <c r="Z144" s="252"/>
      <c r="AA144" s="251"/>
      <c r="AB144" s="251"/>
      <c r="AC144" s="251"/>
      <c r="AD144" s="251"/>
      <c r="AE144" s="251"/>
      <c r="AF144" s="251"/>
      <c r="AG144" s="251"/>
      <c r="AH144" s="251"/>
      <c r="AI144" s="251"/>
      <c r="AJ144" s="251"/>
      <c r="AK144" s="251"/>
    </row>
    <row r="145" spans="1:38" s="4" customFormat="1" ht="15" customHeight="1">
      <c r="A145"/>
      <c r="B145"/>
      <c r="C145"/>
      <c r="D145"/>
      <c r="E145"/>
      <c r="F145"/>
      <c r="G145"/>
      <c r="H145"/>
      <c r="I145"/>
      <c r="J145"/>
      <c r="K145" s="482"/>
      <c r="L145" s="482"/>
      <c r="M145"/>
      <c r="N145"/>
      <c r="O145"/>
      <c r="P145"/>
      <c r="Q145"/>
      <c r="R145"/>
      <c r="S145"/>
      <c r="T145"/>
      <c r="U145"/>
      <c r="V145"/>
      <c r="W145"/>
      <c r="X145"/>
      <c r="Y145" s="252"/>
      <c r="Z145" s="252"/>
      <c r="AA145" s="251"/>
      <c r="AB145" s="251"/>
      <c r="AC145" s="251"/>
      <c r="AD145" s="251"/>
      <c r="AE145" s="251"/>
      <c r="AF145" s="251"/>
      <c r="AG145" s="251"/>
      <c r="AH145" s="251"/>
      <c r="AI145" s="251"/>
      <c r="AJ145" s="251"/>
      <c r="AK145" s="251"/>
    </row>
    <row r="146" spans="1:38" s="4" customFormat="1" ht="15" customHeight="1">
      <c r="A146"/>
      <c r="B146"/>
      <c r="C146"/>
      <c r="D146"/>
      <c r="E146"/>
      <c r="F146"/>
      <c r="G146"/>
      <c r="H146"/>
      <c r="I146"/>
      <c r="J146"/>
      <c r="K146" s="482"/>
      <c r="L146" s="482"/>
      <c r="M146"/>
      <c r="N146"/>
      <c r="O146"/>
      <c r="P146"/>
      <c r="Q146"/>
      <c r="R146"/>
      <c r="S146"/>
      <c r="T146"/>
      <c r="U146"/>
      <c r="V146"/>
      <c r="W146"/>
      <c r="X146"/>
      <c r="Y146" s="252"/>
      <c r="Z146" s="252"/>
      <c r="AA146" s="251"/>
      <c r="AB146" s="251"/>
      <c r="AC146" s="251"/>
      <c r="AD146" s="251"/>
      <c r="AE146" s="251"/>
      <c r="AF146" s="251"/>
      <c r="AG146" s="251"/>
      <c r="AH146" s="251"/>
      <c r="AI146" s="251"/>
      <c r="AJ146" s="251"/>
      <c r="AK146" s="251"/>
    </row>
    <row r="147" spans="1:38" s="4" customFormat="1" ht="15" customHeight="1">
      <c r="A147"/>
      <c r="B147"/>
      <c r="C147"/>
      <c r="D147"/>
      <c r="E147"/>
      <c r="F147"/>
      <c r="G147"/>
      <c r="H147"/>
      <c r="I147"/>
      <c r="J147"/>
      <c r="K147" s="482"/>
      <c r="L147" s="482"/>
      <c r="M147"/>
      <c r="N147"/>
      <c r="O147"/>
      <c r="P147"/>
      <c r="Q147"/>
      <c r="R147"/>
      <c r="S147"/>
      <c r="T147"/>
      <c r="U147"/>
      <c r="V147"/>
      <c r="W147"/>
      <c r="X147"/>
      <c r="Y147" s="252"/>
      <c r="Z147" s="252"/>
      <c r="AA147" s="251"/>
      <c r="AB147" s="251"/>
      <c r="AC147" s="251"/>
      <c r="AD147" s="251"/>
      <c r="AE147" s="251"/>
      <c r="AF147" s="251"/>
      <c r="AG147" s="251"/>
      <c r="AH147" s="251"/>
      <c r="AI147" s="251"/>
      <c r="AJ147" s="251"/>
      <c r="AK147" s="251"/>
    </row>
    <row r="148" spans="1:38" s="4" customFormat="1" ht="15" customHeight="1">
      <c r="A148"/>
      <c r="B148"/>
      <c r="C148"/>
      <c r="D148"/>
      <c r="E148"/>
      <c r="F148"/>
      <c r="G148"/>
      <c r="H148"/>
      <c r="I148"/>
      <c r="J148"/>
      <c r="K148" s="482"/>
      <c r="L148" s="482"/>
      <c r="M148"/>
      <c r="N148"/>
      <c r="O148"/>
      <c r="P148"/>
      <c r="Q148"/>
      <c r="R148"/>
      <c r="S148"/>
      <c r="T148"/>
      <c r="U148"/>
      <c r="V148"/>
      <c r="W148"/>
      <c r="X148"/>
      <c r="Y148" s="252"/>
      <c r="Z148" s="252"/>
      <c r="AA148" s="251"/>
      <c r="AB148" s="251"/>
      <c r="AC148" s="251"/>
      <c r="AD148" s="251"/>
      <c r="AE148" s="251"/>
      <c r="AF148" s="251"/>
      <c r="AG148" s="251"/>
      <c r="AH148" s="251"/>
      <c r="AI148" s="251"/>
      <c r="AJ148" s="251"/>
      <c r="AK148" s="251"/>
    </row>
    <row r="149" spans="1:38" s="4" customFormat="1" ht="15" customHeight="1">
      <c r="A149"/>
      <c r="B149"/>
      <c r="C149"/>
      <c r="D149"/>
      <c r="E149"/>
      <c r="F149"/>
      <c r="G149"/>
      <c r="H149"/>
      <c r="I149"/>
      <c r="J149"/>
      <c r="K149" s="482"/>
      <c r="L149" s="482"/>
      <c r="M149"/>
      <c r="N149"/>
      <c r="O149"/>
      <c r="P149"/>
      <c r="Q149"/>
      <c r="R149"/>
      <c r="S149"/>
      <c r="T149"/>
      <c r="U149"/>
      <c r="V149"/>
      <c r="W149"/>
      <c r="X149"/>
      <c r="Y149" s="252"/>
      <c r="Z149" s="252"/>
      <c r="AA149" s="251"/>
      <c r="AB149" s="251"/>
      <c r="AC149" s="251"/>
      <c r="AD149" s="251"/>
      <c r="AE149" s="251"/>
      <c r="AF149" s="251"/>
      <c r="AG149" s="251"/>
      <c r="AH149" s="251"/>
      <c r="AI149" s="251"/>
      <c r="AJ149" s="251"/>
      <c r="AK149" s="251"/>
    </row>
    <row r="150" spans="1:38" s="4" customFormat="1" ht="15" customHeight="1">
      <c r="A150"/>
      <c r="B150"/>
      <c r="C150"/>
      <c r="D150"/>
      <c r="E150"/>
      <c r="F150"/>
      <c r="G150"/>
      <c r="H150"/>
      <c r="I150"/>
      <c r="J150"/>
      <c r="K150" s="482"/>
      <c r="L150" s="482"/>
      <c r="M150"/>
      <c r="N150"/>
      <c r="O150"/>
      <c r="P150"/>
      <c r="Q150"/>
      <c r="R150"/>
      <c r="S150"/>
      <c r="T150"/>
      <c r="U150"/>
      <c r="V150"/>
      <c r="W150"/>
      <c r="X150"/>
      <c r="Y150" s="252"/>
      <c r="Z150" s="252"/>
      <c r="AA150" s="252"/>
      <c r="AB150" s="252"/>
      <c r="AC150" s="252"/>
      <c r="AD150" s="252"/>
      <c r="AE150" s="252"/>
      <c r="AF150" s="252"/>
      <c r="AG150" s="252"/>
      <c r="AH150" s="252"/>
      <c r="AI150" s="252"/>
      <c r="AJ150" s="252"/>
      <c r="AK150" s="252"/>
      <c r="AL150"/>
    </row>
    <row r="151" spans="1:38" s="4" customFormat="1" ht="15" customHeight="1">
      <c r="A151"/>
      <c r="B151"/>
      <c r="C151"/>
      <c r="D151"/>
      <c r="E151"/>
      <c r="F151"/>
      <c r="G151"/>
      <c r="H151"/>
      <c r="I151"/>
      <c r="J151"/>
      <c r="K151" s="482"/>
      <c r="L151" s="482"/>
      <c r="M151"/>
      <c r="N151"/>
      <c r="O151"/>
      <c r="P151"/>
      <c r="Q151"/>
      <c r="R151"/>
      <c r="S151"/>
      <c r="T151"/>
      <c r="U151"/>
      <c r="V151"/>
      <c r="W151"/>
      <c r="X151"/>
      <c r="Y151" s="252"/>
      <c r="Z151" s="252"/>
      <c r="AA151" s="252"/>
      <c r="AB151" s="252"/>
      <c r="AC151" s="252"/>
      <c r="AD151" s="252"/>
      <c r="AE151" s="252"/>
      <c r="AF151" s="252"/>
      <c r="AG151" s="252"/>
      <c r="AH151" s="252"/>
      <c r="AI151" s="252"/>
      <c r="AJ151" s="252"/>
      <c r="AK151" s="252"/>
      <c r="AL151"/>
    </row>
    <row r="152" spans="1:38" s="4" customFormat="1" ht="15" customHeight="1">
      <c r="A152"/>
      <c r="B152"/>
      <c r="C152"/>
      <c r="D152"/>
      <c r="E152"/>
      <c r="F152"/>
      <c r="G152"/>
      <c r="H152"/>
      <c r="I152"/>
      <c r="J152"/>
      <c r="K152" s="482"/>
      <c r="L152" s="482"/>
      <c r="M152"/>
      <c r="N152"/>
      <c r="O152"/>
      <c r="P152"/>
      <c r="Q152"/>
      <c r="R152"/>
      <c r="S152"/>
      <c r="T152"/>
      <c r="U152"/>
      <c r="V152"/>
      <c r="W152"/>
      <c r="X152"/>
      <c r="Y152" s="252"/>
      <c r="Z152" s="252"/>
      <c r="AA152" s="252"/>
      <c r="AB152" s="252"/>
      <c r="AC152" s="252"/>
      <c r="AD152" s="252"/>
      <c r="AE152" s="252"/>
      <c r="AF152" s="252"/>
      <c r="AG152" s="252"/>
      <c r="AH152" s="252"/>
      <c r="AI152" s="252"/>
      <c r="AJ152" s="252"/>
      <c r="AK152" s="252"/>
      <c r="AL152"/>
    </row>
    <row r="153" spans="1:38" s="4" customFormat="1" ht="15" customHeight="1">
      <c r="A153"/>
      <c r="B153"/>
      <c r="C153"/>
      <c r="D153"/>
      <c r="E153"/>
      <c r="F153"/>
      <c r="G153"/>
      <c r="H153"/>
      <c r="I153"/>
      <c r="J153"/>
      <c r="K153" s="482"/>
      <c r="L153" s="482"/>
      <c r="M153"/>
      <c r="N153"/>
      <c r="O153"/>
      <c r="P153"/>
      <c r="Q153"/>
      <c r="R153"/>
      <c r="S153"/>
      <c r="T153"/>
      <c r="U153"/>
      <c r="V153"/>
      <c r="W153"/>
      <c r="X153"/>
      <c r="Y153" s="252"/>
      <c r="Z153" s="252"/>
      <c r="AA153" s="252"/>
      <c r="AB153" s="252"/>
      <c r="AC153" s="252"/>
      <c r="AD153" s="252"/>
      <c r="AE153" s="252"/>
      <c r="AF153" s="252"/>
      <c r="AG153" s="252"/>
      <c r="AH153" s="252"/>
      <c r="AI153" s="252"/>
      <c r="AJ153" s="252"/>
      <c r="AK153" s="252"/>
      <c r="AL153"/>
    </row>
  </sheetData>
  <mergeCells count="20">
    <mergeCell ref="S7:T7"/>
    <mergeCell ref="A27:K28"/>
    <mergeCell ref="A8:B8"/>
    <mergeCell ref="T21:W21"/>
    <mergeCell ref="T22:W22"/>
    <mergeCell ref="T23:W23"/>
    <mergeCell ref="T24:W24"/>
    <mergeCell ref="C2:E2"/>
    <mergeCell ref="P7:R7"/>
    <mergeCell ref="D8:E8"/>
    <mergeCell ref="G8:H8"/>
    <mergeCell ref="C6:D6"/>
    <mergeCell ref="A31:K32"/>
    <mergeCell ref="A33:K34"/>
    <mergeCell ref="A29:K30"/>
    <mergeCell ref="A21:K22"/>
    <mergeCell ref="A10:B10"/>
    <mergeCell ref="A11:B11"/>
    <mergeCell ref="A23:K24"/>
    <mergeCell ref="A25:K26"/>
  </mergeCells>
  <phoneticPr fontId="87" type="noConversion"/>
  <conditionalFormatting sqref="T32">
    <cfRule type="cellIs" dxfId="12" priority="1" operator="between">
      <formula>1</formula>
      <formula>4</formula>
    </cfRule>
  </conditionalFormatting>
  <pageMargins left="0.25" right="0.25" top="0.75" bottom="0.75" header="0.3" footer="0.3"/>
  <pageSetup paperSize="9" orientation="portrait" r:id="rId1"/>
  <ignoredErrors>
    <ignoredError sqref="P11" formula="1"/>
    <ignoredError sqref="W42" numberStoredAsText="1"/>
  </ignoredErrors>
  <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8048E682-F9D0-4710-B692-CB8823208027}">
          <x14:formula1>
            <xm:f>Listat!$N$2:$N$11</xm:f>
          </x14:formula1>
          <xm:sqref>C11</xm:sqref>
        </x14:dataValidation>
        <x14:dataValidation type="list" allowBlank="1" showInputMessage="1" showErrorMessage="1" xr:uid="{00ADBE36-A90B-4B90-B075-0F0BDF49F8E6}">
          <x14:formula1>
            <xm:f>Listat!$Q$2:$Q$9</xm:f>
          </x14:formula1>
          <xm:sqref>C2:E2</xm:sqref>
        </x14:dataValidation>
        <x14:dataValidation type="list" allowBlank="1" showInputMessage="1" showErrorMessage="1" xr:uid="{DFF4D7F3-C77E-44D3-83C2-9BE06ADC3C60}">
          <x14:formula1>
            <xm:f>Listat!$N$13:$N$33</xm:f>
          </x14:formula1>
          <xm:sqref>C6:D6</xm:sqref>
        </x14:dataValidation>
        <x14:dataValidation type="list" allowBlank="1" showInputMessage="1" showErrorMessage="1" xr:uid="{2F9B1D12-F3BB-4BA9-8432-365F7876574F}">
          <x14:formula1>
            <xm:f>Listat!$N$2:$N$12</xm:f>
          </x14:formula1>
          <xm:sqref>D11</xm:sqref>
        </x14:dataValidation>
        <x14:dataValidation type="list" allowBlank="1" showInputMessage="1" showErrorMessage="1" xr:uid="{14CF02EA-B255-4611-9533-88FD0420C275}">
          <x14:formula1>
            <xm:f>'Sivu 2'!$V$44:$V$52</xm:f>
          </x14:formula1>
          <xm:sqref>T21:T24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DD8CB-6482-4B46-A5CB-94DD449A73E9}">
  <dimension ref="A1:AU153"/>
  <sheetViews>
    <sheetView zoomScale="110" zoomScaleNormal="110" workbookViewId="0">
      <selection activeCell="Y1" sqref="Y1:Z9"/>
    </sheetView>
  </sheetViews>
  <sheetFormatPr defaultColWidth="4.33203125" defaultRowHeight="15" customHeight="1"/>
  <cols>
    <col min="4" max="4" width="4.5546875" customWidth="1"/>
    <col min="6" max="6" width="4.21875" customWidth="1"/>
    <col min="7" max="7" width="4.5546875" customWidth="1"/>
    <col min="11" max="11" width="4.33203125" style="567"/>
    <col min="12" max="12" width="1.5546875" style="567" customWidth="1"/>
    <col min="13" max="13" width="4.21875" customWidth="1"/>
  </cols>
  <sheetData>
    <row r="1" spans="1:47" s="4" customFormat="1" ht="15" customHeight="1">
      <c r="A1" s="1" t="s">
        <v>0</v>
      </c>
      <c r="B1" s="1"/>
      <c r="C1" s="3" t="s">
        <v>1152</v>
      </c>
      <c r="D1" s="3"/>
      <c r="E1" s="3"/>
      <c r="F1" s="3"/>
      <c r="G1" s="3"/>
      <c r="H1" s="3"/>
      <c r="I1" s="3"/>
      <c r="J1" s="3"/>
      <c r="K1" s="2"/>
      <c r="L1" s="2"/>
      <c r="M1" s="2"/>
      <c r="N1" s="2"/>
      <c r="O1" s="365" t="s">
        <v>9</v>
      </c>
      <c r="P1" s="377"/>
      <c r="Q1" s="377"/>
      <c r="R1" s="377"/>
      <c r="S1" s="377"/>
      <c r="T1" s="365" t="s">
        <v>150</v>
      </c>
      <c r="U1" s="375"/>
      <c r="V1" s="375"/>
      <c r="W1" s="375"/>
    </row>
    <row r="2" spans="1:47" s="4" customFormat="1" ht="15" customHeight="1">
      <c r="A2" s="1" t="s">
        <v>796</v>
      </c>
      <c r="B2" s="1"/>
      <c r="C2" s="894" t="s">
        <v>157</v>
      </c>
      <c r="D2" s="894"/>
      <c r="E2" s="894"/>
      <c r="F2" s="3" t="str">
        <f>LOOKUP(C2,Listat!Q2:R9)</f>
        <v>Maagi voima</v>
      </c>
      <c r="G2" s="3"/>
      <c r="H2" s="3"/>
      <c r="I2" s="3"/>
      <c r="J2" s="3"/>
      <c r="K2" s="2"/>
      <c r="L2" s="2"/>
      <c r="M2" s="2"/>
      <c r="N2" s="2"/>
      <c r="O2" s="2" t="s">
        <v>182</v>
      </c>
      <c r="P2" s="2"/>
      <c r="Q2" s="2"/>
      <c r="R2" s="6" t="s">
        <v>10</v>
      </c>
      <c r="S2" s="6"/>
      <c r="T2" s="10" t="s">
        <v>658</v>
      </c>
      <c r="U2" s="10"/>
      <c r="V2" s="10"/>
      <c r="W2" s="134" t="s">
        <v>10</v>
      </c>
    </row>
    <row r="3" spans="1:47" s="4" customFormat="1" ht="15" customHeight="1">
      <c r="A3" s="345" t="s">
        <v>326</v>
      </c>
      <c r="B3" s="345"/>
      <c r="C3" s="3" t="s">
        <v>1166</v>
      </c>
      <c r="D3" s="3"/>
      <c r="E3" s="3"/>
      <c r="F3" s="3"/>
      <c r="G3" s="3"/>
      <c r="H3" s="3"/>
      <c r="I3" s="3"/>
      <c r="J3" s="3"/>
      <c r="K3" s="2"/>
      <c r="L3" s="2"/>
      <c r="M3" s="2"/>
      <c r="N3" s="2"/>
      <c r="O3" s="2" t="s">
        <v>183</v>
      </c>
      <c r="P3" s="2"/>
      <c r="Q3" s="2"/>
      <c r="R3" s="6" t="s">
        <v>1</v>
      </c>
      <c r="S3" s="441"/>
      <c r="T3" s="10" t="s">
        <v>167</v>
      </c>
      <c r="U3" s="10"/>
      <c r="V3" s="10"/>
      <c r="W3" s="134" t="s">
        <v>1</v>
      </c>
    </row>
    <row r="4" spans="1:47" s="4" customFormat="1" ht="15" customHeight="1">
      <c r="A4" s="1" t="s">
        <v>5</v>
      </c>
      <c r="B4" s="1"/>
      <c r="C4" s="3" t="s">
        <v>954</v>
      </c>
      <c r="D4" s="3"/>
      <c r="E4" s="3"/>
      <c r="F4" s="143"/>
      <c r="G4" s="3"/>
      <c r="H4" s="3"/>
      <c r="I4" s="3"/>
      <c r="J4" s="3"/>
      <c r="K4" s="2"/>
      <c r="L4" s="2"/>
      <c r="M4" s="2"/>
      <c r="N4" s="2"/>
      <c r="O4" s="2" t="s">
        <v>184</v>
      </c>
      <c r="P4" s="2"/>
      <c r="Q4" s="2"/>
      <c r="R4" s="6" t="s">
        <v>10</v>
      </c>
      <c r="S4" s="6"/>
      <c r="T4" s="10" t="s">
        <v>659</v>
      </c>
      <c r="U4" s="10"/>
      <c r="V4" s="10"/>
      <c r="W4" s="134" t="s">
        <v>10</v>
      </c>
    </row>
    <row r="5" spans="1:47" s="4" customFormat="1" ht="15" customHeight="1">
      <c r="A5" s="135" t="s">
        <v>564</v>
      </c>
      <c r="B5" s="1"/>
      <c r="C5" s="895" t="s">
        <v>937</v>
      </c>
      <c r="D5" s="895"/>
      <c r="E5" s="3" t="str">
        <f>LOOKUP(C5,Listat!N13:O33)</f>
        <v>Viisaus ja kauaskatsoisuus</v>
      </c>
      <c r="F5" s="135"/>
      <c r="G5" s="1"/>
      <c r="H5" s="274"/>
      <c r="I5" s="817"/>
      <c r="J5" s="817"/>
      <c r="K5" s="2"/>
      <c r="L5" s="2"/>
      <c r="M5" s="2"/>
      <c r="N5" s="2"/>
      <c r="O5" s="2" t="s">
        <v>185</v>
      </c>
      <c r="P5" s="2"/>
      <c r="Q5" s="2"/>
      <c r="R5" s="6" t="s">
        <v>10</v>
      </c>
      <c r="S5" s="6"/>
      <c r="T5" s="10" t="s">
        <v>181</v>
      </c>
      <c r="U5" s="10"/>
      <c r="V5" s="10"/>
      <c r="W5" s="134" t="s">
        <v>10</v>
      </c>
    </row>
    <row r="6" spans="1:47" s="4" customFormat="1" ht="15" customHeight="1">
      <c r="A6" s="297" t="s">
        <v>8</v>
      </c>
      <c r="B6" s="297"/>
      <c r="C6" s="297"/>
      <c r="D6" s="297"/>
      <c r="E6" s="483" t="s">
        <v>128</v>
      </c>
      <c r="F6" s="336">
        <v>150</v>
      </c>
      <c r="G6" s="813" t="str">
        <f>IF(E10="Ihminen"," "," ("&amp;F6/VLOOKUP(E10,Listat!N2:P12,3)&amp;")")</f>
        <v xml:space="preserve"> (50)</v>
      </c>
      <c r="H6" s="484"/>
      <c r="I6" s="484"/>
      <c r="J6" s="484"/>
      <c r="K6" s="484"/>
      <c r="L6" s="484"/>
      <c r="M6" s="153" t="s">
        <v>575</v>
      </c>
      <c r="N6" s="168"/>
      <c r="O6" s="168"/>
      <c r="P6" s="903" t="s">
        <v>144</v>
      </c>
      <c r="Q6" s="903"/>
      <c r="R6" s="903"/>
      <c r="S6" s="889" t="str">
        <f>"ll"&amp;LOOKUP(W3,Listat!$J$2:$K$9)&amp;LOOKUP(W4,Listat!$J$2:$K$9)&amp;LOOKUP(W4,Listat!$J$2:$K$9)</f>
        <v>lll</v>
      </c>
      <c r="T6" s="889"/>
      <c r="U6" s="374" t="s">
        <v>194</v>
      </c>
      <c r="V6" s="904" t="str">
        <f>LOOKUP(F7,Listat!$J$2:$K$9)&amp;LOOKUP(I7,Listat!$J$2:$K$9)&amp;LOOKUP(I7,Listat!$J$2:$K$9)&amp;LOOKUP(W4,Listat!$J$2:$K$9)&amp;LOOKUP(W5,Listat!$J$2:$K$9)</f>
        <v>lllll</v>
      </c>
      <c r="W6" s="904"/>
    </row>
    <row r="7" spans="1:47" s="246" customFormat="1" ht="15" customHeight="1">
      <c r="A7" s="891" t="s">
        <v>145</v>
      </c>
      <c r="B7" s="891"/>
      <c r="C7" s="134" t="s">
        <v>284</v>
      </c>
      <c r="D7" s="891" t="s">
        <v>146</v>
      </c>
      <c r="E7" s="891"/>
      <c r="F7" s="134" t="s">
        <v>614</v>
      </c>
      <c r="G7" s="891" t="s">
        <v>778</v>
      </c>
      <c r="H7" s="891"/>
      <c r="I7" s="134" t="s">
        <v>147</v>
      </c>
      <c r="J7" s="165"/>
      <c r="K7" s="165"/>
      <c r="L7" s="275"/>
      <c r="M7" s="11" t="s">
        <v>950</v>
      </c>
      <c r="N7" s="7"/>
      <c r="O7" s="7"/>
      <c r="P7" s="144" t="str">
        <f>J13</f>
        <v>lllll</v>
      </c>
      <c r="Q7" s="10"/>
      <c r="R7" s="7" t="str">
        <f>LOOKUP(P7,Listat!$H$2:$I$7)</f>
        <v>Uskomaton</v>
      </c>
      <c r="S7" s="7"/>
      <c r="T7" s="7"/>
      <c r="U7" s="145" t="s">
        <v>152</v>
      </c>
      <c r="V7" s="146" t="s">
        <v>153</v>
      </c>
      <c r="W7" s="146">
        <v>3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7" s="5" customFormat="1" ht="15" customHeight="1">
      <c r="A8" s="564" t="s">
        <v>20</v>
      </c>
      <c r="B8" s="563"/>
      <c r="C8" s="10"/>
      <c r="D8" s="3" t="s">
        <v>955</v>
      </c>
      <c r="E8" s="3"/>
      <c r="F8" s="3"/>
      <c r="G8" s="3"/>
      <c r="H8" s="3"/>
      <c r="I8" s="3"/>
      <c r="J8" s="3"/>
      <c r="K8" s="3"/>
      <c r="L8" s="2"/>
      <c r="M8" s="11" t="s">
        <v>951</v>
      </c>
      <c r="N8" s="7"/>
      <c r="O8" s="4"/>
      <c r="P8" s="144" t="str">
        <f>J14</f>
        <v>llll</v>
      </c>
      <c r="Q8" s="10"/>
      <c r="R8" s="7" t="str">
        <f>LOOKUP(P8,Listat!$H$2:$I$7)</f>
        <v>Loistava</v>
      </c>
      <c r="S8" s="7"/>
      <c r="T8" s="7"/>
      <c r="U8" s="145" t="s">
        <v>152</v>
      </c>
      <c r="V8" s="147" t="s">
        <v>170</v>
      </c>
      <c r="W8" s="146">
        <v>6</v>
      </c>
      <c r="Y8" s="4"/>
      <c r="Z8" s="4"/>
      <c r="AB8" s="4"/>
      <c r="AC8" s="4"/>
      <c r="AD8" s="4"/>
      <c r="AE8" s="4"/>
      <c r="AF8" s="4"/>
      <c r="AG8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165"/>
      <c r="AU8" s="165"/>
    </row>
    <row r="9" spans="1:47" s="4" customFormat="1" ht="15" customHeight="1">
      <c r="A9" s="901" t="s">
        <v>780</v>
      </c>
      <c r="B9" s="901"/>
      <c r="C9" s="10"/>
      <c r="D9" s="292" t="s">
        <v>957</v>
      </c>
      <c r="E9" s="292"/>
      <c r="F9" s="292"/>
      <c r="G9" s="292"/>
      <c r="H9" s="292"/>
      <c r="I9" s="292"/>
      <c r="J9" s="292"/>
      <c r="K9" s="292"/>
      <c r="L9" s="245"/>
      <c r="M9" s="11" t="s">
        <v>952</v>
      </c>
      <c r="N9" s="7"/>
      <c r="P9" s="144" t="str">
        <f>J18</f>
        <v>llll</v>
      </c>
      <c r="Q9" s="10"/>
      <c r="R9" s="7" t="str">
        <f>LOOKUP(P9,Listat!$H$2:$I$7)</f>
        <v>Loistava</v>
      </c>
      <c r="S9" s="7"/>
      <c r="T9" s="7"/>
      <c r="U9" s="145" t="s">
        <v>152</v>
      </c>
      <c r="V9" s="147" t="s">
        <v>190</v>
      </c>
      <c r="W9" s="147">
        <v>10</v>
      </c>
      <c r="AA9" s="5"/>
      <c r="AT9" s="142"/>
      <c r="AU9" s="142"/>
    </row>
    <row r="10" spans="1:47" s="246" customFormat="1" ht="16.2" customHeight="1">
      <c r="A10" s="902" t="s">
        <v>790</v>
      </c>
      <c r="B10" s="902"/>
      <c r="C10" s="142"/>
      <c r="D10" s="142"/>
      <c r="E10" s="814" t="s">
        <v>864</v>
      </c>
      <c r="F10" s="815" t="str">
        <f>LOOKUP(E10,Listat!N2:O10)</f>
        <v>kynnet, sarvet torahampaat, pelätty rotu</v>
      </c>
      <c r="G10" s="10"/>
      <c r="H10" s="10"/>
      <c r="I10" s="10"/>
      <c r="J10" s="10"/>
      <c r="K10" s="10"/>
      <c r="L10" s="2"/>
      <c r="M10" s="11" t="s">
        <v>953</v>
      </c>
      <c r="N10" s="7"/>
      <c r="O10" s="4"/>
      <c r="P10" s="144" t="str">
        <f>F16</f>
        <v>l</v>
      </c>
      <c r="Q10" s="10"/>
      <c r="R10" s="7" t="str">
        <f>LOOKUP(P10,Listat!$H$2:$I$7)</f>
        <v>Tavallinen</v>
      </c>
      <c r="S10" s="7"/>
      <c r="T10" s="7"/>
      <c r="U10" s="145" t="s">
        <v>152</v>
      </c>
      <c r="V10" s="147" t="s">
        <v>191</v>
      </c>
      <c r="W10" s="147">
        <v>15</v>
      </c>
      <c r="Y10" s="4"/>
      <c r="Z10" s="5"/>
      <c r="AA10" s="5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393"/>
      <c r="AU10" s="393"/>
    </row>
    <row r="11" spans="1:47" s="4" customFormat="1" ht="15" customHeight="1">
      <c r="A11" s="242" t="s">
        <v>844</v>
      </c>
      <c r="B11" s="242"/>
      <c r="C11" s="10"/>
      <c r="D11" s="10" t="s">
        <v>956</v>
      </c>
      <c r="E11" s="10"/>
      <c r="F11" s="10"/>
      <c r="G11" s="10"/>
      <c r="H11" s="10"/>
      <c r="I11" s="10"/>
      <c r="J11" s="10"/>
      <c r="K11" s="10"/>
      <c r="L11" s="2"/>
      <c r="M11" s="138" t="s">
        <v>958</v>
      </c>
      <c r="N11" s="10"/>
      <c r="O11" s="310"/>
      <c r="P11" s="144" t="str">
        <f>H13</f>
        <v>llll</v>
      </c>
      <c r="Q11" s="10"/>
      <c r="R11" s="10" t="str">
        <f>LOOKUP(P11,Listat!$H$2:$I$7)</f>
        <v>Loistava</v>
      </c>
      <c r="S11" s="10"/>
      <c r="T11" s="10"/>
      <c r="U11" s="362" t="s">
        <v>152</v>
      </c>
      <c r="V11" s="363" t="s">
        <v>196</v>
      </c>
      <c r="W11" s="363">
        <v>21</v>
      </c>
      <c r="Z11" s="5"/>
      <c r="AA11" s="5"/>
      <c r="AT11" s="393"/>
    </row>
    <row r="12" spans="1:47" s="4" customFormat="1" ht="15" customHeight="1">
      <c r="A12" s="341" t="s">
        <v>204</v>
      </c>
      <c r="B12" s="341"/>
      <c r="C12" s="341"/>
      <c r="D12" s="175" t="s">
        <v>884</v>
      </c>
      <c r="E12" s="175"/>
      <c r="F12" s="175" t="s">
        <v>615</v>
      </c>
      <c r="G12" s="342"/>
      <c r="H12" s="175" t="s">
        <v>616</v>
      </c>
      <c r="I12" s="281"/>
      <c r="J12" s="175" t="s">
        <v>779</v>
      </c>
      <c r="K12" s="281"/>
      <c r="L12" s="473"/>
      <c r="M12" s="164" t="s">
        <v>12</v>
      </c>
      <c r="N12" s="168"/>
      <c r="O12" s="168"/>
      <c r="P12" s="168"/>
      <c r="Q12" s="168"/>
      <c r="R12" s="168"/>
      <c r="S12" s="168"/>
      <c r="T12" s="168"/>
      <c r="U12" s="169" t="s">
        <v>255</v>
      </c>
      <c r="V12" s="169"/>
      <c r="W12" s="169" t="s">
        <v>13</v>
      </c>
      <c r="Z12" s="5"/>
      <c r="AA12" s="5"/>
      <c r="AT12" s="393"/>
    </row>
    <row r="13" spans="1:47" s="4" customFormat="1" ht="15" customHeight="1">
      <c r="A13" s="10" t="s">
        <v>870</v>
      </c>
      <c r="B13" s="10"/>
      <c r="C13" s="10"/>
      <c r="D13" s="171" t="s">
        <v>143</v>
      </c>
      <c r="E13" s="566"/>
      <c r="F13" s="346" t="str">
        <f>VLOOKUP(D13,Listat!$J$2:$K$9,2)&amp;VLOOKUP($C$7,Listat!$J$2:$K$9,2)</f>
        <v>lll</v>
      </c>
      <c r="G13" s="147"/>
      <c r="H13" s="346" t="str">
        <f>VLOOKUP(D13,Listat!$J$2:$K$9,2)&amp;LOOKUP($F$7,Listat!$J$2:$K$9)</f>
        <v>llll</v>
      </c>
      <c r="I13" s="155"/>
      <c r="J13" s="346" t="str">
        <f>VLOOKUP(D13,Listat!$J$2:$K$9,2)&amp;LOOKUP($I$7,Listat!$J$2:$K$9)</f>
        <v>lllll</v>
      </c>
      <c r="K13" s="155"/>
      <c r="L13" s="10"/>
      <c r="M13" s="155" t="s">
        <v>821</v>
      </c>
      <c r="N13" s="155"/>
      <c r="O13" s="155"/>
      <c r="P13" s="145" t="s">
        <v>820</v>
      </c>
      <c r="Q13" s="155"/>
      <c r="R13" s="155"/>
      <c r="S13" s="155"/>
      <c r="T13" s="155"/>
      <c r="U13" s="145"/>
      <c r="V13" s="147" t="s">
        <v>7</v>
      </c>
      <c r="W13" s="145"/>
      <c r="Z13" s="5"/>
      <c r="AA13" s="5"/>
    </row>
    <row r="14" spans="1:47" s="4" customFormat="1" ht="15" customHeight="1">
      <c r="A14" s="10" t="s">
        <v>871</v>
      </c>
      <c r="B14" s="10"/>
      <c r="C14" s="10"/>
      <c r="D14" s="171" t="s">
        <v>798</v>
      </c>
      <c r="E14" s="566"/>
      <c r="F14" s="346" t="str">
        <f>VLOOKUP(D14,Listat!$J$2:$K$9,2)&amp;VLOOKUP($C$7,Listat!$J$2:$K$9,2)</f>
        <v>ll</v>
      </c>
      <c r="G14" s="147"/>
      <c r="H14" s="346" t="str">
        <f>VLOOKUP(D14,Listat!$J$2:$K$9,2)&amp;LOOKUP($F$7,Listat!$J$2:$K$9)</f>
        <v>lll</v>
      </c>
      <c r="I14" s="184"/>
      <c r="J14" s="346" t="str">
        <f>VLOOKUP(D14,Listat!$J$2:$K$9,2)&amp;LOOKUP($I$7,Listat!$J$2:$K$9)</f>
        <v>llll</v>
      </c>
      <c r="K14" s="184"/>
      <c r="L14" s="2"/>
      <c r="M14" s="10" t="s">
        <v>14</v>
      </c>
      <c r="N14" s="10"/>
      <c r="O14" s="3"/>
      <c r="P14" s="3"/>
      <c r="Q14" s="3"/>
      <c r="R14" s="3"/>
      <c r="S14" s="3"/>
      <c r="T14" s="3"/>
      <c r="U14" s="134" t="s">
        <v>152</v>
      </c>
      <c r="V14" s="566" t="s">
        <v>6</v>
      </c>
      <c r="W14" s="134" t="s">
        <v>3</v>
      </c>
      <c r="Z14" s="5"/>
      <c r="AA14" s="5"/>
    </row>
    <row r="15" spans="1:47" s="4" customFormat="1" ht="15" customHeight="1">
      <c r="A15" s="10" t="s">
        <v>872</v>
      </c>
      <c r="B15" s="10"/>
      <c r="C15" s="10"/>
      <c r="D15" s="171" t="s">
        <v>797</v>
      </c>
      <c r="E15" s="566"/>
      <c r="F15" s="346" t="str">
        <f>VLOOKUP(D15,Listat!$J$2:$K$9,2)&amp;VLOOKUP($C$7,Listat!$J$2:$K$9,2)</f>
        <v>l</v>
      </c>
      <c r="G15" s="147"/>
      <c r="H15" s="346" t="str">
        <f>VLOOKUP(D15,Listat!$J$2:$K$9,2)&amp;LOOKUP($F$7,Listat!$J$2:$K$9)</f>
        <v>ll</v>
      </c>
      <c r="I15" s="184"/>
      <c r="J15" s="346" t="str">
        <f>VLOOKUP(D15,Listat!$J$2:$K$9,2)&amp;LOOKUP($I$7,Listat!$J$2:$K$9)</f>
        <v>lll</v>
      </c>
      <c r="K15" s="184"/>
      <c r="L15" s="2"/>
      <c r="M15" s="10" t="s">
        <v>15</v>
      </c>
      <c r="N15" s="10"/>
      <c r="O15" s="3"/>
      <c r="P15" s="3"/>
      <c r="Q15" s="3"/>
      <c r="R15" s="3"/>
      <c r="S15" s="3"/>
      <c r="T15" s="3"/>
      <c r="U15" s="134" t="s">
        <v>152</v>
      </c>
      <c r="V15" s="566" t="s">
        <v>4</v>
      </c>
      <c r="W15" s="134" t="s">
        <v>3</v>
      </c>
      <c r="Z15" s="5"/>
      <c r="AA15" s="5"/>
    </row>
    <row r="16" spans="1:47" s="4" customFormat="1" ht="15" customHeight="1">
      <c r="A16" s="10" t="s">
        <v>873</v>
      </c>
      <c r="B16" s="10"/>
      <c r="C16" s="10"/>
      <c r="D16" s="171" t="s">
        <v>797</v>
      </c>
      <c r="E16" s="566"/>
      <c r="F16" s="346" t="str">
        <f>VLOOKUP(D16,Listat!$J$2:$K$9,2)&amp;VLOOKUP($C$7,Listat!$J$2:$K$9,2)</f>
        <v>l</v>
      </c>
      <c r="G16" s="147"/>
      <c r="H16" s="346" t="str">
        <f>VLOOKUP(D16,Listat!$J$2:$K$9,2)&amp;LOOKUP($F$7,Listat!$J$2:$K$9)</f>
        <v>ll</v>
      </c>
      <c r="I16" s="184"/>
      <c r="J16" s="346" t="str">
        <f>VLOOKUP(D16,Listat!$J$2:$K$9,2)&amp;LOOKUP($I$7,Listat!$J$2:$K$9)</f>
        <v>lll</v>
      </c>
      <c r="K16" s="184"/>
      <c r="L16" s="2"/>
      <c r="M16" s="10" t="s">
        <v>16</v>
      </c>
      <c r="N16" s="10"/>
      <c r="O16" s="3"/>
      <c r="P16" s="3"/>
      <c r="Q16" s="3"/>
      <c r="R16" s="3"/>
      <c r="S16" s="3"/>
      <c r="T16" s="3"/>
      <c r="U16" s="134" t="s">
        <v>152</v>
      </c>
      <c r="V16" s="566" t="s">
        <v>2</v>
      </c>
      <c r="W16" s="134" t="s">
        <v>3</v>
      </c>
      <c r="Z16" s="5"/>
      <c r="AA16" s="5"/>
    </row>
    <row r="17" spans="1:38" s="4" customFormat="1" ht="15" customHeight="1">
      <c r="A17" s="10" t="s">
        <v>874</v>
      </c>
      <c r="B17" s="10"/>
      <c r="C17" s="10"/>
      <c r="D17" s="171" t="s">
        <v>797</v>
      </c>
      <c r="E17" s="566"/>
      <c r="F17" s="346" t="str">
        <f>VLOOKUP(D17,Listat!$J$2:$K$9,2)&amp;VLOOKUP($C$7,Listat!$J$2:$K$9,2)</f>
        <v>l</v>
      </c>
      <c r="G17" s="147"/>
      <c r="H17" s="346" t="str">
        <f>VLOOKUP(D17,Listat!$J$2:$K$9,2)&amp;LOOKUP($F$7,Listat!$J$2:$K$9)</f>
        <v>ll</v>
      </c>
      <c r="I17" s="347"/>
      <c r="J17" s="346" t="str">
        <f>VLOOKUP(D17,Listat!$J$2:$K$9,2)&amp;LOOKUP($I$7,Listat!$J$2:$K$9)</f>
        <v>lll</v>
      </c>
      <c r="K17" s="347"/>
      <c r="L17" s="138"/>
      <c r="M17" s="3" t="s">
        <v>17</v>
      </c>
      <c r="N17" s="3"/>
      <c r="O17" s="3"/>
      <c r="P17" s="3"/>
      <c r="Q17" s="3"/>
      <c r="R17" s="3"/>
      <c r="S17" s="3"/>
      <c r="T17" s="3"/>
      <c r="U17" s="139" t="s">
        <v>152</v>
      </c>
      <c r="V17" s="459" t="s">
        <v>189</v>
      </c>
      <c r="W17" s="139" t="s">
        <v>3</v>
      </c>
      <c r="Z17" s="5"/>
      <c r="AA17" s="5"/>
    </row>
    <row r="18" spans="1:38" s="4" customFormat="1" ht="15" customHeight="1">
      <c r="A18" s="142" t="s">
        <v>875</v>
      </c>
      <c r="B18" s="161"/>
      <c r="C18" s="161"/>
      <c r="D18" s="171" t="s">
        <v>798</v>
      </c>
      <c r="E18" s="566"/>
      <c r="F18" s="346" t="str">
        <f>VLOOKUP(D18,Listat!$J$2:$K$9,2)&amp;VLOOKUP($C$7,Listat!$J$2:$K$9,2)</f>
        <v>ll</v>
      </c>
      <c r="G18" s="147"/>
      <c r="H18" s="346" t="str">
        <f>VLOOKUP(D18,Listat!$J$2:$K$9,2)&amp;LOOKUP($F$7,Listat!$J$2:$K$9)</f>
        <v>lll</v>
      </c>
      <c r="I18" s="155"/>
      <c r="J18" s="346" t="str">
        <f>VLOOKUP(D18,Listat!$J$2:$K$9,2)&amp;LOOKUP($I$7,Listat!$J$2:$K$9)</f>
        <v>llll</v>
      </c>
      <c r="K18" s="155"/>
      <c r="L18" s="10"/>
      <c r="M18" s="506"/>
      <c r="N18" s="10"/>
      <c r="O18" s="10"/>
      <c r="P18" s="10"/>
      <c r="Q18" s="10"/>
      <c r="R18" s="134"/>
      <c r="S18" s="524"/>
      <c r="T18" s="505"/>
      <c r="U18" s="505"/>
      <c r="V18" s="505"/>
      <c r="W18" s="488"/>
      <c r="Z18" s="5"/>
      <c r="AA18" s="5"/>
    </row>
    <row r="19" spans="1:38" s="4" customFormat="1" ht="15" customHeight="1" thickBot="1">
      <c r="A19" s="299" t="s">
        <v>794</v>
      </c>
      <c r="B19" s="565"/>
      <c r="C19" s="565"/>
      <c r="D19" s="166"/>
      <c r="E19" s="166"/>
      <c r="F19" s="166"/>
      <c r="G19" s="166"/>
      <c r="H19" s="166"/>
      <c r="I19" s="166"/>
      <c r="J19" s="166"/>
      <c r="K19" s="166"/>
      <c r="L19" s="372"/>
      <c r="M19" s="572" t="s">
        <v>1165</v>
      </c>
      <c r="N19" s="572"/>
      <c r="O19" s="572"/>
      <c r="P19" s="572"/>
      <c r="Q19" s="572"/>
      <c r="R19" s="572"/>
      <c r="S19" s="572"/>
      <c r="T19" s="578" t="s">
        <v>202</v>
      </c>
      <c r="U19" s="561"/>
      <c r="V19" s="579" t="str">
        <f>LOOKUP($F$7,Listat!$J$2:$K$9)&amp;IF(R7="Ihminen","l","")</f>
        <v>l</v>
      </c>
      <c r="W19" s="561"/>
      <c r="Z19" s="5"/>
      <c r="AA19" s="5"/>
    </row>
    <row r="20" spans="1:38" s="4" customFormat="1" ht="15" customHeight="1" thickTop="1">
      <c r="A20" s="886" t="s">
        <v>829</v>
      </c>
      <c r="B20" s="886"/>
      <c r="C20" s="886"/>
      <c r="D20" s="886"/>
      <c r="E20" s="886"/>
      <c r="F20" s="886"/>
      <c r="G20" s="886"/>
      <c r="H20" s="886"/>
      <c r="I20" s="886"/>
      <c r="J20" s="886"/>
      <c r="K20" s="886"/>
      <c r="L20" s="245"/>
      <c r="M20" s="304" t="s">
        <v>1231</v>
      </c>
      <c r="N20" s="304"/>
      <c r="O20" s="345"/>
      <c r="P20" s="345"/>
      <c r="Q20" s="345"/>
      <c r="R20" s="345"/>
      <c r="S20" s="345"/>
      <c r="T20" s="892" t="s">
        <v>931</v>
      </c>
      <c r="U20" s="892"/>
      <c r="V20" s="892"/>
      <c r="W20" s="892"/>
    </row>
    <row r="21" spans="1:38" s="246" customFormat="1" ht="15" customHeight="1">
      <c r="A21" s="888"/>
      <c r="B21" s="888"/>
      <c r="C21" s="888"/>
      <c r="D21" s="888"/>
      <c r="E21" s="888"/>
      <c r="F21" s="888"/>
      <c r="G21" s="888"/>
      <c r="H21" s="888"/>
      <c r="I21" s="888"/>
      <c r="J21" s="888"/>
      <c r="K21" s="888"/>
      <c r="L21" s="2"/>
      <c r="M21" s="304" t="s">
        <v>1232</v>
      </c>
      <c r="N21" s="304"/>
      <c r="O21" s="345"/>
      <c r="P21" s="345"/>
      <c r="Q21" s="345"/>
      <c r="R21" s="345"/>
      <c r="S21" s="345"/>
      <c r="T21" s="893" t="s">
        <v>925</v>
      </c>
      <c r="U21" s="893"/>
      <c r="V21" s="893"/>
      <c r="W21" s="893"/>
      <c r="X21" s="4"/>
      <c r="Y21" s="4"/>
      <c r="AK21" s="4"/>
      <c r="AL21" s="4"/>
    </row>
    <row r="22" spans="1:38" s="4" customFormat="1" ht="15" customHeight="1">
      <c r="A22" s="886" t="s">
        <v>948</v>
      </c>
      <c r="B22" s="886"/>
      <c r="C22" s="886"/>
      <c r="D22" s="886"/>
      <c r="E22" s="886"/>
      <c r="F22" s="886"/>
      <c r="G22" s="886"/>
      <c r="H22" s="886"/>
      <c r="I22" s="886"/>
      <c r="J22" s="886"/>
      <c r="K22" s="886"/>
      <c r="L22" s="2"/>
      <c r="M22" s="345"/>
      <c r="N22" s="304"/>
      <c r="O22" s="345"/>
      <c r="P22" s="345"/>
      <c r="Q22" s="345"/>
      <c r="R22" s="345"/>
      <c r="S22" s="345"/>
      <c r="T22" s="893"/>
      <c r="U22" s="893"/>
      <c r="V22" s="893"/>
      <c r="W22" s="893"/>
    </row>
    <row r="23" spans="1:38" s="4" customFormat="1" ht="15" customHeight="1" thickBot="1">
      <c r="A23" s="888"/>
      <c r="B23" s="888"/>
      <c r="C23" s="888"/>
      <c r="D23" s="888"/>
      <c r="E23" s="888"/>
      <c r="F23" s="888"/>
      <c r="G23" s="888"/>
      <c r="H23" s="888"/>
      <c r="I23" s="888"/>
      <c r="J23" s="888"/>
      <c r="K23" s="888"/>
      <c r="L23" s="2"/>
      <c r="M23" s="529" t="s">
        <v>783</v>
      </c>
      <c r="N23" s="530"/>
      <c r="O23" s="530"/>
      <c r="P23" s="531"/>
      <c r="Q23" s="531"/>
      <c r="R23" s="850" t="s">
        <v>1228</v>
      </c>
      <c r="S23" s="552"/>
      <c r="T23" s="549"/>
      <c r="U23" s="532" t="s">
        <v>869</v>
      </c>
      <c r="V23" s="529"/>
      <c r="W23" s="530"/>
    </row>
    <row r="24" spans="1:38" s="4" customFormat="1" ht="15" customHeight="1" thickTop="1">
      <c r="A24" s="886" t="s">
        <v>949</v>
      </c>
      <c r="B24" s="886"/>
      <c r="C24" s="886"/>
      <c r="D24" s="886"/>
      <c r="E24" s="886"/>
      <c r="F24" s="886"/>
      <c r="G24" s="886"/>
      <c r="H24" s="886"/>
      <c r="I24" s="886"/>
      <c r="J24" s="886"/>
      <c r="K24" s="886"/>
      <c r="L24" s="2"/>
      <c r="M24" s="345" t="s">
        <v>1234</v>
      </c>
      <c r="N24" s="304"/>
      <c r="O24" s="345"/>
      <c r="P24" s="345"/>
      <c r="Q24" s="304"/>
      <c r="R24" s="346" t="s">
        <v>274</v>
      </c>
      <c r="S24" s="184"/>
      <c r="T24" s="184"/>
      <c r="U24" s="171" t="s">
        <v>820</v>
      </c>
      <c r="V24" s="345"/>
      <c r="W24" s="304"/>
      <c r="Y24" s="485"/>
    </row>
    <row r="25" spans="1:38" s="4" customFormat="1" ht="15" customHeight="1">
      <c r="A25" s="888"/>
      <c r="B25" s="888"/>
      <c r="C25" s="888"/>
      <c r="D25" s="888"/>
      <c r="E25" s="888"/>
      <c r="F25" s="888"/>
      <c r="G25" s="888"/>
      <c r="H25" s="888"/>
      <c r="I25" s="888"/>
      <c r="J25" s="888"/>
      <c r="K25" s="888"/>
      <c r="L25" s="2"/>
      <c r="M25" s="489" t="s">
        <v>1233</v>
      </c>
      <c r="N25" s="304"/>
      <c r="O25" s="345"/>
      <c r="P25" s="345"/>
      <c r="Q25" s="304"/>
      <c r="R25" s="346" t="s">
        <v>294</v>
      </c>
      <c r="S25" s="184"/>
      <c r="T25" s="184"/>
      <c r="U25" s="304"/>
      <c r="V25" s="345"/>
      <c r="W25" s="345"/>
    </row>
    <row r="26" spans="1:38" s="4" customFormat="1" ht="15" customHeight="1">
      <c r="A26" s="886"/>
      <c r="B26" s="886"/>
      <c r="C26" s="886"/>
      <c r="D26" s="886"/>
      <c r="E26" s="886"/>
      <c r="F26" s="886"/>
      <c r="G26" s="886"/>
      <c r="H26" s="886"/>
      <c r="I26" s="886"/>
      <c r="J26" s="886"/>
      <c r="K26" s="886"/>
      <c r="L26" s="10"/>
      <c r="M26" s="304" t="s">
        <v>1153</v>
      </c>
      <c r="N26" s="485"/>
      <c r="O26" s="485"/>
      <c r="P26" s="485"/>
      <c r="Q26" s="304"/>
      <c r="R26" s="345"/>
      <c r="S26" s="345"/>
      <c r="T26" s="304"/>
      <c r="U26" s="304"/>
      <c r="V26" s="345"/>
      <c r="W26" s="345"/>
    </row>
    <row r="27" spans="1:38" s="4" customFormat="1" ht="15" customHeight="1">
      <c r="A27" s="888"/>
      <c r="B27" s="888"/>
      <c r="C27" s="888"/>
      <c r="D27" s="888"/>
      <c r="E27" s="888"/>
      <c r="F27" s="888"/>
      <c r="G27" s="888"/>
      <c r="H27" s="888"/>
      <c r="I27" s="888"/>
      <c r="J27" s="888"/>
      <c r="K27" s="888"/>
      <c r="L27" s="2"/>
      <c r="M27" s="304" t="s">
        <v>1148</v>
      </c>
      <c r="Q27" s="304"/>
      <c r="R27" s="345"/>
      <c r="S27" s="345"/>
      <c r="T27" s="304"/>
      <c r="U27" s="304"/>
      <c r="V27" s="345"/>
      <c r="W27" s="345"/>
    </row>
    <row r="28" spans="1:38" s="4" customFormat="1" ht="15" customHeight="1">
      <c r="A28" s="886"/>
      <c r="B28" s="886"/>
      <c r="C28" s="886"/>
      <c r="D28" s="886"/>
      <c r="E28" s="886"/>
      <c r="F28" s="886"/>
      <c r="G28" s="886"/>
      <c r="H28" s="886"/>
      <c r="I28" s="886"/>
      <c r="J28" s="886"/>
      <c r="K28" s="886"/>
      <c r="L28" s="2"/>
      <c r="M28" s="304" t="s">
        <v>1149</v>
      </c>
      <c r="Q28" s="304"/>
      <c r="R28" s="345"/>
      <c r="S28" s="345"/>
      <c r="T28" s="304"/>
      <c r="U28" s="304"/>
      <c r="V28" s="345"/>
      <c r="W28" s="345"/>
    </row>
    <row r="29" spans="1:38" s="4" customFormat="1" ht="15" customHeight="1">
      <c r="A29" s="888"/>
      <c r="B29" s="888"/>
      <c r="C29" s="888"/>
      <c r="D29" s="888"/>
      <c r="E29" s="888"/>
      <c r="F29" s="888"/>
      <c r="G29" s="888"/>
      <c r="H29" s="888"/>
      <c r="I29" s="888"/>
      <c r="J29" s="888"/>
      <c r="K29" s="888"/>
      <c r="L29" s="2"/>
      <c r="M29" s="304" t="s">
        <v>1151</v>
      </c>
      <c r="Q29" s="304"/>
      <c r="R29" s="345"/>
      <c r="S29" s="345"/>
      <c r="T29" s="304"/>
      <c r="U29" s="304"/>
      <c r="V29" s="345"/>
      <c r="W29" s="345"/>
    </row>
    <row r="30" spans="1:38" s="4" customFormat="1" ht="15" customHeight="1">
      <c r="A30" s="886"/>
      <c r="B30" s="886"/>
      <c r="C30" s="886"/>
      <c r="D30" s="886"/>
      <c r="E30" s="886"/>
      <c r="F30" s="886"/>
      <c r="G30" s="886"/>
      <c r="H30" s="886"/>
      <c r="I30" s="886"/>
      <c r="J30" s="886"/>
      <c r="K30" s="886"/>
      <c r="L30" s="2"/>
      <c r="M30" s="304" t="s">
        <v>1146</v>
      </c>
      <c r="Q30" s="304"/>
      <c r="R30" s="345"/>
      <c r="S30" s="345"/>
      <c r="T30" s="304"/>
      <c r="U30" s="304"/>
      <c r="V30" s="345"/>
      <c r="W30" s="345"/>
    </row>
    <row r="31" spans="1:38" s="4" customFormat="1" ht="15" customHeight="1">
      <c r="A31" s="888"/>
      <c r="B31" s="888"/>
      <c r="C31" s="888"/>
      <c r="D31" s="888"/>
      <c r="E31" s="888"/>
      <c r="F31" s="888"/>
      <c r="G31" s="888"/>
      <c r="H31" s="888"/>
      <c r="I31" s="888"/>
      <c r="J31" s="888"/>
      <c r="K31" s="888"/>
      <c r="L31" s="2"/>
      <c r="M31" s="304"/>
      <c r="N31" s="304"/>
      <c r="O31" s="304"/>
      <c r="P31" s="304"/>
      <c r="Q31" s="304"/>
      <c r="R31" s="345"/>
      <c r="S31" s="345"/>
      <c r="T31" s="304"/>
      <c r="U31" s="304"/>
      <c r="V31" s="345"/>
      <c r="W31" s="345"/>
    </row>
    <row r="32" spans="1:38" s="4" customFormat="1" ht="15" customHeight="1">
      <c r="A32" s="886"/>
      <c r="B32" s="886"/>
      <c r="C32" s="886"/>
      <c r="D32" s="886"/>
      <c r="E32" s="886"/>
      <c r="F32" s="886"/>
      <c r="G32" s="886"/>
      <c r="H32" s="886"/>
      <c r="I32" s="886"/>
      <c r="J32" s="886"/>
      <c r="K32" s="886"/>
      <c r="L32" s="2"/>
      <c r="M32" s="304"/>
      <c r="N32" s="304"/>
      <c r="O32" s="304"/>
      <c r="P32" s="304"/>
      <c r="Q32" s="304"/>
      <c r="R32" s="345"/>
      <c r="S32" s="345"/>
      <c r="T32" s="304"/>
      <c r="U32" s="304"/>
      <c r="V32" s="345"/>
      <c r="W32" s="345"/>
      <c r="AE32" s="485"/>
      <c r="AF32" s="485"/>
      <c r="AG32" s="485"/>
      <c r="AH32" s="485"/>
      <c r="AI32" s="485"/>
      <c r="AJ32" s="485"/>
    </row>
    <row r="33" spans="1:36" s="4" customFormat="1" ht="15" customHeight="1">
      <c r="A33" s="888"/>
      <c r="B33" s="888"/>
      <c r="C33" s="888"/>
      <c r="D33" s="888"/>
      <c r="E33" s="888"/>
      <c r="F33" s="888"/>
      <c r="G33" s="888"/>
      <c r="H33" s="888"/>
      <c r="I33" s="888"/>
      <c r="J33" s="888"/>
      <c r="K33" s="888"/>
      <c r="L33" s="2"/>
      <c r="M33" s="304"/>
      <c r="N33" s="304"/>
      <c r="O33" s="304"/>
      <c r="P33" s="304"/>
      <c r="Q33" s="304"/>
      <c r="R33" s="345"/>
      <c r="S33" s="345"/>
      <c r="T33" s="304"/>
      <c r="U33" s="304"/>
      <c r="V33" s="345"/>
      <c r="W33" s="345"/>
      <c r="AE33" s="485"/>
      <c r="AF33" s="485"/>
      <c r="AG33" s="485"/>
      <c r="AH33" s="485"/>
      <c r="AI33" s="485"/>
      <c r="AJ33" s="485"/>
    </row>
    <row r="34" spans="1:36" s="4" customFormat="1" ht="15" customHeight="1">
      <c r="L34" s="134"/>
      <c r="AE34" s="485"/>
      <c r="AF34" s="485"/>
      <c r="AG34" s="485"/>
      <c r="AH34" s="485"/>
      <c r="AI34" s="485"/>
      <c r="AJ34" s="485"/>
    </row>
    <row r="35" spans="1:36" s="4" customFormat="1" ht="15" customHeight="1">
      <c r="L35" s="134"/>
    </row>
    <row r="36" spans="1:36" s="4" customFormat="1" ht="15" customHeight="1">
      <c r="L36" s="134"/>
    </row>
    <row r="37" spans="1:36" s="4" customFormat="1" ht="15" customHeight="1">
      <c r="L37" s="134"/>
    </row>
    <row r="38" spans="1:36" s="4" customFormat="1" ht="15" customHeight="1">
      <c r="L38" s="134"/>
    </row>
    <row r="39" spans="1:36" s="4" customFormat="1" ht="15" customHeight="1">
      <c r="L39" s="134"/>
    </row>
    <row r="40" spans="1:36" s="4" customFormat="1" ht="15" customHeight="1">
      <c r="L40" s="134"/>
    </row>
    <row r="41" spans="1:36" s="4" customFormat="1" ht="15" customHeight="1">
      <c r="L41" s="134"/>
    </row>
    <row r="42" spans="1:36" s="4" customFormat="1" ht="15" customHeight="1">
      <c r="L42" s="134"/>
    </row>
    <row r="43" spans="1:36" s="4" customFormat="1" ht="15" customHeight="1">
      <c r="L43" s="134"/>
    </row>
    <row r="44" spans="1:36" s="4" customFormat="1" ht="15" customHeight="1">
      <c r="L44" s="134"/>
    </row>
    <row r="45" spans="1:36" s="4" customFormat="1" ht="15" customHeight="1">
      <c r="L45" s="134"/>
    </row>
    <row r="46" spans="1:36" s="4" customFormat="1" ht="15" customHeight="1">
      <c r="L46" s="134"/>
    </row>
    <row r="47" spans="1:36" s="4" customFormat="1" ht="15" customHeight="1">
      <c r="L47" s="134"/>
    </row>
    <row r="48" spans="1:36" s="4" customFormat="1" ht="15" customHeight="1">
      <c r="L48" s="134"/>
    </row>
    <row r="49" spans="12:12" s="4" customFormat="1" ht="15" customHeight="1">
      <c r="L49" s="134"/>
    </row>
    <row r="50" spans="12:12" s="4" customFormat="1" ht="15" customHeight="1">
      <c r="L50" s="134"/>
    </row>
    <row r="51" spans="12:12" s="4" customFormat="1" ht="15" customHeight="1">
      <c r="L51" s="134"/>
    </row>
    <row r="52" spans="12:12" s="4" customFormat="1" ht="15" customHeight="1">
      <c r="L52" s="134"/>
    </row>
    <row r="53" spans="12:12" s="4" customFormat="1" ht="15" customHeight="1">
      <c r="L53" s="134"/>
    </row>
    <row r="54" spans="12:12" s="4" customFormat="1" ht="15" customHeight="1">
      <c r="L54" s="134"/>
    </row>
    <row r="55" spans="12:12" s="4" customFormat="1" ht="15" customHeight="1">
      <c r="L55" s="134"/>
    </row>
    <row r="56" spans="12:12" s="4" customFormat="1" ht="15" customHeight="1">
      <c r="L56" s="134"/>
    </row>
    <row r="57" spans="12:12" s="4" customFormat="1" ht="15" customHeight="1">
      <c r="L57" s="134"/>
    </row>
    <row r="58" spans="12:12" s="4" customFormat="1" ht="15" customHeight="1">
      <c r="L58" s="134"/>
    </row>
    <row r="59" spans="12:12" s="4" customFormat="1" ht="15" customHeight="1">
      <c r="L59" s="134"/>
    </row>
    <row r="60" spans="12:12" s="4" customFormat="1" ht="15" customHeight="1">
      <c r="L60" s="134"/>
    </row>
    <row r="61" spans="12:12" s="4" customFormat="1" ht="15" customHeight="1">
      <c r="L61" s="134"/>
    </row>
    <row r="62" spans="12:12" s="4" customFormat="1" ht="15" customHeight="1">
      <c r="L62" s="134"/>
    </row>
    <row r="63" spans="12:12" s="4" customFormat="1" ht="15" customHeight="1">
      <c r="L63" s="134"/>
    </row>
    <row r="64" spans="12:12" s="4" customFormat="1" ht="15" customHeight="1">
      <c r="L64" s="134"/>
    </row>
    <row r="65" spans="12:12" s="4" customFormat="1" ht="15" customHeight="1">
      <c r="L65" s="134"/>
    </row>
    <row r="66" spans="12:12" s="4" customFormat="1" ht="15" customHeight="1">
      <c r="L66" s="134"/>
    </row>
    <row r="67" spans="12:12" s="4" customFormat="1" ht="15" customHeight="1">
      <c r="L67" s="134"/>
    </row>
    <row r="68" spans="12:12" s="4" customFormat="1" ht="15" customHeight="1">
      <c r="L68" s="134"/>
    </row>
    <row r="69" spans="12:12" s="4" customFormat="1" ht="15" customHeight="1">
      <c r="L69" s="134"/>
    </row>
    <row r="70" spans="12:12" s="4" customFormat="1" ht="15" customHeight="1">
      <c r="L70" s="134"/>
    </row>
    <row r="71" spans="12:12" s="4" customFormat="1" ht="15" customHeight="1">
      <c r="L71" s="134"/>
    </row>
    <row r="72" spans="12:12" s="4" customFormat="1" ht="15" customHeight="1">
      <c r="L72" s="134"/>
    </row>
    <row r="73" spans="12:12" s="4" customFormat="1" ht="15" customHeight="1">
      <c r="L73" s="134"/>
    </row>
    <row r="74" spans="12:12" s="4" customFormat="1" ht="15" customHeight="1">
      <c r="L74" s="134"/>
    </row>
    <row r="75" spans="12:12" s="4" customFormat="1" ht="15" customHeight="1">
      <c r="L75" s="134"/>
    </row>
    <row r="76" spans="12:12" s="4" customFormat="1" ht="15" customHeight="1">
      <c r="L76" s="134"/>
    </row>
    <row r="77" spans="12:12" s="4" customFormat="1" ht="15" customHeight="1">
      <c r="L77" s="134"/>
    </row>
    <row r="78" spans="12:12" s="4" customFormat="1" ht="15" customHeight="1">
      <c r="L78" s="134"/>
    </row>
    <row r="79" spans="12:12" s="4" customFormat="1" ht="15" customHeight="1">
      <c r="L79" s="134"/>
    </row>
    <row r="80" spans="12:12" s="4" customFormat="1" ht="15" customHeight="1">
      <c r="L80" s="134"/>
    </row>
    <row r="81" spans="11:12" s="4" customFormat="1" ht="15" customHeight="1">
      <c r="L81" s="134"/>
    </row>
    <row r="82" spans="11:12" s="4" customFormat="1" ht="15" customHeight="1">
      <c r="L82" s="134"/>
    </row>
    <row r="83" spans="11:12" s="4" customFormat="1" ht="15" customHeight="1">
      <c r="L83" s="134"/>
    </row>
    <row r="84" spans="11:12" s="4" customFormat="1" ht="15" customHeight="1">
      <c r="L84" s="134"/>
    </row>
    <row r="85" spans="11:12" s="4" customFormat="1" ht="15" customHeight="1">
      <c r="K85" s="8"/>
      <c r="L85" s="8"/>
    </row>
    <row r="86" spans="11:12" s="4" customFormat="1" ht="15" customHeight="1">
      <c r="K86" s="8"/>
      <c r="L86" s="8"/>
    </row>
    <row r="87" spans="11:12" s="4" customFormat="1" ht="15" customHeight="1">
      <c r="K87" s="8"/>
      <c r="L87" s="8"/>
    </row>
    <row r="88" spans="11:12" s="4" customFormat="1" ht="15" customHeight="1">
      <c r="K88" s="8"/>
      <c r="L88" s="8"/>
    </row>
    <row r="89" spans="11:12" s="4" customFormat="1" ht="15" customHeight="1">
      <c r="K89" s="8"/>
      <c r="L89" s="8"/>
    </row>
    <row r="90" spans="11:12" s="4" customFormat="1" ht="15" customHeight="1">
      <c r="K90" s="8"/>
      <c r="L90" s="8"/>
    </row>
    <row r="91" spans="11:12" s="4" customFormat="1" ht="15" customHeight="1">
      <c r="K91" s="8"/>
      <c r="L91" s="8"/>
    </row>
    <row r="92" spans="11:12" s="4" customFormat="1" ht="15" customHeight="1">
      <c r="K92" s="8"/>
      <c r="L92" s="8"/>
    </row>
    <row r="93" spans="11:12" s="4" customFormat="1" ht="15" customHeight="1">
      <c r="K93" s="8"/>
      <c r="L93" s="8"/>
    </row>
    <row r="94" spans="11:12" s="4" customFormat="1" ht="15" customHeight="1">
      <c r="K94" s="8"/>
      <c r="L94" s="8"/>
    </row>
    <row r="95" spans="11:12" s="4" customFormat="1" ht="15" customHeight="1">
      <c r="K95" s="8"/>
      <c r="L95" s="8"/>
    </row>
    <row r="96" spans="11:12" s="4" customFormat="1" ht="15" customHeight="1">
      <c r="K96" s="8"/>
      <c r="L96" s="8"/>
    </row>
    <row r="97" spans="6:20" s="4" customFormat="1" ht="15" customHeight="1">
      <c r="K97" s="8"/>
      <c r="L97" s="8"/>
    </row>
    <row r="98" spans="6:20" s="4" customFormat="1" ht="15" customHeight="1">
      <c r="K98" s="8"/>
      <c r="L98" s="8"/>
    </row>
    <row r="99" spans="6:20" s="4" customFormat="1" ht="15" customHeight="1">
      <c r="K99" s="8"/>
      <c r="L99" s="8"/>
    </row>
    <row r="100" spans="6:20" s="4" customFormat="1" ht="15" customHeight="1">
      <c r="K100" s="8"/>
      <c r="L100" s="8"/>
    </row>
    <row r="101" spans="6:20" s="4" customFormat="1" ht="15" customHeight="1">
      <c r="K101" s="8"/>
      <c r="L101" s="8"/>
    </row>
    <row r="102" spans="6:20" s="4" customFormat="1" ht="15" customHeight="1">
      <c r="K102" s="8"/>
      <c r="L102" s="8"/>
    </row>
    <row r="103" spans="6:20" s="4" customFormat="1" ht="15" customHeight="1">
      <c r="K103" s="8"/>
      <c r="L103" s="8"/>
    </row>
    <row r="104" spans="6:20" s="4" customFormat="1" ht="15" customHeight="1">
      <c r="K104" s="8"/>
      <c r="L104" s="8"/>
    </row>
    <row r="105" spans="6:20" s="4" customFormat="1" ht="15" customHeight="1">
      <c r="K105" s="8"/>
      <c r="L105" s="8"/>
    </row>
    <row r="106" spans="6:20" s="4" customFormat="1" ht="15" customHeight="1">
      <c r="K106" s="8"/>
      <c r="L106" s="8"/>
      <c r="M106"/>
      <c r="N106"/>
      <c r="O106"/>
      <c r="P106"/>
      <c r="Q106"/>
      <c r="R106"/>
      <c r="S106"/>
      <c r="T106"/>
    </row>
    <row r="107" spans="6:20" s="4" customFormat="1" ht="15" customHeight="1">
      <c r="K107" s="8"/>
      <c r="L107" s="8"/>
      <c r="M107"/>
      <c r="N107"/>
      <c r="O107"/>
      <c r="P107"/>
      <c r="Q107"/>
      <c r="R107"/>
      <c r="S107"/>
      <c r="T107"/>
    </row>
    <row r="108" spans="6:20" s="4" customFormat="1" ht="15" customHeight="1">
      <c r="K108" s="8"/>
      <c r="L108" s="8"/>
      <c r="M108"/>
      <c r="N108"/>
      <c r="O108"/>
      <c r="P108"/>
      <c r="Q108"/>
      <c r="R108"/>
      <c r="S108"/>
      <c r="T108"/>
    </row>
    <row r="109" spans="6:20" s="4" customFormat="1" ht="15" customHeight="1">
      <c r="K109" s="8"/>
      <c r="L109" s="8"/>
      <c r="M109"/>
      <c r="N109"/>
      <c r="O109"/>
      <c r="P109"/>
      <c r="Q109"/>
      <c r="R109"/>
      <c r="S109"/>
      <c r="T109"/>
    </row>
    <row r="110" spans="6:20" s="4" customFormat="1" ht="15" customHeight="1">
      <c r="K110" s="8"/>
      <c r="L110" s="8"/>
      <c r="M110"/>
      <c r="N110"/>
      <c r="O110"/>
      <c r="P110"/>
      <c r="Q110"/>
      <c r="R110"/>
      <c r="S110"/>
      <c r="T110"/>
    </row>
    <row r="111" spans="6:20" s="4" customFormat="1" ht="15" customHeight="1">
      <c r="K111" s="8"/>
      <c r="L111" s="8"/>
      <c r="M111"/>
      <c r="N111"/>
      <c r="O111"/>
      <c r="P111"/>
      <c r="Q111"/>
      <c r="R111"/>
      <c r="S111"/>
      <c r="T111"/>
    </row>
    <row r="112" spans="6:20" s="4" customFormat="1" ht="15" customHeight="1">
      <c r="F112"/>
      <c r="G112"/>
      <c r="H112"/>
      <c r="I112"/>
      <c r="J112"/>
      <c r="K112" s="8"/>
      <c r="L112" s="8"/>
      <c r="M112"/>
      <c r="N112"/>
      <c r="O112"/>
      <c r="P112"/>
      <c r="Q112"/>
      <c r="R112"/>
      <c r="S112"/>
      <c r="T112"/>
    </row>
    <row r="113" spans="5:20" s="4" customFormat="1" ht="15" customHeight="1">
      <c r="F113"/>
      <c r="G113"/>
      <c r="H113"/>
      <c r="I113"/>
      <c r="J113"/>
      <c r="K113" s="8"/>
      <c r="L113" s="8"/>
      <c r="M113"/>
      <c r="N113"/>
      <c r="O113"/>
      <c r="P113"/>
      <c r="Q113"/>
      <c r="R113"/>
      <c r="S113"/>
      <c r="T113"/>
    </row>
    <row r="114" spans="5:20" s="4" customFormat="1" ht="15" customHeight="1">
      <c r="F114"/>
      <c r="G114"/>
      <c r="H114"/>
      <c r="I114"/>
      <c r="J114"/>
      <c r="K114" s="8"/>
      <c r="L114" s="8"/>
      <c r="M114"/>
      <c r="N114"/>
      <c r="O114"/>
      <c r="P114"/>
      <c r="Q114"/>
      <c r="R114"/>
      <c r="S114"/>
      <c r="T114"/>
    </row>
    <row r="115" spans="5:20" s="4" customFormat="1" ht="15" customHeight="1">
      <c r="F115"/>
      <c r="G115"/>
      <c r="H115"/>
      <c r="I115"/>
      <c r="J115"/>
      <c r="K115" s="8"/>
      <c r="L115" s="8"/>
      <c r="M115"/>
      <c r="N115"/>
      <c r="O115"/>
      <c r="P115"/>
      <c r="Q115"/>
      <c r="R115"/>
      <c r="S115"/>
      <c r="T115"/>
    </row>
    <row r="116" spans="5:20" s="4" customFormat="1" ht="15" customHeight="1">
      <c r="F116"/>
      <c r="G116"/>
      <c r="H116"/>
      <c r="I116"/>
      <c r="J116"/>
      <c r="K116" s="8"/>
      <c r="L116" s="8"/>
      <c r="M116"/>
      <c r="N116"/>
      <c r="O116"/>
      <c r="P116"/>
      <c r="Q116"/>
      <c r="R116"/>
      <c r="S116"/>
      <c r="T116"/>
    </row>
    <row r="117" spans="5:20" s="4" customFormat="1" ht="15" customHeight="1">
      <c r="F117"/>
      <c r="G117"/>
      <c r="H117"/>
      <c r="I117"/>
      <c r="J117"/>
      <c r="K117" s="8"/>
      <c r="L117" s="8"/>
      <c r="M117"/>
      <c r="N117"/>
      <c r="O117"/>
      <c r="P117"/>
      <c r="Q117"/>
      <c r="R117"/>
      <c r="S117"/>
      <c r="T117"/>
    </row>
    <row r="118" spans="5:20" s="4" customFormat="1" ht="15" customHeight="1">
      <c r="F118"/>
      <c r="G118"/>
      <c r="H118"/>
      <c r="I118"/>
      <c r="J118"/>
      <c r="K118" s="8"/>
      <c r="L118" s="8"/>
      <c r="M118"/>
      <c r="N118"/>
      <c r="O118"/>
      <c r="P118"/>
      <c r="Q118"/>
      <c r="R118"/>
      <c r="S118"/>
      <c r="T118"/>
    </row>
    <row r="119" spans="5:20" s="4" customFormat="1" ht="15" customHeight="1">
      <c r="F119"/>
      <c r="G119"/>
      <c r="H119"/>
      <c r="I119"/>
      <c r="J119"/>
      <c r="K119" s="8"/>
      <c r="L119" s="8"/>
      <c r="M119"/>
      <c r="N119"/>
      <c r="O119"/>
      <c r="P119"/>
      <c r="Q119"/>
      <c r="R119"/>
      <c r="S119"/>
      <c r="T119"/>
    </row>
    <row r="120" spans="5:20" s="4" customFormat="1" ht="15" customHeight="1">
      <c r="F120"/>
      <c r="G120"/>
      <c r="H120"/>
      <c r="I120"/>
      <c r="J120"/>
      <c r="K120" s="8"/>
      <c r="L120" s="8"/>
      <c r="M120"/>
      <c r="N120"/>
      <c r="O120"/>
      <c r="P120"/>
      <c r="Q120"/>
      <c r="R120"/>
      <c r="S120"/>
      <c r="T120"/>
    </row>
    <row r="121" spans="5:20" s="4" customFormat="1" ht="15" customHeight="1">
      <c r="F121"/>
      <c r="G121"/>
      <c r="H121"/>
      <c r="I121"/>
      <c r="J121"/>
      <c r="K121" s="567"/>
      <c r="L121" s="8"/>
      <c r="M121"/>
      <c r="N121"/>
      <c r="O121"/>
      <c r="P121"/>
      <c r="Q121"/>
      <c r="R121"/>
      <c r="S121"/>
      <c r="T121"/>
    </row>
    <row r="122" spans="5:20" s="4" customFormat="1" ht="15" customHeight="1">
      <c r="F122"/>
      <c r="G122"/>
      <c r="H122"/>
      <c r="I122"/>
      <c r="J122"/>
      <c r="K122" s="567"/>
      <c r="L122" s="567"/>
      <c r="M122"/>
      <c r="N122"/>
      <c r="O122"/>
      <c r="P122"/>
      <c r="Q122"/>
      <c r="R122"/>
      <c r="S122"/>
      <c r="T122"/>
    </row>
    <row r="123" spans="5:20" s="4" customFormat="1" ht="15" customHeight="1">
      <c r="F123"/>
      <c r="G123"/>
      <c r="H123"/>
      <c r="I123"/>
      <c r="J123"/>
      <c r="K123" s="567"/>
      <c r="L123" s="567"/>
      <c r="M123"/>
      <c r="N123"/>
      <c r="O123"/>
      <c r="P123"/>
      <c r="Q123"/>
      <c r="R123"/>
      <c r="S123"/>
      <c r="T123"/>
    </row>
    <row r="124" spans="5:20" s="4" customFormat="1" ht="15" customHeight="1">
      <c r="F124"/>
      <c r="G124"/>
      <c r="H124"/>
      <c r="I124"/>
      <c r="J124"/>
      <c r="K124" s="567"/>
      <c r="L124" s="567"/>
      <c r="M124"/>
      <c r="N124"/>
      <c r="O124"/>
      <c r="P124"/>
      <c r="Q124"/>
      <c r="R124"/>
      <c r="S124"/>
      <c r="T124"/>
    </row>
    <row r="125" spans="5:20" s="4" customFormat="1" ht="15" customHeight="1">
      <c r="F125"/>
      <c r="G125"/>
      <c r="H125"/>
      <c r="I125"/>
      <c r="J125"/>
      <c r="K125" s="567"/>
      <c r="L125" s="567"/>
      <c r="M125"/>
      <c r="N125"/>
      <c r="O125"/>
      <c r="P125"/>
      <c r="Q125"/>
      <c r="R125"/>
      <c r="S125"/>
      <c r="T125"/>
    </row>
    <row r="126" spans="5:20" s="4" customFormat="1" ht="15" customHeight="1">
      <c r="F126"/>
      <c r="G126"/>
      <c r="H126"/>
      <c r="I126"/>
      <c r="J126"/>
      <c r="K126" s="567"/>
      <c r="L126" s="567"/>
      <c r="M126"/>
      <c r="N126"/>
      <c r="O126"/>
      <c r="P126"/>
      <c r="Q126"/>
      <c r="R126"/>
      <c r="S126"/>
      <c r="T126"/>
    </row>
    <row r="127" spans="5:20" s="4" customFormat="1" ht="15" customHeight="1">
      <c r="F127"/>
      <c r="G127"/>
      <c r="H127"/>
      <c r="I127"/>
      <c r="J127"/>
      <c r="K127" s="567"/>
      <c r="L127" s="567"/>
      <c r="M127"/>
      <c r="N127"/>
      <c r="O127"/>
      <c r="P127"/>
      <c r="Q127"/>
      <c r="R127"/>
      <c r="S127"/>
      <c r="T127"/>
    </row>
    <row r="128" spans="5:20" s="4" customFormat="1" ht="15" customHeight="1">
      <c r="E128"/>
      <c r="F128"/>
      <c r="G128"/>
      <c r="H128"/>
      <c r="I128"/>
      <c r="J128"/>
      <c r="K128" s="567"/>
      <c r="L128" s="567"/>
      <c r="M128"/>
      <c r="N128"/>
      <c r="O128"/>
      <c r="P128"/>
      <c r="Q128"/>
      <c r="R128"/>
      <c r="S128"/>
      <c r="T128"/>
    </row>
    <row r="129" spans="1:26" s="4" customFormat="1" ht="15" customHeight="1">
      <c r="E129"/>
      <c r="F129"/>
      <c r="G129"/>
      <c r="H129"/>
      <c r="I129"/>
      <c r="J129"/>
      <c r="K129" s="567"/>
      <c r="L129" s="567"/>
      <c r="M129"/>
      <c r="N129"/>
      <c r="O129"/>
      <c r="P129"/>
      <c r="Q129"/>
      <c r="R129"/>
      <c r="S129"/>
      <c r="T129"/>
    </row>
    <row r="130" spans="1:26" s="4" customFormat="1" ht="15" customHeight="1">
      <c r="E130"/>
      <c r="F130"/>
      <c r="G130"/>
      <c r="H130"/>
      <c r="I130"/>
      <c r="J130"/>
      <c r="K130" s="567"/>
      <c r="L130" s="567"/>
      <c r="M130"/>
      <c r="N130"/>
      <c r="O130"/>
      <c r="P130"/>
      <c r="Q130"/>
      <c r="R130"/>
      <c r="S130"/>
      <c r="T130"/>
      <c r="U130"/>
      <c r="V130"/>
      <c r="W130"/>
    </row>
    <row r="131" spans="1:26" s="4" customFormat="1" ht="15" customHeight="1">
      <c r="E131"/>
      <c r="F131"/>
      <c r="G131"/>
      <c r="H131"/>
      <c r="I131"/>
      <c r="J131"/>
      <c r="K131" s="567"/>
      <c r="L131" s="567"/>
      <c r="M131"/>
      <c r="N131"/>
      <c r="O131"/>
      <c r="P131"/>
      <c r="Q131"/>
      <c r="R131"/>
      <c r="S131"/>
      <c r="T131"/>
      <c r="U131"/>
      <c r="V131"/>
      <c r="W131"/>
    </row>
    <row r="132" spans="1:26" s="4" customFormat="1" ht="15" customHeight="1">
      <c r="E132"/>
      <c r="F132"/>
      <c r="G132"/>
      <c r="H132"/>
      <c r="I132"/>
      <c r="J132"/>
      <c r="K132" s="567"/>
      <c r="L132" s="567"/>
      <c r="M132"/>
      <c r="N132"/>
      <c r="O132"/>
      <c r="P132"/>
      <c r="Q132"/>
      <c r="R132"/>
      <c r="S132"/>
      <c r="T132"/>
      <c r="U132"/>
      <c r="V132"/>
      <c r="W132"/>
    </row>
    <row r="133" spans="1:26" s="4" customFormat="1" ht="15" customHeight="1">
      <c r="E133"/>
      <c r="F133"/>
      <c r="G133"/>
      <c r="H133"/>
      <c r="I133"/>
      <c r="J133"/>
      <c r="K133" s="567"/>
      <c r="L133" s="567"/>
      <c r="M133"/>
      <c r="N133"/>
      <c r="O133"/>
      <c r="P133"/>
      <c r="Q133"/>
      <c r="R133"/>
      <c r="S133"/>
      <c r="T133"/>
      <c r="U133"/>
      <c r="V133"/>
      <c r="W133"/>
      <c r="Y133"/>
    </row>
    <row r="134" spans="1:26" s="4" customFormat="1" ht="15" customHeight="1">
      <c r="A134"/>
      <c r="B134"/>
      <c r="C134"/>
      <c r="D134"/>
      <c r="E134"/>
      <c r="F134"/>
      <c r="G134"/>
      <c r="H134"/>
      <c r="I134"/>
      <c r="J134"/>
      <c r="K134" s="567"/>
      <c r="L134" s="567"/>
      <c r="M134"/>
      <c r="N134"/>
      <c r="O134"/>
      <c r="P134"/>
      <c r="Q134"/>
      <c r="R134"/>
      <c r="S134"/>
      <c r="T134"/>
      <c r="U134"/>
      <c r="V134"/>
      <c r="W134"/>
      <c r="Y134"/>
    </row>
    <row r="135" spans="1:26" s="4" customFormat="1" ht="15" customHeight="1">
      <c r="A135"/>
      <c r="B135"/>
      <c r="C135"/>
      <c r="D135"/>
      <c r="E135"/>
      <c r="F135"/>
      <c r="G135"/>
      <c r="H135"/>
      <c r="I135"/>
      <c r="J135"/>
      <c r="K135" s="567"/>
      <c r="L135" s="567"/>
      <c r="M135"/>
      <c r="N135"/>
      <c r="O135"/>
      <c r="P135"/>
      <c r="Q135"/>
      <c r="R135"/>
      <c r="S135"/>
      <c r="T135"/>
      <c r="U135"/>
      <c r="V135"/>
      <c r="W135"/>
      <c r="Y135"/>
    </row>
    <row r="136" spans="1:26" s="4" customFormat="1" ht="15" customHeight="1">
      <c r="A136"/>
      <c r="B136"/>
      <c r="C136"/>
      <c r="D136"/>
      <c r="E136"/>
      <c r="F136"/>
      <c r="G136"/>
      <c r="H136"/>
      <c r="I136"/>
      <c r="J136"/>
      <c r="K136" s="567"/>
      <c r="L136" s="567"/>
      <c r="M136"/>
      <c r="N136"/>
      <c r="O136"/>
      <c r="P136"/>
      <c r="Q136"/>
      <c r="R136"/>
      <c r="S136"/>
      <c r="T136"/>
      <c r="U136"/>
      <c r="V136"/>
      <c r="W136"/>
      <c r="Y136"/>
    </row>
    <row r="137" spans="1:26" s="4" customFormat="1" ht="15" customHeight="1">
      <c r="A137"/>
      <c r="B137"/>
      <c r="C137"/>
      <c r="D137"/>
      <c r="E137"/>
      <c r="F137"/>
      <c r="G137"/>
      <c r="H137"/>
      <c r="I137"/>
      <c r="J137"/>
      <c r="K137" s="567"/>
      <c r="L137" s="567"/>
      <c r="M137"/>
      <c r="N137"/>
      <c r="O137"/>
      <c r="P137"/>
      <c r="Q137"/>
      <c r="R137"/>
      <c r="S137"/>
      <c r="T137"/>
      <c r="U137"/>
      <c r="V137"/>
      <c r="W137"/>
      <c r="Y137"/>
    </row>
    <row r="138" spans="1:26" s="4" customFormat="1" ht="15" customHeight="1">
      <c r="A138"/>
      <c r="B138"/>
      <c r="C138"/>
      <c r="D138"/>
      <c r="E138"/>
      <c r="F138"/>
      <c r="G138"/>
      <c r="H138"/>
      <c r="I138"/>
      <c r="J138"/>
      <c r="K138" s="567"/>
      <c r="L138" s="567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6" s="4" customFormat="1" ht="15" customHeight="1">
      <c r="A139"/>
      <c r="B139"/>
      <c r="C139"/>
      <c r="D139"/>
      <c r="E139"/>
      <c r="F139"/>
      <c r="G139"/>
      <c r="H139"/>
      <c r="I139"/>
      <c r="J139"/>
      <c r="K139" s="567"/>
      <c r="L139" s="567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s="4" customFormat="1" ht="15" customHeight="1">
      <c r="A140"/>
      <c r="B140"/>
      <c r="C140"/>
      <c r="D140"/>
      <c r="E140"/>
      <c r="F140"/>
      <c r="G140"/>
      <c r="H140"/>
      <c r="I140"/>
      <c r="J140"/>
      <c r="K140" s="567"/>
      <c r="L140" s="567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s="4" customFormat="1" ht="15" customHeight="1">
      <c r="A141"/>
      <c r="B141"/>
      <c r="C141"/>
      <c r="D141"/>
      <c r="E141"/>
      <c r="F141"/>
      <c r="G141"/>
      <c r="H141"/>
      <c r="I141"/>
      <c r="J141"/>
      <c r="K141" s="567"/>
      <c r="L141" s="567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s="4" customFormat="1" ht="15" customHeight="1">
      <c r="A142"/>
      <c r="B142"/>
      <c r="C142"/>
      <c r="D142"/>
      <c r="E142"/>
      <c r="F142"/>
      <c r="G142"/>
      <c r="H142"/>
      <c r="I142"/>
      <c r="J142"/>
      <c r="K142" s="567"/>
      <c r="L142" s="567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s="4" customFormat="1" ht="15" customHeight="1">
      <c r="A143"/>
      <c r="B143"/>
      <c r="C143"/>
      <c r="D143"/>
      <c r="E143"/>
      <c r="F143"/>
      <c r="G143"/>
      <c r="H143"/>
      <c r="I143"/>
      <c r="J143"/>
      <c r="K143" s="567"/>
      <c r="L143" s="567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s="4" customFormat="1" ht="15" customHeight="1">
      <c r="A144"/>
      <c r="B144"/>
      <c r="C144"/>
      <c r="D144"/>
      <c r="E144"/>
      <c r="F144"/>
      <c r="G144"/>
      <c r="H144"/>
      <c r="I144"/>
      <c r="J144"/>
      <c r="K144" s="567"/>
      <c r="L144" s="567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s="4" customFormat="1" ht="15" customHeight="1">
      <c r="A145"/>
      <c r="B145"/>
      <c r="C145"/>
      <c r="D145"/>
      <c r="E145"/>
      <c r="F145"/>
      <c r="G145"/>
      <c r="H145"/>
      <c r="I145"/>
      <c r="J145"/>
      <c r="K145" s="567"/>
      <c r="L145" s="567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s="4" customFormat="1" ht="15" customHeight="1">
      <c r="A146"/>
      <c r="B146"/>
      <c r="C146"/>
      <c r="D146"/>
      <c r="E146"/>
      <c r="F146"/>
      <c r="G146"/>
      <c r="H146"/>
      <c r="I146"/>
      <c r="J146"/>
      <c r="K146" s="567"/>
      <c r="L146" s="567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s="4" customFormat="1" ht="15" customHeight="1">
      <c r="A147"/>
      <c r="B147"/>
      <c r="C147"/>
      <c r="D147"/>
      <c r="E147"/>
      <c r="F147"/>
      <c r="G147"/>
      <c r="H147"/>
      <c r="I147"/>
      <c r="J147"/>
      <c r="K147" s="567"/>
      <c r="L147" s="56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s="4" customFormat="1" ht="15" customHeight="1">
      <c r="A148"/>
      <c r="B148"/>
      <c r="C148"/>
      <c r="D148"/>
      <c r="E148"/>
      <c r="F148"/>
      <c r="G148"/>
      <c r="H148"/>
      <c r="I148"/>
      <c r="J148"/>
      <c r="K148" s="567"/>
      <c r="L148" s="567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s="4" customFormat="1" ht="15" customHeight="1">
      <c r="A149"/>
      <c r="B149"/>
      <c r="C149"/>
      <c r="D149"/>
      <c r="E149"/>
      <c r="F149"/>
      <c r="G149"/>
      <c r="H149"/>
      <c r="I149"/>
      <c r="J149"/>
      <c r="K149" s="567"/>
      <c r="L149" s="567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s="4" customFormat="1" ht="15" customHeight="1">
      <c r="A150"/>
      <c r="B150"/>
      <c r="C150"/>
      <c r="D150"/>
      <c r="E150"/>
      <c r="F150"/>
      <c r="G150"/>
      <c r="H150"/>
      <c r="I150"/>
      <c r="J150"/>
      <c r="K150" s="567"/>
      <c r="L150" s="567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s="4" customFormat="1" ht="15" customHeight="1">
      <c r="A151"/>
      <c r="B151"/>
      <c r="C151"/>
      <c r="D151"/>
      <c r="E151"/>
      <c r="F151"/>
      <c r="G151"/>
      <c r="H151"/>
      <c r="I151"/>
      <c r="J151"/>
      <c r="K151" s="567"/>
      <c r="L151" s="567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s="4" customFormat="1" ht="15" customHeight="1">
      <c r="A152"/>
      <c r="B152"/>
      <c r="C152"/>
      <c r="D152"/>
      <c r="E152"/>
      <c r="F152"/>
      <c r="G152"/>
      <c r="H152"/>
      <c r="I152"/>
      <c r="J152"/>
      <c r="K152" s="567"/>
      <c r="L152" s="567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s="4" customFormat="1" ht="15" customHeight="1">
      <c r="A153"/>
      <c r="B153"/>
      <c r="C153"/>
      <c r="D153"/>
      <c r="E153"/>
      <c r="F153"/>
      <c r="G153"/>
      <c r="H153"/>
      <c r="I153"/>
      <c r="J153"/>
      <c r="K153" s="567"/>
      <c r="L153" s="567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</sheetData>
  <mergeCells count="20">
    <mergeCell ref="T20:W20"/>
    <mergeCell ref="T21:W21"/>
    <mergeCell ref="A24:K25"/>
    <mergeCell ref="T22:W22"/>
    <mergeCell ref="A30:K31"/>
    <mergeCell ref="A32:K33"/>
    <mergeCell ref="V6:W6"/>
    <mergeCell ref="C2:E2"/>
    <mergeCell ref="C5:D5"/>
    <mergeCell ref="P6:R6"/>
    <mergeCell ref="S6:T6"/>
    <mergeCell ref="A7:B7"/>
    <mergeCell ref="D7:E7"/>
    <mergeCell ref="G7:H7"/>
    <mergeCell ref="A9:B9"/>
    <mergeCell ref="A10:B10"/>
    <mergeCell ref="A26:K27"/>
    <mergeCell ref="A28:K29"/>
    <mergeCell ref="A20:K21"/>
    <mergeCell ref="A22:K23"/>
  </mergeCells>
  <dataValidations count="1">
    <dataValidation type="list" allowBlank="1" showInputMessage="1" showErrorMessage="1" sqref="G7" xr:uid="{BCD36E0E-52EF-43E5-9D27-0CDE03DFCA17}">
      <formula1>$A$13:$A$18</formula1>
    </dataValidation>
  </dataValidations>
  <pageMargins left="0.25" right="0.25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A4D522F-7A95-461A-826F-3A69DD0710D8}">
          <x14:formula1>
            <xm:f>Listat!$N$2:$N$12</xm:f>
          </x14:formula1>
          <xm:sqref>C10:E10</xm:sqref>
        </x14:dataValidation>
        <x14:dataValidation type="list" allowBlank="1" showInputMessage="1" showErrorMessage="1" xr:uid="{18BE11E6-8624-4A6F-BA47-86F9BEDDEAA8}">
          <x14:formula1>
            <xm:f>Listat!$Q$2:$Q$9</xm:f>
          </x14:formula1>
          <xm:sqref>C2:E2</xm:sqref>
        </x14:dataValidation>
        <x14:dataValidation type="list" allowBlank="1" showInputMessage="1" showErrorMessage="1" xr:uid="{9C5B140A-22DA-4A6C-A37D-77904C0E0971}">
          <x14:formula1>
            <xm:f>Listat!$N$13:$N$33</xm:f>
          </x14:formula1>
          <xm:sqref>C5:D5</xm:sqref>
        </x14:dataValidation>
        <x14:dataValidation type="list" allowBlank="1" showInputMessage="1" showErrorMessage="1" xr:uid="{445C45B1-D4E6-44A1-815C-DDADC780A08B}">
          <x14:formula1>
            <xm:f>'Sivu 2'!$V$44:$V$52</xm:f>
          </x14:formula1>
          <xm:sqref>T20:T22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C1FBB-6F39-4F8F-8C8F-FC4326B4A546}">
  <sheetPr codeName="Sheet5"/>
  <dimension ref="A1:AA75"/>
  <sheetViews>
    <sheetView topLeftCell="A56" workbookViewId="0">
      <selection activeCell="B73" sqref="B67:C73"/>
    </sheetView>
  </sheetViews>
  <sheetFormatPr defaultRowHeight="14.4"/>
  <cols>
    <col min="1" max="1" width="8.33203125" customWidth="1"/>
    <col min="12" max="14" width="8.88671875" style="9"/>
    <col min="20" max="20" width="11.5546875" style="157" bestFit="1" customWidth="1"/>
    <col min="21" max="22" width="8.88671875" style="157"/>
    <col min="23" max="23" width="8.88671875" style="174"/>
  </cols>
  <sheetData>
    <row r="1" spans="1:25" ht="15" thickBot="1">
      <c r="A1" s="835" t="s">
        <v>575</v>
      </c>
      <c r="B1" s="836"/>
      <c r="C1" s="836"/>
      <c r="D1" s="834"/>
      <c r="E1" s="836"/>
      <c r="F1" s="836"/>
      <c r="G1" s="836"/>
      <c r="L1" s="295"/>
      <c r="M1" s="295"/>
      <c r="N1" s="293" t="s">
        <v>130</v>
      </c>
      <c r="O1" s="293" t="s">
        <v>354</v>
      </c>
      <c r="P1" s="294" t="s">
        <v>423</v>
      </c>
      <c r="Q1" s="157" t="s">
        <v>796</v>
      </c>
      <c r="R1" s="157"/>
      <c r="S1" s="174"/>
      <c r="T1" t="s">
        <v>855</v>
      </c>
      <c r="U1"/>
      <c r="V1"/>
      <c r="W1"/>
    </row>
    <row r="2" spans="1:25" ht="15" thickTop="1">
      <c r="A2" s="10" t="s">
        <v>870</v>
      </c>
      <c r="B2" s="4" t="s">
        <v>576</v>
      </c>
      <c r="F2" s="4"/>
      <c r="H2" s="171" t="s">
        <v>1</v>
      </c>
      <c r="I2" s="157" t="s">
        <v>159</v>
      </c>
      <c r="J2" s="286" t="s">
        <v>1</v>
      </c>
      <c r="K2" s="286" t="s">
        <v>1</v>
      </c>
      <c r="L2" s="171" t="s">
        <v>1</v>
      </c>
      <c r="M2" s="157">
        <v>1</v>
      </c>
      <c r="N2" s="157" t="s">
        <v>555</v>
      </c>
      <c r="O2" s="157" t="s">
        <v>862</v>
      </c>
      <c r="P2" s="180">
        <v>1</v>
      </c>
      <c r="Q2" s="157" t="s">
        <v>157</v>
      </c>
      <c r="R2" s="157" t="s">
        <v>815</v>
      </c>
      <c r="S2" s="174"/>
      <c r="T2">
        <v>1</v>
      </c>
      <c r="U2" t="s">
        <v>152</v>
      </c>
      <c r="V2"/>
      <c r="W2"/>
    </row>
    <row r="3" spans="1:25">
      <c r="A3" s="10" t="s">
        <v>871</v>
      </c>
      <c r="B3" s="4" t="s">
        <v>1196</v>
      </c>
      <c r="F3" s="4"/>
      <c r="H3" s="171" t="s">
        <v>147</v>
      </c>
      <c r="I3" s="157" t="s">
        <v>161</v>
      </c>
      <c r="J3" s="286" t="s">
        <v>147</v>
      </c>
      <c r="K3" s="286" t="s">
        <v>147</v>
      </c>
      <c r="L3" s="171" t="s">
        <v>147</v>
      </c>
      <c r="M3" s="157">
        <v>2</v>
      </c>
      <c r="N3" s="278" t="s">
        <v>1155</v>
      </c>
      <c r="O3" s="278" t="s">
        <v>1156</v>
      </c>
      <c r="P3" s="816">
        <v>1</v>
      </c>
      <c r="Q3" s="157" t="s">
        <v>162</v>
      </c>
      <c r="R3" s="157" t="s">
        <v>814</v>
      </c>
      <c r="S3" s="174"/>
      <c r="T3">
        <v>2</v>
      </c>
      <c r="U3" s="141" t="s">
        <v>3</v>
      </c>
      <c r="V3" s="141"/>
      <c r="W3"/>
      <c r="X3" s="141"/>
      <c r="Y3" s="141"/>
    </row>
    <row r="4" spans="1:25">
      <c r="A4" s="10" t="s">
        <v>872</v>
      </c>
      <c r="B4" s="4" t="s">
        <v>1197</v>
      </c>
      <c r="F4" s="4"/>
      <c r="H4" s="171" t="s">
        <v>143</v>
      </c>
      <c r="I4" s="157" t="s">
        <v>160</v>
      </c>
      <c r="J4" s="286" t="s">
        <v>143</v>
      </c>
      <c r="K4" s="286" t="s">
        <v>143</v>
      </c>
      <c r="L4" s="171" t="s">
        <v>143</v>
      </c>
      <c r="M4" s="157">
        <v>3</v>
      </c>
      <c r="N4" s="249" t="s">
        <v>151</v>
      </c>
      <c r="O4" t="s">
        <v>791</v>
      </c>
      <c r="P4" s="277">
        <v>3</v>
      </c>
      <c r="Q4" s="157" t="s">
        <v>187</v>
      </c>
      <c r="R4" s="157" t="s">
        <v>816</v>
      </c>
      <c r="S4" s="174"/>
      <c r="T4">
        <v>3</v>
      </c>
      <c r="U4" t="s">
        <v>195</v>
      </c>
      <c r="V4"/>
      <c r="W4"/>
    </row>
    <row r="5" spans="1:25">
      <c r="A5" s="10" t="s">
        <v>873</v>
      </c>
      <c r="B5" s="4" t="s">
        <v>573</v>
      </c>
      <c r="F5" s="4"/>
      <c r="H5" s="171" t="s">
        <v>222</v>
      </c>
      <c r="I5" s="157" t="s">
        <v>193</v>
      </c>
      <c r="J5" s="286" t="s">
        <v>798</v>
      </c>
      <c r="K5" s="286" t="s">
        <v>147</v>
      </c>
      <c r="L5" s="171" t="s">
        <v>222</v>
      </c>
      <c r="M5" s="157">
        <v>4</v>
      </c>
      <c r="N5" s="157" t="s">
        <v>641</v>
      </c>
      <c r="P5" s="381">
        <v>1</v>
      </c>
      <c r="Q5" s="157" t="s">
        <v>858</v>
      </c>
      <c r="R5" s="157" t="s">
        <v>859</v>
      </c>
      <c r="S5" s="174"/>
      <c r="T5">
        <v>4</v>
      </c>
      <c r="U5" t="s">
        <v>238</v>
      </c>
      <c r="V5"/>
      <c r="W5"/>
    </row>
    <row r="6" spans="1:25">
      <c r="A6" s="10" t="s">
        <v>874</v>
      </c>
      <c r="B6" s="4" t="s">
        <v>574</v>
      </c>
      <c r="H6" s="171" t="s">
        <v>223</v>
      </c>
      <c r="I6" s="157" t="s">
        <v>158</v>
      </c>
      <c r="J6" s="286" t="s">
        <v>614</v>
      </c>
      <c r="K6" s="286" t="s">
        <v>1</v>
      </c>
      <c r="L6" s="171" t="s">
        <v>223</v>
      </c>
      <c r="M6" s="157">
        <v>5</v>
      </c>
      <c r="N6" s="157" t="s">
        <v>642</v>
      </c>
      <c r="P6" s="381">
        <v>1</v>
      </c>
      <c r="Q6" s="157" t="s">
        <v>860</v>
      </c>
      <c r="R6" s="157" t="s">
        <v>861</v>
      </c>
      <c r="S6" s="174"/>
      <c r="T6">
        <v>5</v>
      </c>
      <c r="U6" t="s">
        <v>294</v>
      </c>
      <c r="V6"/>
      <c r="W6"/>
    </row>
    <row r="7" spans="1:25">
      <c r="A7" s="142" t="s">
        <v>875</v>
      </c>
      <c r="B7" s="4" t="s">
        <v>562</v>
      </c>
      <c r="H7" s="171" t="s">
        <v>10</v>
      </c>
      <c r="I7" s="157" t="s">
        <v>192</v>
      </c>
      <c r="J7" s="286" t="s">
        <v>797</v>
      </c>
      <c r="K7" s="286" t="s">
        <v>1</v>
      </c>
      <c r="L7" s="171" t="s">
        <v>10</v>
      </c>
      <c r="M7" s="157">
        <v>0</v>
      </c>
      <c r="N7" s="249" t="s">
        <v>156</v>
      </c>
      <c r="O7" s="249" t="s">
        <v>792</v>
      </c>
      <c r="P7" s="276">
        <v>10</v>
      </c>
      <c r="Q7" s="157" t="s">
        <v>857</v>
      </c>
      <c r="R7" s="157" t="s">
        <v>868</v>
      </c>
      <c r="S7" s="174"/>
      <c r="T7"/>
      <c r="U7"/>
      <c r="V7"/>
      <c r="W7"/>
    </row>
    <row r="8" spans="1:25">
      <c r="A8" s="4"/>
      <c r="B8" s="4"/>
      <c r="J8" s="286" t="s">
        <v>10</v>
      </c>
      <c r="N8" t="s">
        <v>864</v>
      </c>
      <c r="O8" t="s">
        <v>865</v>
      </c>
      <c r="P8" s="276">
        <v>3</v>
      </c>
      <c r="Q8" s="157" t="s">
        <v>817</v>
      </c>
      <c r="R8" s="157" t="s">
        <v>818</v>
      </c>
      <c r="S8" s="174"/>
      <c r="T8"/>
      <c r="U8"/>
      <c r="V8"/>
      <c r="W8"/>
    </row>
    <row r="9" spans="1:25">
      <c r="J9" s="286" t="s">
        <v>284</v>
      </c>
      <c r="K9" s="286"/>
      <c r="N9" s="249" t="s">
        <v>219</v>
      </c>
      <c r="O9" s="249" t="s">
        <v>793</v>
      </c>
      <c r="P9" s="279">
        <v>10</v>
      </c>
      <c r="Q9" s="157"/>
      <c r="R9" s="157"/>
      <c r="S9" s="174"/>
      <c r="T9"/>
      <c r="U9"/>
      <c r="V9"/>
      <c r="W9"/>
    </row>
    <row r="10" spans="1:25" ht="15.6">
      <c r="A10">
        <v>3</v>
      </c>
      <c r="B10" s="140" t="s">
        <v>171</v>
      </c>
      <c r="J10" s="286" t="s">
        <v>799</v>
      </c>
      <c r="K10" s="286"/>
      <c r="N10" s="157" t="s">
        <v>640</v>
      </c>
      <c r="P10" s="174">
        <v>1</v>
      </c>
      <c r="Q10" s="157"/>
      <c r="R10" s="157"/>
      <c r="S10" s="174"/>
      <c r="T10"/>
      <c r="U10"/>
      <c r="V10"/>
      <c r="W10"/>
    </row>
    <row r="11" spans="1:25" ht="15.6">
      <c r="A11">
        <v>4</v>
      </c>
      <c r="B11" s="140" t="s">
        <v>172</v>
      </c>
      <c r="N11" s="278" t="s">
        <v>424</v>
      </c>
      <c r="O11" s="278" t="s">
        <v>863</v>
      </c>
      <c r="P11" s="280">
        <f>1/5</f>
        <v>0.2</v>
      </c>
      <c r="Q11" s="157"/>
      <c r="R11" s="157"/>
      <c r="S11" s="174"/>
      <c r="T11"/>
      <c r="U11"/>
      <c r="V11"/>
      <c r="W11"/>
    </row>
    <row r="12" spans="1:25" ht="15.6">
      <c r="A12">
        <v>5</v>
      </c>
      <c r="B12" s="140" t="s">
        <v>173</v>
      </c>
      <c r="N12"/>
      <c r="O12" t="s">
        <v>258</v>
      </c>
      <c r="P12" s="157">
        <v>1</v>
      </c>
      <c r="Q12" s="157"/>
      <c r="R12" s="157"/>
      <c r="S12" s="174"/>
      <c r="T12"/>
      <c r="U12"/>
      <c r="V12"/>
      <c r="W12"/>
    </row>
    <row r="13" spans="1:25" ht="15.6">
      <c r="A13">
        <v>6</v>
      </c>
      <c r="B13" s="140" t="s">
        <v>174</v>
      </c>
      <c r="N13" s="823" t="s">
        <v>943</v>
      </c>
      <c r="O13" t="s">
        <v>934</v>
      </c>
      <c r="P13" s="157"/>
      <c r="Q13" s="157"/>
      <c r="R13" s="157"/>
      <c r="S13" s="174"/>
      <c r="T13" s="823" t="s">
        <v>943</v>
      </c>
      <c r="U13" t="s">
        <v>934</v>
      </c>
      <c r="V13"/>
      <c r="W13"/>
    </row>
    <row r="14" spans="1:25" ht="15.6">
      <c r="A14">
        <v>7</v>
      </c>
      <c r="B14" s="140" t="s">
        <v>175</v>
      </c>
      <c r="N14" s="823" t="s">
        <v>945</v>
      </c>
      <c r="O14" t="s">
        <v>936</v>
      </c>
      <c r="P14" s="157"/>
      <c r="Q14" s="157"/>
      <c r="R14" s="157"/>
      <c r="S14" s="174"/>
      <c r="T14" s="823" t="s">
        <v>945</v>
      </c>
      <c r="U14" t="s">
        <v>936</v>
      </c>
      <c r="V14"/>
      <c r="W14"/>
    </row>
    <row r="15" spans="1:25" ht="15.6">
      <c r="A15">
        <v>8</v>
      </c>
      <c r="B15" s="140" t="s">
        <v>176</v>
      </c>
      <c r="N15" s="823" t="s">
        <v>942</v>
      </c>
      <c r="O15" t="s">
        <v>935</v>
      </c>
      <c r="P15" s="157"/>
      <c r="Q15" s="157"/>
      <c r="R15" s="157"/>
      <c r="S15" s="174"/>
      <c r="T15" s="823" t="s">
        <v>942</v>
      </c>
      <c r="U15" t="s">
        <v>935</v>
      </c>
      <c r="V15"/>
      <c r="W15"/>
    </row>
    <row r="16" spans="1:25" ht="15.6">
      <c r="A16">
        <v>9</v>
      </c>
      <c r="B16" s="140" t="s">
        <v>177</v>
      </c>
      <c r="N16" s="823" t="s">
        <v>940</v>
      </c>
      <c r="O16" t="s">
        <v>1175</v>
      </c>
      <c r="P16" s="157"/>
      <c r="Q16" s="157"/>
      <c r="R16" s="157"/>
      <c r="S16" s="174"/>
      <c r="T16" s="823" t="s">
        <v>940</v>
      </c>
      <c r="U16" t="s">
        <v>1175</v>
      </c>
      <c r="V16"/>
      <c r="W16"/>
    </row>
    <row r="17" spans="1:23" ht="15.6">
      <c r="A17">
        <v>10</v>
      </c>
      <c r="B17" s="140" t="s">
        <v>178</v>
      </c>
      <c r="N17" s="157" t="s">
        <v>907</v>
      </c>
      <c r="O17" s="157" t="s">
        <v>920</v>
      </c>
      <c r="P17" s="157"/>
      <c r="Q17" s="157"/>
      <c r="R17" s="157"/>
      <c r="S17" s="174"/>
      <c r="T17" s="823" t="s">
        <v>944</v>
      </c>
      <c r="U17" t="s">
        <v>933</v>
      </c>
      <c r="V17"/>
      <c r="W17"/>
    </row>
    <row r="18" spans="1:23">
      <c r="N18" s="157" t="s">
        <v>905</v>
      </c>
      <c r="O18" s="157" t="s">
        <v>919</v>
      </c>
      <c r="P18" s="157"/>
      <c r="Q18" s="157"/>
      <c r="R18" s="157"/>
      <c r="S18" s="174"/>
      <c r="T18" s="823" t="s">
        <v>939</v>
      </c>
      <c r="U18" t="s">
        <v>932</v>
      </c>
      <c r="V18"/>
      <c r="W18"/>
    </row>
    <row r="19" spans="1:23">
      <c r="B19" s="436" t="s">
        <v>1199</v>
      </c>
      <c r="C19" s="416" t="s">
        <v>205</v>
      </c>
      <c r="D19" s="437"/>
      <c r="E19" s="437" t="s">
        <v>326</v>
      </c>
      <c r="F19" s="437"/>
      <c r="G19" s="437"/>
      <c r="H19" s="437"/>
      <c r="I19" s="437"/>
      <c r="J19" s="437"/>
      <c r="K19" s="437"/>
      <c r="N19" s="824" t="s">
        <v>911</v>
      </c>
      <c r="O19" s="157" t="s">
        <v>1183</v>
      </c>
      <c r="P19" s="157"/>
      <c r="Q19" s="157"/>
      <c r="R19" s="157"/>
      <c r="S19" s="174"/>
      <c r="T19" s="823" t="s">
        <v>941</v>
      </c>
      <c r="U19" t="s">
        <v>933</v>
      </c>
      <c r="V19"/>
      <c r="W19"/>
    </row>
    <row r="20" spans="1:23">
      <c r="B20" s="8">
        <v>1</v>
      </c>
      <c r="C20" s="4" t="s">
        <v>192</v>
      </c>
      <c r="E20" s="4" t="s">
        <v>1209</v>
      </c>
      <c r="N20" s="157" t="s">
        <v>909</v>
      </c>
      <c r="O20" s="157" t="s">
        <v>921</v>
      </c>
      <c r="P20" s="157"/>
      <c r="Q20" s="157"/>
      <c r="R20" s="157"/>
      <c r="S20" s="174"/>
      <c r="T20" s="824" t="s">
        <v>911</v>
      </c>
      <c r="U20" s="157" t="s">
        <v>1183</v>
      </c>
      <c r="V20"/>
      <c r="W20"/>
    </row>
    <row r="21" spans="1:23">
      <c r="B21" s="8">
        <v>2</v>
      </c>
      <c r="C21" s="4" t="s">
        <v>159</v>
      </c>
      <c r="E21" s="4" t="s">
        <v>1208</v>
      </c>
      <c r="H21" s="252"/>
      <c r="N21" s="823" t="s">
        <v>944</v>
      </c>
      <c r="O21" t="s">
        <v>933</v>
      </c>
      <c r="P21" s="157"/>
      <c r="Q21" s="157"/>
      <c r="R21" s="157"/>
      <c r="S21" s="174"/>
      <c r="T21" s="824" t="s">
        <v>937</v>
      </c>
      <c r="U21" s="157" t="s">
        <v>938</v>
      </c>
      <c r="V21"/>
      <c r="W21"/>
    </row>
    <row r="22" spans="1:23" ht="15.6">
      <c r="B22" s="8">
        <v>3</v>
      </c>
      <c r="C22" s="4" t="s">
        <v>160</v>
      </c>
      <c r="E22" s="140" t="s">
        <v>1200</v>
      </c>
      <c r="H22" s="252"/>
      <c r="I22" s="839"/>
      <c r="J22" s="839"/>
      <c r="K22" s="839"/>
      <c r="L22" s="840"/>
      <c r="N22" s="823" t="s">
        <v>939</v>
      </c>
      <c r="O22" t="s">
        <v>932</v>
      </c>
      <c r="P22" s="157"/>
      <c r="Q22" s="157"/>
      <c r="R22" s="157"/>
      <c r="S22" s="174"/>
      <c r="T22" s="824" t="s">
        <v>915</v>
      </c>
      <c r="U22" s="157" t="s">
        <v>946</v>
      </c>
      <c r="V22"/>
      <c r="W22"/>
    </row>
    <row r="23" spans="1:23" ht="15.6">
      <c r="B23" s="8">
        <v>4</v>
      </c>
      <c r="C23" s="4" t="s">
        <v>193</v>
      </c>
      <c r="E23" s="140" t="s">
        <v>1201</v>
      </c>
      <c r="H23" s="839"/>
      <c r="I23" s="839"/>
      <c r="J23" s="839"/>
      <c r="K23" s="839"/>
      <c r="L23" s="839"/>
      <c r="N23" s="823" t="s">
        <v>941</v>
      </c>
      <c r="O23" t="s">
        <v>933</v>
      </c>
      <c r="P23" s="157"/>
      <c r="Q23" s="157"/>
      <c r="R23" s="157"/>
      <c r="S23" s="174"/>
      <c r="T23" s="824" t="s">
        <v>913</v>
      </c>
      <c r="U23" s="157" t="s">
        <v>947</v>
      </c>
      <c r="V23"/>
      <c r="W23"/>
    </row>
    <row r="24" spans="1:23" ht="15.6">
      <c r="B24" s="8">
        <v>5</v>
      </c>
      <c r="C24" s="4" t="s">
        <v>158</v>
      </c>
      <c r="E24" s="140" t="s">
        <v>1202</v>
      </c>
      <c r="H24" s="841"/>
      <c r="I24" s="842"/>
      <c r="J24" s="252"/>
      <c r="K24" s="253"/>
      <c r="L24" s="253"/>
      <c r="M24" s="254"/>
      <c r="N24" s="157" t="s">
        <v>904</v>
      </c>
      <c r="O24" s="157" t="s">
        <v>917</v>
      </c>
      <c r="P24" s="157"/>
      <c r="Q24" s="157"/>
      <c r="R24" s="157"/>
      <c r="S24" s="174"/>
      <c r="T24" s="824" t="s">
        <v>914</v>
      </c>
      <c r="U24" s="157" t="s">
        <v>1176</v>
      </c>
      <c r="V24"/>
      <c r="W24"/>
    </row>
    <row r="25" spans="1:23" ht="14.4" customHeight="1">
      <c r="B25" s="9">
        <v>6</v>
      </c>
      <c r="C25" s="4" t="s">
        <v>360</v>
      </c>
      <c r="D25" s="837"/>
      <c r="E25" s="140" t="s">
        <v>1203</v>
      </c>
      <c r="H25" s="252"/>
      <c r="I25" s="843"/>
      <c r="J25" s="839"/>
      <c r="K25" s="839"/>
      <c r="L25" s="839"/>
      <c r="M25"/>
      <c r="N25" s="824" t="s">
        <v>937</v>
      </c>
      <c r="O25" s="157" t="s">
        <v>938</v>
      </c>
      <c r="R25" s="157"/>
      <c r="S25" s="174"/>
      <c r="T25" s="824" t="s">
        <v>11</v>
      </c>
      <c r="U25" s="157" t="s">
        <v>1177</v>
      </c>
      <c r="V25"/>
      <c r="W25"/>
    </row>
    <row r="26" spans="1:23" ht="15.6">
      <c r="B26" s="8">
        <v>7</v>
      </c>
      <c r="C26" s="4" t="s">
        <v>346</v>
      </c>
      <c r="E26" s="140" t="s">
        <v>1204</v>
      </c>
      <c r="H26" s="252"/>
      <c r="I26" s="839"/>
      <c r="J26" s="839"/>
      <c r="K26" s="839"/>
      <c r="L26" s="839"/>
      <c r="M26" s="157"/>
      <c r="N26" s="824" t="s">
        <v>915</v>
      </c>
      <c r="O26" s="157" t="s">
        <v>946</v>
      </c>
      <c r="S26" s="174"/>
      <c r="T26" s="824" t="s">
        <v>912</v>
      </c>
      <c r="U26" s="157" t="s">
        <v>1178</v>
      </c>
      <c r="V26"/>
      <c r="W26"/>
    </row>
    <row r="27" spans="1:23" ht="15.6">
      <c r="B27" s="8">
        <v>8</v>
      </c>
      <c r="C27" s="4" t="s">
        <v>368</v>
      </c>
      <c r="E27" s="140" t="s">
        <v>1205</v>
      </c>
      <c r="F27" s="9"/>
      <c r="H27" s="252"/>
      <c r="I27" s="839"/>
      <c r="J27" s="839"/>
      <c r="K27" s="839"/>
      <c r="L27" s="839"/>
      <c r="M27" s="157"/>
      <c r="N27" s="824" t="s">
        <v>913</v>
      </c>
      <c r="O27" s="157" t="s">
        <v>947</v>
      </c>
      <c r="S27" s="174"/>
      <c r="T27" s="157" t="s">
        <v>907</v>
      </c>
      <c r="U27" s="157" t="s">
        <v>920</v>
      </c>
      <c r="V27"/>
      <c r="W27"/>
    </row>
    <row r="28" spans="1:23" ht="15.6">
      <c r="B28" s="8">
        <v>9</v>
      </c>
      <c r="C28" s="4" t="s">
        <v>355</v>
      </c>
      <c r="E28" s="140" t="s">
        <v>1206</v>
      </c>
      <c r="H28" s="844"/>
      <c r="I28" s="839"/>
      <c r="J28" s="839"/>
      <c r="K28" s="839"/>
      <c r="L28" s="839"/>
      <c r="M28" s="157"/>
      <c r="N28" s="157" t="s">
        <v>908</v>
      </c>
      <c r="O28" s="157" t="s">
        <v>918</v>
      </c>
      <c r="S28" s="174"/>
      <c r="T28" s="157" t="s">
        <v>905</v>
      </c>
      <c r="U28" s="157" t="s">
        <v>919</v>
      </c>
      <c r="V28"/>
      <c r="W28"/>
    </row>
    <row r="29" spans="1:23" ht="15.6">
      <c r="B29" s="8">
        <v>10</v>
      </c>
      <c r="C29" s="4" t="s">
        <v>1198</v>
      </c>
      <c r="E29" s="140" t="s">
        <v>1207</v>
      </c>
      <c r="H29" s="252"/>
      <c r="I29" s="839"/>
      <c r="J29" s="839"/>
      <c r="K29" s="839"/>
      <c r="L29" s="840"/>
      <c r="M29" s="157"/>
      <c r="N29" s="824" t="s">
        <v>914</v>
      </c>
      <c r="O29" s="157" t="s">
        <v>1176</v>
      </c>
      <c r="S29" s="174"/>
      <c r="T29" s="157" t="s">
        <v>909</v>
      </c>
      <c r="U29" s="157" t="s">
        <v>921</v>
      </c>
      <c r="V29"/>
      <c r="W29"/>
    </row>
    <row r="30" spans="1:23">
      <c r="B30" s="383" t="s">
        <v>724</v>
      </c>
      <c r="C30" s="838" t="s">
        <v>1190</v>
      </c>
      <c r="D30" s="384"/>
      <c r="E30" s="384"/>
      <c r="H30" s="252"/>
      <c r="I30" s="839"/>
      <c r="J30" s="842"/>
      <c r="K30" s="842"/>
      <c r="L30" s="839"/>
      <c r="M30" s="157"/>
      <c r="N30" s="824" t="s">
        <v>11</v>
      </c>
      <c r="O30" s="157" t="s">
        <v>1177</v>
      </c>
      <c r="T30" s="157" t="s">
        <v>904</v>
      </c>
      <c r="U30" s="157" t="s">
        <v>917</v>
      </c>
      <c r="V30"/>
      <c r="W30"/>
    </row>
    <row r="31" spans="1:23">
      <c r="H31" s="844"/>
      <c r="I31" s="839"/>
      <c r="J31" s="839"/>
      <c r="K31" s="839"/>
      <c r="L31" s="839"/>
      <c r="M31" s="157"/>
      <c r="N31" s="157" t="s">
        <v>906</v>
      </c>
      <c r="O31" s="157" t="s">
        <v>923</v>
      </c>
      <c r="T31" s="157" t="s">
        <v>908</v>
      </c>
      <c r="U31" s="157" t="s">
        <v>918</v>
      </c>
      <c r="V31"/>
      <c r="W31"/>
    </row>
    <row r="32" spans="1:23">
      <c r="H32" s="839"/>
      <c r="I32" s="839"/>
      <c r="J32" s="839"/>
      <c r="K32" s="839"/>
      <c r="L32" s="839"/>
      <c r="M32" s="157"/>
      <c r="N32" s="157" t="s">
        <v>910</v>
      </c>
      <c r="O32" s="157" t="s">
        <v>922</v>
      </c>
      <c r="T32" s="157" t="s">
        <v>906</v>
      </c>
      <c r="U32" s="157" t="s">
        <v>923</v>
      </c>
      <c r="V32"/>
      <c r="W32"/>
    </row>
    <row r="33" spans="1:27">
      <c r="H33" s="839"/>
      <c r="I33" s="839"/>
      <c r="J33" s="839"/>
      <c r="K33" s="839"/>
      <c r="L33" s="839"/>
      <c r="M33" s="157"/>
      <c r="N33" s="824" t="s">
        <v>912</v>
      </c>
      <c r="O33" s="157" t="s">
        <v>1178</v>
      </c>
      <c r="T33" s="157" t="s">
        <v>910</v>
      </c>
      <c r="U33" s="157" t="s">
        <v>922</v>
      </c>
      <c r="V33"/>
      <c r="W33"/>
    </row>
    <row r="34" spans="1:27">
      <c r="H34" s="839"/>
      <c r="I34" s="839"/>
      <c r="J34" s="839"/>
      <c r="K34" s="839"/>
      <c r="L34" s="839"/>
      <c r="M34" s="157"/>
      <c r="T34"/>
      <c r="U34"/>
      <c r="V34"/>
      <c r="W34"/>
    </row>
    <row r="35" spans="1:27">
      <c r="H35" s="839"/>
      <c r="I35" s="839"/>
      <c r="J35" s="839"/>
      <c r="K35" s="839"/>
      <c r="L35" s="839"/>
      <c r="M35" s="157"/>
      <c r="T35"/>
      <c r="U35"/>
      <c r="V35"/>
      <c r="W35"/>
    </row>
    <row r="36" spans="1:27">
      <c r="A36" s="158"/>
      <c r="H36" s="839"/>
      <c r="I36" s="839"/>
      <c r="J36" s="839"/>
      <c r="K36" s="839"/>
      <c r="L36" s="839"/>
      <c r="M36" s="157"/>
      <c r="T36"/>
      <c r="U36"/>
      <c r="V36"/>
      <c r="W36"/>
    </row>
    <row r="37" spans="1:27">
      <c r="H37" s="839"/>
      <c r="I37" s="839"/>
      <c r="J37" s="839"/>
      <c r="K37" s="839"/>
      <c r="L37" s="839"/>
      <c r="M37" s="157"/>
      <c r="T37"/>
      <c r="U37"/>
      <c r="V37"/>
      <c r="W37"/>
    </row>
    <row r="38" spans="1:27">
      <c r="C38" s="4"/>
      <c r="H38" s="252"/>
      <c r="I38" s="839"/>
      <c r="J38" s="839"/>
      <c r="K38" s="839"/>
      <c r="L38" s="839"/>
      <c r="M38" s="157"/>
      <c r="T38"/>
      <c r="U38"/>
      <c r="V38"/>
      <c r="W38"/>
    </row>
    <row r="39" spans="1:27">
      <c r="H39" s="839"/>
      <c r="I39" s="839"/>
      <c r="J39" s="839"/>
      <c r="K39" s="839"/>
      <c r="L39" s="839"/>
      <c r="M39" s="157"/>
      <c r="T39"/>
      <c r="U39"/>
      <c r="V39"/>
      <c r="W39"/>
    </row>
    <row r="40" spans="1:27">
      <c r="C40" s="4"/>
      <c r="H40" s="839"/>
      <c r="I40" s="839"/>
      <c r="J40" s="839"/>
      <c r="K40" s="839"/>
      <c r="L40" s="839"/>
      <c r="M40" s="157"/>
      <c r="V40"/>
    </row>
    <row r="41" spans="1:27">
      <c r="H41" s="839"/>
      <c r="I41" s="839"/>
      <c r="J41" s="839"/>
      <c r="K41" s="839"/>
      <c r="L41" s="839"/>
      <c r="M41" s="157"/>
    </row>
    <row r="42" spans="1:27" ht="14.4" customHeight="1">
      <c r="C42" s="4"/>
      <c r="H42" s="839"/>
      <c r="I42" s="839"/>
      <c r="J42" s="839"/>
      <c r="K42" s="839"/>
      <c r="L42" s="839"/>
      <c r="M42" s="157"/>
    </row>
    <row r="43" spans="1:27" ht="21.6">
      <c r="A43" s="173"/>
      <c r="B43" s="173"/>
      <c r="C43" s="5"/>
      <c r="L43"/>
      <c r="M43" s="157"/>
    </row>
    <row r="44" spans="1:27" ht="16.8" thickBot="1">
      <c r="A44" s="170" t="s">
        <v>34</v>
      </c>
      <c r="B44" s="167"/>
      <c r="C44" s="167"/>
      <c r="D44" s="167"/>
      <c r="E44" s="167"/>
      <c r="F44" s="167"/>
      <c r="G44" s="170" t="s">
        <v>38</v>
      </c>
      <c r="H44" s="167"/>
      <c r="I44" s="167"/>
      <c r="J44" s="167"/>
      <c r="K44" s="167"/>
      <c r="L44"/>
      <c r="M44" s="157"/>
      <c r="N44" s="170" t="s">
        <v>113</v>
      </c>
      <c r="O44" s="167"/>
      <c r="P44" s="167"/>
      <c r="Q44" s="167"/>
      <c r="R44" s="167"/>
      <c r="S44" s="167"/>
      <c r="T44" s="167"/>
      <c r="U44" s="170" t="s">
        <v>21</v>
      </c>
      <c r="V44" s="167"/>
      <c r="W44" s="167"/>
      <c r="X44" s="167"/>
      <c r="Y44" s="167"/>
      <c r="Z44" s="167"/>
      <c r="AA44" s="167"/>
    </row>
    <row r="45" spans="1:27">
      <c r="A45" s="135" t="s">
        <v>40</v>
      </c>
      <c r="B45" s="183"/>
      <c r="C45" s="2"/>
      <c r="D45" s="2"/>
      <c r="E45" s="2"/>
      <c r="F45" s="2"/>
      <c r="G45" s="135" t="s">
        <v>209</v>
      </c>
      <c r="H45" s="183"/>
      <c r="I45" s="1"/>
      <c r="J45" s="1"/>
      <c r="K45" s="6"/>
      <c r="L45"/>
      <c r="M45" s="157"/>
      <c r="N45" s="135" t="s">
        <v>217</v>
      </c>
      <c r="O45" s="183"/>
      <c r="P45" s="1"/>
      <c r="Q45" s="1"/>
      <c r="R45" s="1"/>
      <c r="S45" s="1"/>
      <c r="T45" s="1"/>
      <c r="U45" s="2" t="s">
        <v>546</v>
      </c>
      <c r="V45" s="2"/>
      <c r="W45" s="2"/>
      <c r="X45" s="2"/>
      <c r="Y45" s="2"/>
      <c r="Z45" s="2"/>
      <c r="AA45" s="2"/>
    </row>
    <row r="46" spans="1:27">
      <c r="A46" s="171" t="s">
        <v>1</v>
      </c>
      <c r="B46" s="183" t="s">
        <v>378</v>
      </c>
      <c r="C46" s="2"/>
      <c r="D46" s="2"/>
      <c r="E46" s="2"/>
      <c r="F46" s="2"/>
      <c r="G46" s="189" t="s">
        <v>1</v>
      </c>
      <c r="H46" s="191" t="s">
        <v>377</v>
      </c>
      <c r="I46" s="192"/>
      <c r="J46" s="192"/>
      <c r="K46" s="189"/>
      <c r="L46" s="184"/>
      <c r="M46" s="184"/>
      <c r="N46" s="189" t="s">
        <v>1</v>
      </c>
      <c r="O46" s="191" t="s">
        <v>376</v>
      </c>
      <c r="P46" s="192"/>
      <c r="Q46" s="192"/>
      <c r="R46" s="192"/>
      <c r="S46" s="192"/>
      <c r="T46" s="192"/>
      <c r="U46" s="134" t="s">
        <v>1</v>
      </c>
      <c r="V46" s="2" t="s">
        <v>572</v>
      </c>
      <c r="W46" s="2"/>
      <c r="X46" s="2"/>
      <c r="Y46" s="2"/>
      <c r="Z46" s="2"/>
      <c r="AA46" s="2"/>
    </row>
    <row r="47" spans="1:27">
      <c r="A47" s="171" t="s">
        <v>1</v>
      </c>
      <c r="B47" s="183" t="s">
        <v>382</v>
      </c>
      <c r="C47" s="2"/>
      <c r="D47" s="2"/>
      <c r="E47" s="2"/>
      <c r="F47" s="2"/>
      <c r="G47" s="6" t="s">
        <v>1</v>
      </c>
      <c r="H47" s="183" t="s">
        <v>381</v>
      </c>
      <c r="I47" s="2"/>
      <c r="J47" s="2"/>
      <c r="K47" s="6"/>
      <c r="L47" s="2"/>
      <c r="M47" s="2"/>
      <c r="N47" s="6" t="s">
        <v>1</v>
      </c>
      <c r="O47" s="183" t="s">
        <v>380</v>
      </c>
      <c r="P47" s="2"/>
      <c r="Q47" s="2"/>
      <c r="R47" s="2"/>
      <c r="S47" s="2"/>
      <c r="T47" s="2"/>
      <c r="U47" s="134" t="s">
        <v>1</v>
      </c>
      <c r="V47" s="2" t="s">
        <v>571</v>
      </c>
      <c r="W47" s="2"/>
      <c r="X47" s="2"/>
      <c r="Y47" s="2"/>
      <c r="Z47" s="2"/>
      <c r="AA47" s="2"/>
    </row>
    <row r="48" spans="1:27">
      <c r="A48" s="288" t="s">
        <v>211</v>
      </c>
      <c r="B48" s="183"/>
      <c r="C48" s="2"/>
      <c r="D48" s="2"/>
      <c r="E48" s="2"/>
      <c r="F48" s="2"/>
      <c r="G48" s="193" t="s">
        <v>129</v>
      </c>
      <c r="H48" s="191"/>
      <c r="I48" s="192"/>
      <c r="J48" s="192"/>
      <c r="K48" s="189"/>
      <c r="L48" s="184"/>
      <c r="M48" s="184"/>
      <c r="N48" s="193" t="s">
        <v>215</v>
      </c>
      <c r="O48" s="191"/>
      <c r="P48" s="192"/>
      <c r="Q48" s="192"/>
      <c r="R48" s="192"/>
      <c r="S48" s="192"/>
      <c r="T48" s="192"/>
      <c r="U48" s="2"/>
      <c r="V48" s="2" t="s">
        <v>570</v>
      </c>
      <c r="W48" s="2"/>
      <c r="X48" s="2"/>
      <c r="Y48" s="2"/>
      <c r="Z48" s="2"/>
      <c r="AA48" s="2"/>
    </row>
    <row r="49" spans="1:27">
      <c r="A49" s="171" t="s">
        <v>1</v>
      </c>
      <c r="B49" s="183" t="s">
        <v>386</v>
      </c>
      <c r="C49" s="2"/>
      <c r="D49" s="2"/>
      <c r="E49" s="2"/>
      <c r="F49" s="2"/>
      <c r="G49" s="6" t="s">
        <v>1</v>
      </c>
      <c r="H49" s="183" t="s">
        <v>385</v>
      </c>
      <c r="I49" s="2"/>
      <c r="J49" s="2"/>
      <c r="K49" s="6"/>
      <c r="L49" s="2"/>
      <c r="M49" s="2"/>
      <c r="N49" s="6" t="s">
        <v>1</v>
      </c>
      <c r="O49" s="183" t="s">
        <v>384</v>
      </c>
      <c r="P49" s="2"/>
      <c r="Q49" s="2"/>
      <c r="R49" s="2"/>
      <c r="S49" s="2"/>
      <c r="T49" s="2"/>
      <c r="U49" s="134" t="s">
        <v>1</v>
      </c>
      <c r="V49" s="2" t="s">
        <v>605</v>
      </c>
      <c r="W49" s="2"/>
      <c r="X49" s="2"/>
      <c r="Y49" s="2"/>
      <c r="Z49" s="2"/>
      <c r="AA49" s="2"/>
    </row>
    <row r="50" spans="1:27">
      <c r="A50" s="290" t="s">
        <v>1</v>
      </c>
      <c r="B50" s="183" t="s">
        <v>390</v>
      </c>
      <c r="C50" s="2"/>
      <c r="D50" s="2"/>
      <c r="E50" s="2"/>
      <c r="F50" s="2"/>
      <c r="G50" s="189" t="s">
        <v>1</v>
      </c>
      <c r="H50" s="191" t="s">
        <v>389</v>
      </c>
      <c r="I50" s="192"/>
      <c r="J50" s="192"/>
      <c r="K50" s="189"/>
      <c r="L50" s="184"/>
      <c r="M50" s="184"/>
      <c r="N50" s="189" t="s">
        <v>1</v>
      </c>
      <c r="O50" s="191" t="s">
        <v>388</v>
      </c>
      <c r="P50" s="192"/>
      <c r="Q50" s="192"/>
      <c r="R50" s="192"/>
      <c r="S50" s="192"/>
      <c r="T50" s="192"/>
      <c r="U50" s="134" t="s">
        <v>1</v>
      </c>
      <c r="V50" s="2" t="s">
        <v>547</v>
      </c>
      <c r="W50" s="2"/>
      <c r="X50" s="2"/>
      <c r="Y50" s="2"/>
      <c r="Z50" s="2"/>
      <c r="AA50" s="2"/>
    </row>
    <row r="51" spans="1:27">
      <c r="A51" s="135" t="s">
        <v>46</v>
      </c>
      <c r="B51" s="183"/>
      <c r="C51" s="2"/>
      <c r="D51" s="2"/>
      <c r="E51" s="2"/>
      <c r="F51" s="2"/>
      <c r="G51" s="135" t="s">
        <v>288</v>
      </c>
      <c r="H51" s="2"/>
      <c r="I51" s="2"/>
      <c r="J51" s="2"/>
      <c r="K51" s="6"/>
      <c r="L51" s="2"/>
      <c r="M51" s="2"/>
      <c r="N51" s="135" t="s">
        <v>218</v>
      </c>
      <c r="O51" s="2"/>
      <c r="P51" s="2"/>
      <c r="Q51" s="2"/>
      <c r="R51" s="2"/>
      <c r="S51" s="2"/>
      <c r="T51" s="2"/>
      <c r="U51" s="134" t="s">
        <v>1</v>
      </c>
      <c r="V51" s="2" t="s">
        <v>606</v>
      </c>
      <c r="W51" s="2"/>
      <c r="X51" s="2"/>
      <c r="Y51" s="2"/>
      <c r="Z51" s="2"/>
      <c r="AA51" s="2"/>
    </row>
    <row r="52" spans="1:27">
      <c r="A52" s="290" t="s">
        <v>1</v>
      </c>
      <c r="B52" s="183" t="s">
        <v>394</v>
      </c>
      <c r="C52" s="2"/>
      <c r="D52" s="2"/>
      <c r="E52" s="2"/>
      <c r="F52" s="2"/>
      <c r="G52" s="189" t="s">
        <v>1</v>
      </c>
      <c r="H52" s="191" t="s">
        <v>393</v>
      </c>
      <c r="I52" s="192"/>
      <c r="J52" s="192"/>
      <c r="K52" s="189"/>
      <c r="L52" s="184"/>
      <c r="M52" s="184"/>
      <c r="N52" s="189" t="s">
        <v>1</v>
      </c>
      <c r="O52" s="191" t="s">
        <v>392</v>
      </c>
      <c r="P52" s="192"/>
      <c r="Q52" s="192"/>
      <c r="R52" s="192"/>
      <c r="S52" s="192"/>
      <c r="T52" s="192"/>
      <c r="U52" s="2"/>
      <c r="V52" s="2" t="s">
        <v>569</v>
      </c>
      <c r="W52" s="2"/>
      <c r="X52" s="2"/>
      <c r="Y52" s="2"/>
      <c r="Z52" s="2"/>
      <c r="AA52" s="2"/>
    </row>
    <row r="53" spans="1:27">
      <c r="A53" s="290" t="s">
        <v>1</v>
      </c>
      <c r="B53" s="183" t="s">
        <v>398</v>
      </c>
      <c r="C53" s="2"/>
      <c r="D53" s="2"/>
      <c r="E53" s="2"/>
      <c r="F53" s="2"/>
      <c r="G53" s="6" t="s">
        <v>1</v>
      </c>
      <c r="H53" s="183" t="s">
        <v>397</v>
      </c>
      <c r="I53" s="2"/>
      <c r="J53" s="2"/>
      <c r="K53" s="6"/>
      <c r="L53" s="2"/>
      <c r="M53" s="2"/>
      <c r="N53" s="6" t="s">
        <v>1</v>
      </c>
      <c r="O53" s="183" t="s">
        <v>396</v>
      </c>
      <c r="P53" s="2"/>
      <c r="Q53" s="2"/>
      <c r="R53" s="2"/>
      <c r="S53" s="2"/>
      <c r="T53" s="2"/>
      <c r="U53" s="307"/>
      <c r="V53" s="307"/>
      <c r="W53" s="4"/>
    </row>
    <row r="54" spans="1:27">
      <c r="A54" s="135" t="s">
        <v>54</v>
      </c>
      <c r="B54" s="183"/>
      <c r="C54" s="2"/>
      <c r="D54" s="2"/>
      <c r="E54" s="2"/>
      <c r="F54" s="2"/>
      <c r="G54" s="192" t="s">
        <v>400</v>
      </c>
      <c r="H54" s="191"/>
      <c r="I54" s="192"/>
      <c r="J54" s="192"/>
      <c r="K54" s="189"/>
      <c r="L54" s="184"/>
      <c r="M54" s="184"/>
      <c r="N54" s="192" t="s">
        <v>216</v>
      </c>
      <c r="O54" s="191"/>
      <c r="P54" s="192"/>
      <c r="Q54" s="192"/>
      <c r="R54" s="192"/>
      <c r="S54" s="192"/>
      <c r="T54" s="192"/>
      <c r="U54" s="307"/>
      <c r="V54" s="307"/>
      <c r="W54" s="4"/>
    </row>
    <row r="55" spans="1:27">
      <c r="A55" s="290" t="s">
        <v>1</v>
      </c>
      <c r="B55" s="183" t="s">
        <v>404</v>
      </c>
      <c r="C55" s="2"/>
      <c r="D55" s="2"/>
      <c r="E55" s="2"/>
      <c r="F55" s="2"/>
      <c r="G55" s="6" t="s">
        <v>1</v>
      </c>
      <c r="H55" s="183" t="s">
        <v>403</v>
      </c>
      <c r="I55" s="1"/>
      <c r="J55" s="1"/>
      <c r="K55" s="6"/>
      <c r="L55" s="2"/>
      <c r="M55" s="2"/>
      <c r="N55" s="6" t="s">
        <v>1</v>
      </c>
      <c r="O55" s="183" t="s">
        <v>402</v>
      </c>
      <c r="P55" s="1"/>
      <c r="Q55" s="1"/>
      <c r="R55" s="1"/>
      <c r="S55" s="1"/>
      <c r="T55" s="1"/>
      <c r="U55" s="307"/>
      <c r="V55" s="307"/>
      <c r="W55" s="4"/>
    </row>
    <row r="56" spans="1:27">
      <c r="A56" s="290" t="s">
        <v>1</v>
      </c>
      <c r="B56" s="183" t="s">
        <v>408</v>
      </c>
      <c r="C56" s="2"/>
      <c r="D56" s="2"/>
      <c r="E56" s="2"/>
      <c r="F56" s="2"/>
      <c r="G56" s="189" t="s">
        <v>1</v>
      </c>
      <c r="H56" s="191" t="s">
        <v>407</v>
      </c>
      <c r="I56" s="192"/>
      <c r="J56" s="192"/>
      <c r="K56" s="189"/>
      <c r="L56" s="184"/>
      <c r="M56" s="184"/>
      <c r="N56" s="189" t="s">
        <v>1</v>
      </c>
      <c r="O56" s="191" t="s">
        <v>406</v>
      </c>
      <c r="P56" s="192"/>
      <c r="Q56" s="192"/>
      <c r="R56" s="192"/>
      <c r="S56" s="192"/>
      <c r="T56" s="192"/>
      <c r="U56" s="307"/>
      <c r="V56" s="307"/>
      <c r="W56" s="4"/>
    </row>
    <row r="57" spans="1:27">
      <c r="A57" s="135" t="s">
        <v>410</v>
      </c>
      <c r="B57" s="183"/>
      <c r="C57" s="2"/>
      <c r="D57" s="2"/>
      <c r="E57" s="2"/>
      <c r="F57" s="2"/>
      <c r="G57" s="135" t="s">
        <v>298</v>
      </c>
      <c r="H57" s="183"/>
      <c r="I57" s="2"/>
      <c r="J57" s="2"/>
      <c r="K57" s="6"/>
      <c r="L57" s="2"/>
      <c r="M57" s="2"/>
      <c r="N57" s="135" t="s">
        <v>557</v>
      </c>
      <c r="O57" s="183"/>
      <c r="P57" s="2"/>
      <c r="Q57" s="2"/>
      <c r="R57" s="2"/>
      <c r="S57" s="2"/>
      <c r="T57" s="2"/>
      <c r="U57" s="307"/>
      <c r="V57" s="307"/>
      <c r="W57" s="4"/>
    </row>
    <row r="58" spans="1:27">
      <c r="A58" s="290" t="s">
        <v>1</v>
      </c>
      <c r="B58" s="183" t="s">
        <v>414</v>
      </c>
      <c r="C58" s="2"/>
      <c r="D58" s="2"/>
      <c r="E58" s="2"/>
      <c r="F58" s="2"/>
      <c r="G58" s="189" t="s">
        <v>1</v>
      </c>
      <c r="H58" s="191" t="s">
        <v>413</v>
      </c>
      <c r="I58" s="192"/>
      <c r="J58" s="192"/>
      <c r="K58" s="189"/>
      <c r="L58" s="184"/>
      <c r="M58" s="184"/>
      <c r="N58" s="189" t="s">
        <v>1</v>
      </c>
      <c r="O58" s="191" t="s">
        <v>558</v>
      </c>
      <c r="P58" s="192"/>
      <c r="Q58" s="192"/>
      <c r="R58" s="192"/>
      <c r="S58" s="192"/>
      <c r="T58" s="192"/>
      <c r="U58" s="307"/>
      <c r="V58" s="307"/>
      <c r="W58" s="4"/>
    </row>
    <row r="59" spans="1:27">
      <c r="A59" s="290" t="s">
        <v>1</v>
      </c>
      <c r="B59" s="183" t="s">
        <v>417</v>
      </c>
      <c r="C59" s="2"/>
      <c r="D59" s="2"/>
      <c r="E59" s="2"/>
      <c r="F59" s="2"/>
      <c r="G59" s="6" t="s">
        <v>1</v>
      </c>
      <c r="H59" s="183" t="s">
        <v>416</v>
      </c>
      <c r="I59" s="2"/>
      <c r="J59" s="2"/>
      <c r="K59" s="6"/>
      <c r="L59" s="2"/>
      <c r="M59" s="2"/>
      <c r="N59" s="6" t="s">
        <v>1</v>
      </c>
      <c r="O59" s="183" t="s">
        <v>559</v>
      </c>
      <c r="P59" s="2"/>
      <c r="Q59" s="2"/>
      <c r="R59" s="2"/>
      <c r="S59" s="2"/>
      <c r="T59" s="2"/>
      <c r="U59" s="307"/>
      <c r="V59" s="307"/>
      <c r="W59" s="4"/>
    </row>
    <row r="60" spans="1:27" ht="15.6">
      <c r="A60" s="289" t="s">
        <v>63</v>
      </c>
      <c r="B60" s="2"/>
      <c r="C60" s="2"/>
      <c r="D60" s="2"/>
      <c r="E60" s="2"/>
      <c r="F60" s="2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/>
      <c r="V60"/>
      <c r="W60"/>
    </row>
    <row r="61" spans="1:27">
      <c r="A61" s="290" t="s">
        <v>1</v>
      </c>
      <c r="B61" s="2" t="s">
        <v>552</v>
      </c>
      <c r="C61" s="2"/>
      <c r="D61" s="2"/>
      <c r="E61" s="2"/>
      <c r="F61" s="2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/>
      <c r="V61"/>
      <c r="W61"/>
    </row>
    <row r="62" spans="1:27" ht="15.6">
      <c r="A62" s="289" t="s">
        <v>371</v>
      </c>
      <c r="B62" s="2"/>
      <c r="C62" s="2"/>
      <c r="D62" s="2"/>
      <c r="E62" s="2"/>
      <c r="F62" s="2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/>
      <c r="V62"/>
      <c r="W62"/>
    </row>
    <row r="63" spans="1:27">
      <c r="A63" s="290" t="s">
        <v>1</v>
      </c>
      <c r="B63" s="2" t="s">
        <v>551</v>
      </c>
      <c r="C63" s="2"/>
      <c r="D63" s="2"/>
      <c r="E63" s="2"/>
      <c r="F63" s="2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/>
      <c r="V63"/>
      <c r="W63"/>
    </row>
    <row r="64" spans="1:27" ht="15.6">
      <c r="A64" s="289" t="s">
        <v>372</v>
      </c>
      <c r="B64" s="2"/>
      <c r="C64" s="2"/>
      <c r="D64" s="2"/>
      <c r="E64" s="2"/>
      <c r="F64" s="2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/>
      <c r="V64"/>
      <c r="W64"/>
    </row>
    <row r="65" spans="1:23">
      <c r="A65" s="290" t="s">
        <v>1</v>
      </c>
      <c r="B65" s="2" t="s">
        <v>553</v>
      </c>
      <c r="C65" s="2"/>
      <c r="D65" s="2"/>
      <c r="E65" s="2"/>
      <c r="F65" s="2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/>
      <c r="V65"/>
      <c r="W65"/>
    </row>
    <row r="67" spans="1:23">
      <c r="B67" s="157"/>
      <c r="C67" s="157"/>
    </row>
    <row r="68" spans="1:23">
      <c r="B68" s="278"/>
      <c r="C68" s="278"/>
    </row>
    <row r="69" spans="1:23">
      <c r="B69" s="249"/>
    </row>
    <row r="70" spans="1:23">
      <c r="B70" s="249"/>
      <c r="C70" s="249"/>
    </row>
    <row r="72" spans="1:23">
      <c r="B72" s="249"/>
      <c r="C72" s="249"/>
    </row>
    <row r="73" spans="1:23">
      <c r="B73" s="278"/>
      <c r="C73" s="278"/>
    </row>
    <row r="75" spans="1:23">
      <c r="B75" s="157"/>
    </row>
  </sheetData>
  <sortState xmlns:xlrd2="http://schemas.microsoft.com/office/spreadsheetml/2017/richdata2" ref="N2:O11">
    <sortCondition ref="N2:N11"/>
  </sortState>
  <phoneticPr fontId="87" type="noConversion"/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2D0F0-72A7-400E-8D48-E6075AE2A97B}">
  <dimension ref="A1:AU153"/>
  <sheetViews>
    <sheetView zoomScale="110" zoomScaleNormal="110" workbookViewId="0">
      <selection activeCell="Y1" sqref="Y1:Z7"/>
    </sheetView>
  </sheetViews>
  <sheetFormatPr defaultColWidth="4.33203125" defaultRowHeight="15" customHeight="1"/>
  <cols>
    <col min="4" max="4" width="4.5546875" customWidth="1"/>
    <col min="6" max="6" width="4.21875" customWidth="1"/>
    <col min="7" max="7" width="4.5546875" customWidth="1"/>
    <col min="11" max="11" width="4.33203125" style="816"/>
    <col min="12" max="12" width="1.5546875" style="816" customWidth="1"/>
    <col min="13" max="13" width="4.21875" customWidth="1"/>
  </cols>
  <sheetData>
    <row r="1" spans="1:47" s="4" customFormat="1" ht="15" customHeight="1">
      <c r="A1" s="1" t="s">
        <v>0</v>
      </c>
      <c r="B1" s="1"/>
      <c r="C1" s="3"/>
      <c r="D1" s="3"/>
      <c r="E1" s="3"/>
      <c r="F1" s="3"/>
      <c r="G1" s="3"/>
      <c r="H1" s="3"/>
      <c r="I1" s="3"/>
      <c r="J1" s="3"/>
      <c r="K1" s="2"/>
      <c r="L1" s="2"/>
      <c r="M1" s="2"/>
      <c r="N1" s="2"/>
      <c r="O1" s="365" t="s">
        <v>9</v>
      </c>
      <c r="P1" s="377"/>
      <c r="Q1" s="377"/>
      <c r="R1" s="377"/>
      <c r="S1" s="377"/>
      <c r="T1" s="365" t="s">
        <v>150</v>
      </c>
      <c r="U1" s="375"/>
      <c r="V1" s="375"/>
      <c r="W1" s="375"/>
    </row>
    <row r="2" spans="1:47" s="4" customFormat="1" ht="15" customHeight="1">
      <c r="A2" s="1" t="s">
        <v>796</v>
      </c>
      <c r="B2" s="1"/>
      <c r="C2" s="894" t="s">
        <v>860</v>
      </c>
      <c r="D2" s="894"/>
      <c r="E2" s="894"/>
      <c r="F2" s="3" t="str">
        <f>LOOKUP(C2,Listat!Q2:R9)</f>
        <v>Elementin hallinta, velka</v>
      </c>
      <c r="G2" s="3"/>
      <c r="H2" s="3"/>
      <c r="I2" s="3"/>
      <c r="J2" s="3"/>
      <c r="K2" s="2"/>
      <c r="L2" s="2"/>
      <c r="M2" s="2"/>
      <c r="N2" s="2"/>
      <c r="O2" s="2" t="s">
        <v>182</v>
      </c>
      <c r="P2" s="2"/>
      <c r="Q2" s="2"/>
      <c r="R2" s="6" t="s">
        <v>1</v>
      </c>
      <c r="S2" s="6"/>
      <c r="T2" s="10" t="s">
        <v>658</v>
      </c>
      <c r="U2" s="10"/>
      <c r="V2" s="10"/>
      <c r="W2" s="134" t="s">
        <v>10</v>
      </c>
    </row>
    <row r="3" spans="1:47" s="4" customFormat="1" ht="15" customHeight="1">
      <c r="A3" s="345" t="s">
        <v>326</v>
      </c>
      <c r="B3" s="345"/>
      <c r="C3" s="3"/>
      <c r="D3" s="3"/>
      <c r="E3" s="3"/>
      <c r="F3" s="3"/>
      <c r="G3" s="3"/>
      <c r="H3" s="3"/>
      <c r="I3" s="3"/>
      <c r="J3" s="3"/>
      <c r="K3" s="2"/>
      <c r="L3" s="2"/>
      <c r="M3" s="2"/>
      <c r="N3" s="2"/>
      <c r="O3" s="2" t="s">
        <v>183</v>
      </c>
      <c r="P3" s="2"/>
      <c r="Q3" s="2"/>
      <c r="R3" s="6" t="s">
        <v>10</v>
      </c>
      <c r="S3" s="441"/>
      <c r="T3" s="10" t="s">
        <v>167</v>
      </c>
      <c r="U3" s="10"/>
      <c r="V3" s="10"/>
      <c r="W3" s="134" t="s">
        <v>1</v>
      </c>
    </row>
    <row r="4" spans="1:47" s="4" customFormat="1" ht="15" customHeight="1">
      <c r="A4" s="1" t="s">
        <v>5</v>
      </c>
      <c r="B4" s="1"/>
      <c r="C4" s="3" t="s">
        <v>1251</v>
      </c>
      <c r="D4" s="3"/>
      <c r="E4" s="3"/>
      <c r="F4" s="143"/>
      <c r="G4" s="3"/>
      <c r="H4" s="3"/>
      <c r="I4" s="3"/>
      <c r="J4" s="3"/>
      <c r="K4" s="2"/>
      <c r="L4" s="2"/>
      <c r="M4" s="2"/>
      <c r="N4" s="2"/>
      <c r="O4" s="2" t="s">
        <v>184</v>
      </c>
      <c r="P4" s="2"/>
      <c r="Q4" s="2"/>
      <c r="R4" s="6" t="s">
        <v>10</v>
      </c>
      <c r="S4" s="6"/>
      <c r="T4" s="10" t="s">
        <v>659</v>
      </c>
      <c r="U4" s="10"/>
      <c r="V4" s="10"/>
      <c r="W4" s="134" t="s">
        <v>10</v>
      </c>
    </row>
    <row r="5" spans="1:47" s="4" customFormat="1" ht="15" customHeight="1">
      <c r="A5" s="135" t="s">
        <v>564</v>
      </c>
      <c r="B5" s="1"/>
      <c r="C5" s="895" t="s">
        <v>943</v>
      </c>
      <c r="D5" s="895"/>
      <c r="E5" s="143" t="str">
        <f>LOOKUP(C5,Listat!N12:O32)</f>
        <v>Auttaa kostamaan</v>
      </c>
      <c r="F5" s="135"/>
      <c r="G5" s="1"/>
      <c r="H5" s="274"/>
      <c r="I5" s="817"/>
      <c r="J5" s="817"/>
      <c r="K5" s="2"/>
      <c r="L5" s="2"/>
      <c r="M5" s="2"/>
      <c r="N5" s="2"/>
      <c r="O5" s="2" t="s">
        <v>185</v>
      </c>
      <c r="P5" s="2"/>
      <c r="Q5" s="2"/>
      <c r="R5" s="6" t="s">
        <v>10</v>
      </c>
      <c r="S5" s="6"/>
      <c r="T5" s="10" t="s">
        <v>181</v>
      </c>
      <c r="U5" s="10"/>
      <c r="V5" s="10"/>
      <c r="W5" s="134" t="s">
        <v>10</v>
      </c>
    </row>
    <row r="6" spans="1:47" s="4" customFormat="1" ht="15" customHeight="1">
      <c r="A6" s="297" t="s">
        <v>8</v>
      </c>
      <c r="B6" s="297"/>
      <c r="C6" s="297"/>
      <c r="D6" s="297"/>
      <c r="E6" s="483" t="s">
        <v>128</v>
      </c>
      <c r="F6" s="336">
        <v>150</v>
      </c>
      <c r="G6" s="851" t="str">
        <f>IF(E10="Ihminen"," "," ("&amp;F6/VLOOKUP(E10,Listat!N2:P12,3)&amp;")")</f>
        <v xml:space="preserve"> (50)</v>
      </c>
      <c r="H6" s="484"/>
      <c r="I6" s="484"/>
      <c r="J6" s="484"/>
      <c r="K6" s="484"/>
      <c r="L6" s="484"/>
      <c r="M6" s="153" t="s">
        <v>575</v>
      </c>
      <c r="N6" s="168"/>
      <c r="O6" s="168"/>
      <c r="P6" s="903" t="s">
        <v>144</v>
      </c>
      <c r="Q6" s="903"/>
      <c r="R6" s="903"/>
      <c r="S6" s="889" t="str">
        <f>"ll"&amp;LOOKUP(W3,Listat!$J$2:$K$9)&amp;LOOKUP(W4,Listat!$J$2:$K$9)&amp;LOOKUP(W4,Listat!$J$2:$K$9)</f>
        <v>lll</v>
      </c>
      <c r="T6" s="889"/>
      <c r="U6" s="374" t="s">
        <v>194</v>
      </c>
      <c r="V6" s="904" t="str">
        <f>LOOKUP(F7,Listat!$J$2:$K$9)&amp;LOOKUP(I7,Listat!$J$2:$K$9)&amp;LOOKUP(I7,Listat!$J$2:$K$9)&amp;LOOKUP(W4,Listat!$J$2:$K$9)&amp;LOOKUP(W5,Listat!$J$2:$K$9)</f>
        <v>lllll</v>
      </c>
      <c r="W6" s="904"/>
    </row>
    <row r="7" spans="1:47" s="246" customFormat="1" ht="15" customHeight="1">
      <c r="A7" s="891" t="s">
        <v>145</v>
      </c>
      <c r="B7" s="891"/>
      <c r="C7" s="134" t="s">
        <v>284</v>
      </c>
      <c r="D7" s="891" t="s">
        <v>146</v>
      </c>
      <c r="E7" s="891"/>
      <c r="F7" s="134" t="s">
        <v>614</v>
      </c>
      <c r="G7" s="891" t="s">
        <v>778</v>
      </c>
      <c r="H7" s="891"/>
      <c r="I7" s="134" t="s">
        <v>147</v>
      </c>
      <c r="J7" s="165"/>
      <c r="K7" s="165"/>
      <c r="L7" s="275"/>
      <c r="M7" s="11" t="s">
        <v>164</v>
      </c>
      <c r="N7" s="7"/>
      <c r="O7" s="7"/>
      <c r="P7" s="144" t="str">
        <f>J16</f>
        <v>lllll</v>
      </c>
      <c r="Q7" s="10"/>
      <c r="R7" s="7" t="str">
        <f>LOOKUP(P7,Listat!$H$2:$I$7)</f>
        <v>Uskomaton</v>
      </c>
      <c r="S7" s="7"/>
      <c r="T7" s="7"/>
      <c r="U7" s="145" t="s">
        <v>152</v>
      </c>
      <c r="V7" s="146" t="s">
        <v>153</v>
      </c>
      <c r="W7" s="146">
        <v>3</v>
      </c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</row>
    <row r="8" spans="1:47" s="5" customFormat="1" ht="15" customHeight="1">
      <c r="A8" s="853" t="s">
        <v>20</v>
      </c>
      <c r="B8" s="852"/>
      <c r="C8" s="10"/>
      <c r="D8" s="3" t="s">
        <v>1161</v>
      </c>
      <c r="E8" s="3"/>
      <c r="F8" s="3"/>
      <c r="G8" s="3"/>
      <c r="H8" s="3"/>
      <c r="I8" s="3"/>
      <c r="J8" s="3"/>
      <c r="K8" s="3"/>
      <c r="L8" s="2"/>
      <c r="M8" s="11" t="s">
        <v>1107</v>
      </c>
      <c r="N8" s="7"/>
      <c r="O8" s="4"/>
      <c r="P8" s="144" t="str">
        <f>J13</f>
        <v>llll</v>
      </c>
      <c r="Q8" s="10"/>
      <c r="R8" s="7" t="str">
        <f>LOOKUP(P8,Listat!$H$2:$I$7)</f>
        <v>Loistava</v>
      </c>
      <c r="S8" s="7"/>
      <c r="T8" s="7"/>
      <c r="U8" s="145" t="s">
        <v>152</v>
      </c>
      <c r="V8" s="147" t="s">
        <v>170</v>
      </c>
      <c r="W8" s="146">
        <v>6</v>
      </c>
      <c r="Y8" s="4"/>
      <c r="AB8" s="4"/>
      <c r="AC8" s="4"/>
      <c r="AD8" s="4"/>
      <c r="AE8" s="4"/>
      <c r="AF8" s="4"/>
      <c r="AG8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165"/>
      <c r="AU8" s="165"/>
    </row>
    <row r="9" spans="1:47" s="4" customFormat="1" ht="15" customHeight="1">
      <c r="A9" s="901" t="s">
        <v>780</v>
      </c>
      <c r="B9" s="901"/>
      <c r="C9" s="10"/>
      <c r="D9" s="292" t="s">
        <v>1162</v>
      </c>
      <c r="E9" s="292"/>
      <c r="F9" s="292"/>
      <c r="G9" s="292"/>
      <c r="H9" s="292"/>
      <c r="I9" s="292"/>
      <c r="J9" s="292"/>
      <c r="K9" s="292"/>
      <c r="L9" s="245"/>
      <c r="M9" s="11" t="s">
        <v>1249</v>
      </c>
      <c r="N9" s="7"/>
      <c r="P9" s="144" t="str">
        <f>J14</f>
        <v>llll</v>
      </c>
      <c r="Q9" s="10"/>
      <c r="R9" s="7" t="str">
        <f>LOOKUP(P9,Listat!$H$2:$I$7)</f>
        <v>Loistava</v>
      </c>
      <c r="S9" s="7"/>
      <c r="T9" s="7"/>
      <c r="U9" s="145" t="s">
        <v>152</v>
      </c>
      <c r="V9" s="147" t="s">
        <v>190</v>
      </c>
      <c r="W9" s="147">
        <v>10</v>
      </c>
      <c r="Z9" s="5"/>
      <c r="AA9" s="5"/>
      <c r="AT9" s="142"/>
      <c r="AU9" s="142"/>
    </row>
    <row r="10" spans="1:47" s="246" customFormat="1" ht="16.2" customHeight="1">
      <c r="A10" s="902" t="s">
        <v>790</v>
      </c>
      <c r="B10" s="902"/>
      <c r="C10" s="142"/>
      <c r="D10" s="142"/>
      <c r="E10" s="814" t="s">
        <v>864</v>
      </c>
      <c r="F10" s="854" t="str">
        <f>LOOKUP(E10,Listat!N2:O10)</f>
        <v>kynnet, sarvet torahampaat, pelätty rotu</v>
      </c>
      <c r="G10" s="10"/>
      <c r="H10" s="10"/>
      <c r="I10" s="10"/>
      <c r="J10" s="10"/>
      <c r="K10" s="10"/>
      <c r="L10" s="2"/>
      <c r="M10" s="11" t="s">
        <v>166</v>
      </c>
      <c r="N10" s="7"/>
      <c r="O10" s="4"/>
      <c r="P10" s="144" t="str">
        <f>F16</f>
        <v>lll</v>
      </c>
      <c r="Q10" s="10"/>
      <c r="R10" s="7" t="str">
        <f>LOOKUP(P10,Listat!$H$2:$I$7)</f>
        <v>Erinomainen</v>
      </c>
      <c r="S10" s="7"/>
      <c r="T10" s="7"/>
      <c r="U10" s="145" t="s">
        <v>152</v>
      </c>
      <c r="V10" s="147" t="s">
        <v>191</v>
      </c>
      <c r="W10" s="147">
        <v>15</v>
      </c>
      <c r="Y10" s="4"/>
      <c r="Z10" s="5"/>
      <c r="AA10" s="5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393"/>
      <c r="AU10" s="393"/>
    </row>
    <row r="11" spans="1:47" s="4" customFormat="1" ht="15" customHeight="1">
      <c r="A11" s="242" t="s">
        <v>844</v>
      </c>
      <c r="B11" s="242"/>
      <c r="C11" s="10"/>
      <c r="D11" s="10" t="s">
        <v>1163</v>
      </c>
      <c r="E11" s="10"/>
      <c r="F11" s="10"/>
      <c r="G11" s="10"/>
      <c r="H11" s="10"/>
      <c r="I11" s="10"/>
      <c r="J11" s="10"/>
      <c r="K11" s="10"/>
      <c r="L11" s="2"/>
      <c r="M11" s="138" t="s">
        <v>958</v>
      </c>
      <c r="N11" s="10"/>
      <c r="O11" s="310"/>
      <c r="P11" s="144" t="str">
        <f>H13</f>
        <v>lll</v>
      </c>
      <c r="Q11" s="10"/>
      <c r="R11" s="10" t="str">
        <f>LOOKUP(P11,Listat!$H$2:$I$7)</f>
        <v>Erinomainen</v>
      </c>
      <c r="S11" s="10"/>
      <c r="T11" s="10"/>
      <c r="U11" s="362" t="s">
        <v>152</v>
      </c>
      <c r="V11" s="363" t="s">
        <v>196</v>
      </c>
      <c r="W11" s="363">
        <v>21</v>
      </c>
      <c r="Z11" s="5"/>
      <c r="AA11" s="5"/>
      <c r="AT11" s="393"/>
    </row>
    <row r="12" spans="1:47" s="4" customFormat="1" ht="15" customHeight="1">
      <c r="A12" s="341" t="s">
        <v>204</v>
      </c>
      <c r="B12" s="341"/>
      <c r="C12" s="341"/>
      <c r="D12" s="175" t="s">
        <v>884</v>
      </c>
      <c r="E12" s="175"/>
      <c r="F12" s="175" t="s">
        <v>615</v>
      </c>
      <c r="G12" s="342"/>
      <c r="H12" s="175" t="s">
        <v>616</v>
      </c>
      <c r="I12" s="281"/>
      <c r="J12" s="175" t="s">
        <v>779</v>
      </c>
      <c r="K12" s="281"/>
      <c r="L12" s="473"/>
      <c r="M12" s="164" t="s">
        <v>12</v>
      </c>
      <c r="N12" s="168"/>
      <c r="O12" s="168"/>
      <c r="P12" s="168"/>
      <c r="Q12" s="168"/>
      <c r="R12" s="168"/>
      <c r="S12" s="168"/>
      <c r="T12" s="168"/>
      <c r="U12" s="169" t="s">
        <v>255</v>
      </c>
      <c r="V12" s="169"/>
      <c r="W12" s="169" t="s">
        <v>13</v>
      </c>
      <c r="Z12" s="5"/>
      <c r="AA12" s="5"/>
      <c r="AT12" s="393"/>
    </row>
    <row r="13" spans="1:47" s="4" customFormat="1" ht="15" customHeight="1">
      <c r="A13" s="10" t="s">
        <v>870</v>
      </c>
      <c r="B13" s="10"/>
      <c r="C13" s="10"/>
      <c r="D13" s="171" t="s">
        <v>798</v>
      </c>
      <c r="E13" s="856"/>
      <c r="F13" s="346" t="str">
        <f>VLOOKUP(D13,Listat!$J$2:$K$9,2)&amp;VLOOKUP($C$7,Listat!$J$2:$K$9,2)</f>
        <v>ll</v>
      </c>
      <c r="G13" s="147"/>
      <c r="H13" s="346" t="str">
        <f>VLOOKUP(D13,Listat!$J$2:$K$9,2)&amp;LOOKUP($F$7,Listat!$J$2:$K$9)</f>
        <v>lll</v>
      </c>
      <c r="I13" s="155"/>
      <c r="J13" s="346" t="str">
        <f>VLOOKUP(D13,Listat!$J$2:$K$9,2)&amp;LOOKUP($I$7,Listat!$J$2:$K$9)</f>
        <v>llll</v>
      </c>
      <c r="K13" s="155"/>
      <c r="L13" s="10"/>
      <c r="M13" s="155" t="s">
        <v>821</v>
      </c>
      <c r="N13" s="155"/>
      <c r="O13" s="155"/>
      <c r="P13" s="145" t="s">
        <v>820</v>
      </c>
      <c r="Q13" s="155"/>
      <c r="R13" s="155"/>
      <c r="S13" s="155"/>
      <c r="T13" s="155"/>
      <c r="U13" s="145"/>
      <c r="V13" s="147" t="s">
        <v>7</v>
      </c>
      <c r="W13" s="145"/>
      <c r="Z13" s="5"/>
      <c r="AA13" s="5"/>
    </row>
    <row r="14" spans="1:47" s="4" customFormat="1" ht="15" customHeight="1">
      <c r="A14" s="10" t="s">
        <v>871</v>
      </c>
      <c r="B14" s="10"/>
      <c r="C14" s="10"/>
      <c r="D14" s="171" t="s">
        <v>798</v>
      </c>
      <c r="E14" s="856"/>
      <c r="F14" s="346" t="str">
        <f>VLOOKUP(D14,Listat!$J$2:$K$9,2)&amp;VLOOKUP($C$7,Listat!$J$2:$K$9,2)</f>
        <v>ll</v>
      </c>
      <c r="G14" s="147"/>
      <c r="H14" s="346" t="str">
        <f>VLOOKUP(D14,Listat!$J$2:$K$9,2)&amp;LOOKUP($F$7,Listat!$J$2:$K$9)</f>
        <v>lll</v>
      </c>
      <c r="I14" s="184"/>
      <c r="J14" s="346" t="str">
        <f>VLOOKUP(D14,Listat!$J$2:$K$9,2)&amp;LOOKUP($I$7,Listat!$J$2:$K$9)</f>
        <v>llll</v>
      </c>
      <c r="K14" s="184"/>
      <c r="L14" s="2"/>
      <c r="M14" s="10" t="s">
        <v>14</v>
      </c>
      <c r="N14" s="10"/>
      <c r="O14" s="3"/>
      <c r="P14" s="3"/>
      <c r="Q14" s="3"/>
      <c r="R14" s="3"/>
      <c r="S14" s="3"/>
      <c r="T14" s="3"/>
      <c r="U14" s="134" t="s">
        <v>152</v>
      </c>
      <c r="V14" s="856" t="s">
        <v>6</v>
      </c>
      <c r="W14" s="134" t="s">
        <v>3</v>
      </c>
      <c r="Z14" s="5"/>
      <c r="AA14" s="5"/>
    </row>
    <row r="15" spans="1:47" s="4" customFormat="1" ht="15" customHeight="1">
      <c r="A15" s="10" t="s">
        <v>872</v>
      </c>
      <c r="B15" s="10"/>
      <c r="C15" s="10"/>
      <c r="D15" s="171" t="s">
        <v>1</v>
      </c>
      <c r="E15" s="856"/>
      <c r="F15" s="346" t="str">
        <f>VLOOKUP(D15,Listat!$J$2:$K$9,2)&amp;VLOOKUP($C$7,Listat!$J$2:$K$9,2)</f>
        <v>l</v>
      </c>
      <c r="G15" s="147"/>
      <c r="H15" s="346" t="str">
        <f>VLOOKUP(D15,Listat!$J$2:$K$9,2)&amp;LOOKUP($F$7,Listat!$J$2:$K$9)</f>
        <v>ll</v>
      </c>
      <c r="I15" s="184"/>
      <c r="J15" s="346" t="str">
        <f>VLOOKUP(D15,Listat!$J$2:$K$9,2)&amp;LOOKUP($I$7,Listat!$J$2:$K$9)</f>
        <v>lll</v>
      </c>
      <c r="K15" s="184"/>
      <c r="L15" s="2"/>
      <c r="M15" s="10" t="s">
        <v>15</v>
      </c>
      <c r="N15" s="10"/>
      <c r="O15" s="3"/>
      <c r="P15" s="3"/>
      <c r="Q15" s="3"/>
      <c r="R15" s="3"/>
      <c r="S15" s="3"/>
      <c r="T15" s="3"/>
      <c r="U15" s="134" t="s">
        <v>152</v>
      </c>
      <c r="V15" s="856" t="s">
        <v>4</v>
      </c>
      <c r="W15" s="134" t="s">
        <v>3</v>
      </c>
      <c r="Z15" s="5"/>
      <c r="AA15" s="5"/>
    </row>
    <row r="16" spans="1:47" s="4" customFormat="1" ht="15" customHeight="1">
      <c r="A16" s="10" t="s">
        <v>873</v>
      </c>
      <c r="B16" s="10"/>
      <c r="C16" s="10"/>
      <c r="D16" s="171" t="s">
        <v>143</v>
      </c>
      <c r="E16" s="856"/>
      <c r="F16" s="346" t="str">
        <f>VLOOKUP(D16,Listat!$J$2:$K$9,2)&amp;VLOOKUP($C$7,Listat!$J$2:$K$9,2)</f>
        <v>lll</v>
      </c>
      <c r="G16" s="147"/>
      <c r="H16" s="346" t="str">
        <f>VLOOKUP(D16,Listat!$J$2:$K$9,2)&amp;LOOKUP($F$7,Listat!$J$2:$K$9)</f>
        <v>llll</v>
      </c>
      <c r="I16" s="184"/>
      <c r="J16" s="346" t="str">
        <f>VLOOKUP(D16,Listat!$J$2:$K$9,2)&amp;LOOKUP($I$7,Listat!$J$2:$K$9)</f>
        <v>lllll</v>
      </c>
      <c r="K16" s="184"/>
      <c r="L16" s="2"/>
      <c r="M16" s="10" t="s">
        <v>16</v>
      </c>
      <c r="N16" s="10"/>
      <c r="O16" s="3"/>
      <c r="P16" s="3"/>
      <c r="Q16" s="3"/>
      <c r="R16" s="3"/>
      <c r="S16" s="3"/>
      <c r="T16" s="3"/>
      <c r="U16" s="134" t="s">
        <v>152</v>
      </c>
      <c r="V16" s="856" t="s">
        <v>2</v>
      </c>
      <c r="W16" s="134" t="s">
        <v>3</v>
      </c>
      <c r="Z16" s="5"/>
      <c r="AA16" s="5"/>
    </row>
    <row r="17" spans="1:38" s="4" customFormat="1" ht="15" customHeight="1">
      <c r="A17" s="10" t="s">
        <v>874</v>
      </c>
      <c r="B17" s="10"/>
      <c r="C17" s="10"/>
      <c r="D17" s="171" t="s">
        <v>797</v>
      </c>
      <c r="E17" s="856"/>
      <c r="F17" s="346" t="str">
        <f>VLOOKUP(D17,Listat!$J$2:$K$9,2)&amp;VLOOKUP($C$7,Listat!$J$2:$K$9,2)</f>
        <v>l</v>
      </c>
      <c r="G17" s="147"/>
      <c r="H17" s="346" t="str">
        <f>VLOOKUP(D17,Listat!$J$2:$K$9,2)&amp;LOOKUP($F$7,Listat!$J$2:$K$9)</f>
        <v>ll</v>
      </c>
      <c r="I17" s="347"/>
      <c r="J17" s="346" t="str">
        <f>VLOOKUP(D17,Listat!$J$2:$K$9,2)&amp;LOOKUP($I$7,Listat!$J$2:$K$9)</f>
        <v>lll</v>
      </c>
      <c r="K17" s="347"/>
      <c r="L17" s="138"/>
      <c r="M17" s="3" t="s">
        <v>17</v>
      </c>
      <c r="N17" s="3"/>
      <c r="O17" s="3"/>
      <c r="P17" s="3"/>
      <c r="Q17" s="3"/>
      <c r="R17" s="3"/>
      <c r="S17" s="3"/>
      <c r="T17" s="3"/>
      <c r="U17" s="139" t="s">
        <v>152</v>
      </c>
      <c r="V17" s="459" t="s">
        <v>189</v>
      </c>
      <c r="W17" s="139" t="s">
        <v>3</v>
      </c>
      <c r="Z17" s="5"/>
      <c r="AA17" s="5"/>
    </row>
    <row r="18" spans="1:38" s="4" customFormat="1" ht="15" customHeight="1">
      <c r="A18" s="142" t="s">
        <v>875</v>
      </c>
      <c r="B18" s="161"/>
      <c r="C18" s="161"/>
      <c r="D18" s="171" t="s">
        <v>797</v>
      </c>
      <c r="E18" s="856"/>
      <c r="F18" s="346" t="str">
        <f>VLOOKUP(D18,Listat!$J$2:$K$9,2)&amp;VLOOKUP($C$7,Listat!$J$2:$K$9,2)</f>
        <v>l</v>
      </c>
      <c r="G18" s="147"/>
      <c r="H18" s="346" t="str">
        <f>VLOOKUP(D18,Listat!$J$2:$K$9,2)&amp;LOOKUP($F$7,Listat!$J$2:$K$9)</f>
        <v>ll</v>
      </c>
      <c r="I18" s="155"/>
      <c r="J18" s="346" t="str">
        <f>VLOOKUP(D18,Listat!$J$2:$K$9,2)&amp;LOOKUP($I$7,Listat!$J$2:$K$9)</f>
        <v>lll</v>
      </c>
      <c r="K18" s="155"/>
      <c r="L18" s="10"/>
      <c r="M18" s="506"/>
      <c r="N18" s="10"/>
      <c r="O18" s="10"/>
      <c r="P18" s="10"/>
      <c r="Q18" s="10"/>
      <c r="R18" s="134"/>
      <c r="S18" s="524"/>
      <c r="T18" s="505"/>
      <c r="U18" s="505"/>
      <c r="V18" s="505"/>
      <c r="W18" s="488"/>
      <c r="Z18" s="5"/>
      <c r="AA18" s="5"/>
    </row>
    <row r="19" spans="1:38" s="4" customFormat="1" ht="15" customHeight="1" thickBot="1">
      <c r="A19" s="299" t="s">
        <v>794</v>
      </c>
      <c r="B19" s="855"/>
      <c r="C19" s="855"/>
      <c r="D19" s="166"/>
      <c r="E19" s="166"/>
      <c r="F19" s="166"/>
      <c r="G19" s="166"/>
      <c r="H19" s="166"/>
      <c r="I19" s="166"/>
      <c r="J19" s="166"/>
      <c r="K19" s="166"/>
      <c r="L19" s="372"/>
      <c r="M19" s="572" t="s">
        <v>1165</v>
      </c>
      <c r="N19" s="572"/>
      <c r="O19" s="572"/>
      <c r="P19" s="572"/>
      <c r="Q19" s="572">
        <f>3+2</f>
        <v>5</v>
      </c>
      <c r="R19" s="572"/>
      <c r="S19" s="572"/>
      <c r="T19" s="578" t="s">
        <v>202</v>
      </c>
      <c r="U19" s="561"/>
      <c r="V19" s="579" t="str">
        <f>LOOKUP($F$7,Listat!$J$2:$K$9)&amp;IF(R7="Ihminen","l","")</f>
        <v>l</v>
      </c>
      <c r="W19" s="561"/>
      <c r="Z19" s="5"/>
      <c r="AA19" s="5"/>
    </row>
    <row r="20" spans="1:38" s="4" customFormat="1" ht="15" customHeight="1" thickTop="1">
      <c r="A20" s="886" t="s">
        <v>1158</v>
      </c>
      <c r="B20" s="886"/>
      <c r="C20" s="886"/>
      <c r="D20" s="886"/>
      <c r="E20" s="886"/>
      <c r="F20" s="886"/>
      <c r="G20" s="886"/>
      <c r="H20" s="886"/>
      <c r="I20" s="886"/>
      <c r="J20" s="886"/>
      <c r="K20" s="886"/>
      <c r="L20" s="245"/>
      <c r="M20" s="304" t="s">
        <v>1250</v>
      </c>
      <c r="N20" s="304"/>
      <c r="O20" s="345"/>
      <c r="P20" s="345"/>
      <c r="Q20" s="345"/>
      <c r="R20" s="345"/>
      <c r="S20" s="345"/>
      <c r="T20" s="892" t="s">
        <v>931</v>
      </c>
      <c r="U20" s="892"/>
      <c r="V20" s="892"/>
      <c r="W20" s="892"/>
    </row>
    <row r="21" spans="1:38" s="246" customFormat="1" ht="15" customHeight="1">
      <c r="A21" s="888"/>
      <c r="B21" s="888"/>
      <c r="C21" s="888"/>
      <c r="D21" s="888"/>
      <c r="E21" s="888"/>
      <c r="F21" s="888"/>
      <c r="G21" s="888"/>
      <c r="H21" s="888"/>
      <c r="I21" s="888"/>
      <c r="J21" s="888"/>
      <c r="K21" s="888"/>
      <c r="L21" s="2"/>
      <c r="M21" s="304" t="s">
        <v>642</v>
      </c>
      <c r="N21" s="304"/>
      <c r="O21" s="345"/>
      <c r="P21" s="345"/>
      <c r="Q21" s="345"/>
      <c r="R21" s="345"/>
      <c r="S21" s="345"/>
      <c r="T21" s="893" t="s">
        <v>925</v>
      </c>
      <c r="U21" s="893"/>
      <c r="V21" s="893"/>
      <c r="W21" s="893"/>
      <c r="X21" s="4"/>
      <c r="Y21" s="4"/>
      <c r="AK21" s="4"/>
      <c r="AL21" s="4"/>
    </row>
    <row r="22" spans="1:38" s="4" customFormat="1" ht="15" customHeight="1">
      <c r="A22" s="886" t="s">
        <v>1159</v>
      </c>
      <c r="B22" s="886"/>
      <c r="C22" s="886"/>
      <c r="D22" s="886"/>
      <c r="E22" s="886"/>
      <c r="F22" s="886"/>
      <c r="G22" s="886"/>
      <c r="H22" s="886"/>
      <c r="I22" s="886"/>
      <c r="J22" s="886"/>
      <c r="K22" s="886"/>
      <c r="L22" s="2"/>
      <c r="M22" s="345"/>
      <c r="N22" s="304"/>
      <c r="O22" s="345"/>
      <c r="P22" s="345"/>
      <c r="Q22" s="345"/>
      <c r="R22" s="345"/>
      <c r="S22" s="345"/>
      <c r="T22" s="893"/>
      <c r="U22" s="893"/>
      <c r="V22" s="893"/>
      <c r="W22" s="893"/>
    </row>
    <row r="23" spans="1:38" s="4" customFormat="1" ht="15" customHeight="1" thickBot="1">
      <c r="A23" s="888"/>
      <c r="B23" s="888"/>
      <c r="C23" s="888"/>
      <c r="D23" s="888"/>
      <c r="E23" s="888"/>
      <c r="F23" s="888"/>
      <c r="G23" s="888"/>
      <c r="H23" s="888"/>
      <c r="I23" s="888"/>
      <c r="J23" s="888"/>
      <c r="K23" s="888"/>
      <c r="L23" s="2"/>
      <c r="M23" s="529" t="s">
        <v>783</v>
      </c>
      <c r="N23" s="530"/>
      <c r="O23" s="530"/>
      <c r="P23" s="531"/>
      <c r="Q23" s="531"/>
      <c r="R23" s="850" t="s">
        <v>1228</v>
      </c>
      <c r="S23" s="552"/>
      <c r="T23" s="549"/>
      <c r="U23" s="532" t="s">
        <v>869</v>
      </c>
      <c r="V23" s="529"/>
      <c r="W23" s="530"/>
    </row>
    <row r="24" spans="1:38" s="4" customFormat="1" ht="15" customHeight="1" thickTop="1">
      <c r="A24" s="886" t="s">
        <v>1160</v>
      </c>
      <c r="B24" s="886"/>
      <c r="C24" s="886"/>
      <c r="D24" s="886"/>
      <c r="E24" s="886"/>
      <c r="F24" s="886"/>
      <c r="G24" s="886"/>
      <c r="H24" s="886"/>
      <c r="I24" s="886"/>
      <c r="J24" s="886"/>
      <c r="K24" s="886"/>
      <c r="L24" s="2"/>
      <c r="M24" s="345"/>
      <c r="N24" s="304"/>
      <c r="O24" s="345"/>
      <c r="P24" s="345"/>
      <c r="Q24" s="304"/>
      <c r="R24" s="346" t="s">
        <v>282</v>
      </c>
      <c r="S24" s="184"/>
      <c r="T24" s="184"/>
      <c r="U24" s="871" t="str">
        <f>C5</f>
        <v>Aamon</v>
      </c>
      <c r="V24" s="872"/>
      <c r="W24" s="873"/>
      <c r="Y24" s="485"/>
    </row>
    <row r="25" spans="1:38" s="4" customFormat="1" ht="15" customHeight="1">
      <c r="A25" s="888"/>
      <c r="B25" s="888"/>
      <c r="C25" s="888"/>
      <c r="D25" s="888"/>
      <c r="E25" s="888"/>
      <c r="F25" s="888"/>
      <c r="G25" s="888"/>
      <c r="H25" s="888"/>
      <c r="I25" s="888"/>
      <c r="J25" s="888"/>
      <c r="K25" s="888"/>
      <c r="L25" s="2"/>
      <c r="M25" s="489"/>
      <c r="N25" s="304"/>
      <c r="O25" s="345"/>
      <c r="P25" s="345"/>
      <c r="Q25" s="304"/>
      <c r="R25" s="346" t="s">
        <v>294</v>
      </c>
      <c r="S25" s="184"/>
      <c r="T25" s="184"/>
      <c r="U25" s="171" t="s">
        <v>820</v>
      </c>
      <c r="V25" s="176"/>
      <c r="W25" s="176"/>
    </row>
    <row r="26" spans="1:38" s="4" customFormat="1" ht="15" customHeight="1">
      <c r="A26" s="886"/>
      <c r="B26" s="886"/>
      <c r="C26" s="886"/>
      <c r="D26" s="886"/>
      <c r="E26" s="886"/>
      <c r="F26" s="886"/>
      <c r="G26" s="886"/>
      <c r="H26" s="886"/>
      <c r="I26" s="886"/>
      <c r="J26" s="886"/>
      <c r="K26" s="886"/>
      <c r="L26" s="10"/>
      <c r="M26" s="304"/>
      <c r="N26" s="485"/>
      <c r="O26" s="345"/>
      <c r="P26" s="485"/>
      <c r="Q26" s="304"/>
      <c r="R26" s="345"/>
      <c r="S26" s="345"/>
      <c r="T26" s="304"/>
      <c r="U26" s="304"/>
      <c r="V26" s="345"/>
      <c r="W26" s="345"/>
    </row>
    <row r="27" spans="1:38" s="4" customFormat="1" ht="15" customHeight="1">
      <c r="A27" s="888"/>
      <c r="B27" s="888"/>
      <c r="C27" s="888"/>
      <c r="D27" s="888"/>
      <c r="E27" s="888"/>
      <c r="F27" s="888"/>
      <c r="G27" s="888"/>
      <c r="H27" s="888"/>
      <c r="I27" s="888"/>
      <c r="J27" s="888"/>
      <c r="K27" s="888"/>
      <c r="L27" s="2"/>
      <c r="M27" s="304"/>
      <c r="O27" s="345"/>
      <c r="Q27" s="304"/>
      <c r="R27" s="345"/>
      <c r="S27" s="345"/>
      <c r="T27" s="304"/>
      <c r="U27" s="304"/>
      <c r="V27" s="345"/>
      <c r="W27" s="345"/>
    </row>
    <row r="28" spans="1:38" s="4" customFormat="1" ht="15" customHeight="1">
      <c r="A28" s="886"/>
      <c r="B28" s="886"/>
      <c r="C28" s="886"/>
      <c r="D28" s="886"/>
      <c r="E28" s="886"/>
      <c r="F28" s="886"/>
      <c r="G28" s="886"/>
      <c r="H28" s="886"/>
      <c r="I28" s="886"/>
      <c r="J28" s="886"/>
      <c r="K28" s="886"/>
      <c r="L28" s="2"/>
      <c r="M28" s="304"/>
      <c r="O28" s="345"/>
      <c r="Q28" s="304"/>
      <c r="R28" s="345"/>
      <c r="S28" s="345"/>
      <c r="T28" s="304"/>
      <c r="U28" s="304"/>
      <c r="V28" s="345"/>
      <c r="W28" s="345"/>
    </row>
    <row r="29" spans="1:38" s="4" customFormat="1" ht="15" customHeight="1">
      <c r="A29" s="888"/>
      <c r="B29" s="888"/>
      <c r="C29" s="888"/>
      <c r="D29" s="888"/>
      <c r="E29" s="888"/>
      <c r="F29" s="888"/>
      <c r="G29" s="888"/>
      <c r="H29" s="888"/>
      <c r="I29" s="888"/>
      <c r="J29" s="888"/>
      <c r="K29" s="888"/>
      <c r="L29" s="2"/>
      <c r="M29" s="304"/>
      <c r="O29" s="345"/>
      <c r="Q29" s="304"/>
      <c r="R29" s="345"/>
      <c r="S29" s="345"/>
      <c r="T29" s="304"/>
      <c r="U29" s="304"/>
      <c r="V29" s="345"/>
      <c r="W29" s="345"/>
    </row>
    <row r="30" spans="1:38" s="4" customFormat="1" ht="15" customHeight="1">
      <c r="A30" s="886"/>
      <c r="B30" s="886"/>
      <c r="C30" s="886"/>
      <c r="D30" s="886"/>
      <c r="E30" s="886"/>
      <c r="F30" s="886"/>
      <c r="G30" s="886"/>
      <c r="H30" s="886"/>
      <c r="I30" s="886"/>
      <c r="J30" s="886"/>
      <c r="K30" s="886"/>
      <c r="L30" s="2"/>
      <c r="M30" s="304"/>
      <c r="O30" s="345"/>
      <c r="Q30" s="304"/>
      <c r="R30" s="345"/>
      <c r="S30" s="345"/>
      <c r="T30" s="304"/>
      <c r="U30" s="304"/>
      <c r="V30" s="345"/>
      <c r="W30" s="345"/>
    </row>
    <row r="31" spans="1:38" s="4" customFormat="1" ht="15" customHeight="1">
      <c r="A31" s="888"/>
      <c r="B31" s="888"/>
      <c r="C31" s="888"/>
      <c r="D31" s="888"/>
      <c r="E31" s="888"/>
      <c r="F31" s="888"/>
      <c r="G31" s="888"/>
      <c r="H31" s="888"/>
      <c r="I31" s="888"/>
      <c r="J31" s="888"/>
      <c r="K31" s="888"/>
      <c r="L31" s="2"/>
      <c r="M31" s="304"/>
      <c r="N31" s="304"/>
      <c r="O31" s="345"/>
      <c r="P31" s="304"/>
      <c r="Q31" s="304"/>
      <c r="R31" s="345"/>
      <c r="S31" s="345"/>
      <c r="T31" s="304"/>
      <c r="U31" s="304"/>
      <c r="V31" s="345"/>
      <c r="W31" s="345"/>
    </row>
    <row r="32" spans="1:38" s="4" customFormat="1" ht="15" customHeight="1">
      <c r="A32" s="886"/>
      <c r="B32" s="886"/>
      <c r="C32" s="886"/>
      <c r="D32" s="886"/>
      <c r="E32" s="886"/>
      <c r="F32" s="886"/>
      <c r="G32" s="886"/>
      <c r="H32" s="886"/>
      <c r="I32" s="886"/>
      <c r="J32" s="886"/>
      <c r="K32" s="886"/>
      <c r="L32" s="2"/>
      <c r="M32" s="304"/>
      <c r="N32" s="304"/>
      <c r="O32" s="304"/>
      <c r="P32" s="304"/>
      <c r="Q32" s="304"/>
      <c r="R32" s="345"/>
      <c r="S32" s="345"/>
      <c r="T32" s="304"/>
      <c r="U32" s="304"/>
      <c r="V32" s="345"/>
      <c r="W32" s="345"/>
      <c r="AE32" s="485"/>
      <c r="AF32" s="485"/>
      <c r="AG32" s="485"/>
      <c r="AH32" s="485"/>
      <c r="AI32" s="485"/>
      <c r="AJ32" s="485"/>
    </row>
    <row r="33" spans="1:36" s="4" customFormat="1" ht="15" customHeight="1">
      <c r="A33" s="888"/>
      <c r="B33" s="888"/>
      <c r="C33" s="888"/>
      <c r="D33" s="888"/>
      <c r="E33" s="888"/>
      <c r="F33" s="888"/>
      <c r="G33" s="888"/>
      <c r="H33" s="888"/>
      <c r="I33" s="888"/>
      <c r="J33" s="888"/>
      <c r="K33" s="888"/>
      <c r="L33" s="2"/>
      <c r="M33" s="304"/>
      <c r="N33" s="304"/>
      <c r="O33" s="304"/>
      <c r="P33" s="304"/>
      <c r="Q33" s="304"/>
      <c r="R33" s="345"/>
      <c r="S33" s="345"/>
      <c r="T33" s="304"/>
      <c r="U33" s="304"/>
      <c r="V33" s="345"/>
      <c r="W33" s="345"/>
      <c r="AE33" s="485"/>
      <c r="AF33" s="485"/>
      <c r="AG33" s="485"/>
      <c r="AH33" s="485"/>
      <c r="AI33" s="485"/>
      <c r="AJ33" s="485"/>
    </row>
    <row r="34" spans="1:36" s="4" customFormat="1" ht="15" customHeight="1">
      <c r="L34" s="134"/>
      <c r="AE34" s="485"/>
      <c r="AF34" s="485"/>
      <c r="AG34" s="485"/>
      <c r="AH34" s="485"/>
      <c r="AI34" s="485"/>
      <c r="AJ34" s="485"/>
    </row>
    <row r="35" spans="1:36" s="4" customFormat="1" ht="15" customHeight="1">
      <c r="L35" s="134"/>
    </row>
    <row r="36" spans="1:36" s="4" customFormat="1" ht="15" customHeight="1">
      <c r="L36" s="134"/>
    </row>
    <row r="37" spans="1:36" s="4" customFormat="1" ht="15" customHeight="1">
      <c r="L37" s="134"/>
    </row>
    <row r="38" spans="1:36" s="4" customFormat="1" ht="15" customHeight="1">
      <c r="L38" s="134"/>
    </row>
    <row r="39" spans="1:36" s="4" customFormat="1" ht="15" customHeight="1">
      <c r="L39" s="134"/>
    </row>
    <row r="40" spans="1:36" s="4" customFormat="1" ht="15" customHeight="1">
      <c r="L40" s="134"/>
    </row>
    <row r="41" spans="1:36" s="4" customFormat="1" ht="15" customHeight="1">
      <c r="L41" s="134"/>
    </row>
    <row r="42" spans="1:36" s="4" customFormat="1" ht="15" customHeight="1">
      <c r="L42" s="134"/>
    </row>
    <row r="43" spans="1:36" s="4" customFormat="1" ht="15" customHeight="1">
      <c r="L43" s="134"/>
    </row>
    <row r="44" spans="1:36" s="4" customFormat="1" ht="15" customHeight="1">
      <c r="L44" s="134"/>
    </row>
    <row r="45" spans="1:36" s="4" customFormat="1" ht="15" customHeight="1">
      <c r="L45" s="134"/>
    </row>
    <row r="46" spans="1:36" s="4" customFormat="1" ht="15" customHeight="1">
      <c r="L46" s="134"/>
    </row>
    <row r="47" spans="1:36" s="4" customFormat="1" ht="15" customHeight="1">
      <c r="L47" s="134"/>
    </row>
    <row r="48" spans="1:36" s="4" customFormat="1" ht="15" customHeight="1">
      <c r="L48" s="134"/>
    </row>
    <row r="49" spans="12:12" s="4" customFormat="1" ht="15" customHeight="1">
      <c r="L49" s="134"/>
    </row>
    <row r="50" spans="12:12" s="4" customFormat="1" ht="15" customHeight="1">
      <c r="L50" s="134"/>
    </row>
    <row r="51" spans="12:12" s="4" customFormat="1" ht="15" customHeight="1">
      <c r="L51" s="134"/>
    </row>
    <row r="52" spans="12:12" s="4" customFormat="1" ht="15" customHeight="1">
      <c r="L52" s="134"/>
    </row>
    <row r="53" spans="12:12" s="4" customFormat="1" ht="15" customHeight="1">
      <c r="L53" s="134"/>
    </row>
    <row r="54" spans="12:12" s="4" customFormat="1" ht="15" customHeight="1">
      <c r="L54" s="134"/>
    </row>
    <row r="55" spans="12:12" s="4" customFormat="1" ht="15" customHeight="1">
      <c r="L55" s="134"/>
    </row>
    <row r="56" spans="12:12" s="4" customFormat="1" ht="15" customHeight="1">
      <c r="L56" s="134"/>
    </row>
    <row r="57" spans="12:12" s="4" customFormat="1" ht="15" customHeight="1">
      <c r="L57" s="134"/>
    </row>
    <row r="58" spans="12:12" s="4" customFormat="1" ht="15" customHeight="1">
      <c r="L58" s="134"/>
    </row>
    <row r="59" spans="12:12" s="4" customFormat="1" ht="15" customHeight="1">
      <c r="L59" s="134"/>
    </row>
    <row r="60" spans="12:12" s="4" customFormat="1" ht="15" customHeight="1">
      <c r="L60" s="134"/>
    </row>
    <row r="61" spans="12:12" s="4" customFormat="1" ht="15" customHeight="1">
      <c r="L61" s="134"/>
    </row>
    <row r="62" spans="12:12" s="4" customFormat="1" ht="15" customHeight="1">
      <c r="L62" s="134"/>
    </row>
    <row r="63" spans="12:12" s="4" customFormat="1" ht="15" customHeight="1">
      <c r="L63" s="134"/>
    </row>
    <row r="64" spans="12:12" s="4" customFormat="1" ht="15" customHeight="1">
      <c r="L64" s="134"/>
    </row>
    <row r="65" spans="12:12" s="4" customFormat="1" ht="15" customHeight="1">
      <c r="L65" s="134"/>
    </row>
    <row r="66" spans="12:12" s="4" customFormat="1" ht="15" customHeight="1">
      <c r="L66" s="134"/>
    </row>
    <row r="67" spans="12:12" s="4" customFormat="1" ht="15" customHeight="1">
      <c r="L67" s="134"/>
    </row>
    <row r="68" spans="12:12" s="4" customFormat="1" ht="15" customHeight="1">
      <c r="L68" s="134"/>
    </row>
    <row r="69" spans="12:12" s="4" customFormat="1" ht="15" customHeight="1">
      <c r="L69" s="134"/>
    </row>
    <row r="70" spans="12:12" s="4" customFormat="1" ht="15" customHeight="1">
      <c r="L70" s="134"/>
    </row>
    <row r="71" spans="12:12" s="4" customFormat="1" ht="15" customHeight="1">
      <c r="L71" s="134"/>
    </row>
    <row r="72" spans="12:12" s="4" customFormat="1" ht="15" customHeight="1">
      <c r="L72" s="134"/>
    </row>
    <row r="73" spans="12:12" s="4" customFormat="1" ht="15" customHeight="1">
      <c r="L73" s="134"/>
    </row>
    <row r="74" spans="12:12" s="4" customFormat="1" ht="15" customHeight="1">
      <c r="L74" s="134"/>
    </row>
    <row r="75" spans="12:12" s="4" customFormat="1" ht="15" customHeight="1">
      <c r="L75" s="134"/>
    </row>
    <row r="76" spans="12:12" s="4" customFormat="1" ht="15" customHeight="1">
      <c r="L76" s="134"/>
    </row>
    <row r="77" spans="12:12" s="4" customFormat="1" ht="15" customHeight="1">
      <c r="L77" s="134"/>
    </row>
    <row r="78" spans="12:12" s="4" customFormat="1" ht="15" customHeight="1">
      <c r="L78" s="134"/>
    </row>
    <row r="79" spans="12:12" s="4" customFormat="1" ht="15" customHeight="1">
      <c r="L79" s="134"/>
    </row>
    <row r="80" spans="12:12" s="4" customFormat="1" ht="15" customHeight="1">
      <c r="L80" s="134"/>
    </row>
    <row r="81" spans="11:12" s="4" customFormat="1" ht="15" customHeight="1">
      <c r="L81" s="134"/>
    </row>
    <row r="82" spans="11:12" s="4" customFormat="1" ht="15" customHeight="1">
      <c r="L82" s="134"/>
    </row>
    <row r="83" spans="11:12" s="4" customFormat="1" ht="15" customHeight="1">
      <c r="L83" s="134"/>
    </row>
    <row r="84" spans="11:12" s="4" customFormat="1" ht="15" customHeight="1">
      <c r="L84" s="134"/>
    </row>
    <row r="85" spans="11:12" s="4" customFormat="1" ht="15" customHeight="1">
      <c r="K85" s="8"/>
      <c r="L85" s="8"/>
    </row>
    <row r="86" spans="11:12" s="4" customFormat="1" ht="15" customHeight="1">
      <c r="K86" s="8"/>
      <c r="L86" s="8"/>
    </row>
    <row r="87" spans="11:12" s="4" customFormat="1" ht="15" customHeight="1">
      <c r="K87" s="8"/>
      <c r="L87" s="8"/>
    </row>
    <row r="88" spans="11:12" s="4" customFormat="1" ht="15" customHeight="1">
      <c r="K88" s="8"/>
      <c r="L88" s="8"/>
    </row>
    <row r="89" spans="11:12" s="4" customFormat="1" ht="15" customHeight="1">
      <c r="K89" s="8"/>
      <c r="L89" s="8"/>
    </row>
    <row r="90" spans="11:12" s="4" customFormat="1" ht="15" customHeight="1">
      <c r="K90" s="8"/>
      <c r="L90" s="8"/>
    </row>
    <row r="91" spans="11:12" s="4" customFormat="1" ht="15" customHeight="1">
      <c r="K91" s="8"/>
      <c r="L91" s="8"/>
    </row>
    <row r="92" spans="11:12" s="4" customFormat="1" ht="15" customHeight="1">
      <c r="K92" s="8"/>
      <c r="L92" s="8"/>
    </row>
    <row r="93" spans="11:12" s="4" customFormat="1" ht="15" customHeight="1">
      <c r="K93" s="8"/>
      <c r="L93" s="8"/>
    </row>
    <row r="94" spans="11:12" s="4" customFormat="1" ht="15" customHeight="1">
      <c r="K94" s="8"/>
      <c r="L94" s="8"/>
    </row>
    <row r="95" spans="11:12" s="4" customFormat="1" ht="15" customHeight="1">
      <c r="K95" s="8"/>
      <c r="L95" s="8"/>
    </row>
    <row r="96" spans="11:12" s="4" customFormat="1" ht="15" customHeight="1">
      <c r="K96" s="8"/>
      <c r="L96" s="8"/>
    </row>
    <row r="97" spans="6:20" s="4" customFormat="1" ht="15" customHeight="1">
      <c r="K97" s="8"/>
      <c r="L97" s="8"/>
    </row>
    <row r="98" spans="6:20" s="4" customFormat="1" ht="15" customHeight="1">
      <c r="K98" s="8"/>
      <c r="L98" s="8"/>
    </row>
    <row r="99" spans="6:20" s="4" customFormat="1" ht="15" customHeight="1">
      <c r="K99" s="8"/>
      <c r="L99" s="8"/>
    </row>
    <row r="100" spans="6:20" s="4" customFormat="1" ht="15" customHeight="1">
      <c r="K100" s="8"/>
      <c r="L100" s="8"/>
    </row>
    <row r="101" spans="6:20" s="4" customFormat="1" ht="15" customHeight="1">
      <c r="K101" s="8"/>
      <c r="L101" s="8"/>
    </row>
    <row r="102" spans="6:20" s="4" customFormat="1" ht="15" customHeight="1">
      <c r="K102" s="8"/>
      <c r="L102" s="8"/>
    </row>
    <row r="103" spans="6:20" s="4" customFormat="1" ht="15" customHeight="1">
      <c r="K103" s="8"/>
      <c r="L103" s="8"/>
    </row>
    <row r="104" spans="6:20" s="4" customFormat="1" ht="15" customHeight="1">
      <c r="K104" s="8"/>
      <c r="L104" s="8"/>
    </row>
    <row r="105" spans="6:20" s="4" customFormat="1" ht="15" customHeight="1">
      <c r="K105" s="8"/>
      <c r="L105" s="8"/>
    </row>
    <row r="106" spans="6:20" s="4" customFormat="1" ht="15" customHeight="1">
      <c r="K106" s="8"/>
      <c r="L106" s="8"/>
      <c r="M106"/>
      <c r="N106"/>
      <c r="O106"/>
      <c r="P106"/>
      <c r="Q106"/>
      <c r="R106"/>
      <c r="S106"/>
      <c r="T106"/>
    </row>
    <row r="107" spans="6:20" s="4" customFormat="1" ht="15" customHeight="1">
      <c r="K107" s="8"/>
      <c r="L107" s="8"/>
      <c r="M107"/>
      <c r="N107"/>
      <c r="O107"/>
      <c r="P107"/>
      <c r="Q107"/>
      <c r="R107"/>
      <c r="S107"/>
      <c r="T107"/>
    </row>
    <row r="108" spans="6:20" s="4" customFormat="1" ht="15" customHeight="1">
      <c r="K108" s="8"/>
      <c r="L108" s="8"/>
      <c r="M108"/>
      <c r="N108"/>
      <c r="O108"/>
      <c r="P108"/>
      <c r="Q108"/>
      <c r="R108"/>
      <c r="S108"/>
      <c r="T108"/>
    </row>
    <row r="109" spans="6:20" s="4" customFormat="1" ht="15" customHeight="1">
      <c r="K109" s="8"/>
      <c r="L109" s="8"/>
      <c r="M109"/>
      <c r="N109"/>
      <c r="O109"/>
      <c r="P109"/>
      <c r="Q109"/>
      <c r="R109"/>
      <c r="S109"/>
      <c r="T109"/>
    </row>
    <row r="110" spans="6:20" s="4" customFormat="1" ht="15" customHeight="1">
      <c r="K110" s="8"/>
      <c r="L110" s="8"/>
      <c r="M110"/>
      <c r="N110"/>
      <c r="O110"/>
      <c r="P110"/>
      <c r="Q110"/>
      <c r="R110"/>
      <c r="S110"/>
      <c r="T110"/>
    </row>
    <row r="111" spans="6:20" s="4" customFormat="1" ht="15" customHeight="1">
      <c r="K111" s="8"/>
      <c r="L111" s="8"/>
      <c r="M111"/>
      <c r="N111"/>
      <c r="O111"/>
      <c r="P111"/>
      <c r="Q111"/>
      <c r="R111"/>
      <c r="S111"/>
      <c r="T111"/>
    </row>
    <row r="112" spans="6:20" s="4" customFormat="1" ht="15" customHeight="1">
      <c r="F112"/>
      <c r="G112"/>
      <c r="H112"/>
      <c r="I112"/>
      <c r="J112"/>
      <c r="K112" s="8"/>
      <c r="L112" s="8"/>
      <c r="M112"/>
      <c r="N112"/>
      <c r="O112"/>
      <c r="P112"/>
      <c r="Q112"/>
      <c r="R112"/>
      <c r="S112"/>
      <c r="T112"/>
    </row>
    <row r="113" spans="5:20" s="4" customFormat="1" ht="15" customHeight="1">
      <c r="F113"/>
      <c r="G113"/>
      <c r="H113"/>
      <c r="I113"/>
      <c r="J113"/>
      <c r="K113" s="8"/>
      <c r="L113" s="8"/>
      <c r="M113"/>
      <c r="N113"/>
      <c r="O113"/>
      <c r="P113"/>
      <c r="Q113"/>
      <c r="R113"/>
      <c r="S113"/>
      <c r="T113"/>
    </row>
    <row r="114" spans="5:20" s="4" customFormat="1" ht="15" customHeight="1">
      <c r="F114"/>
      <c r="G114"/>
      <c r="H114"/>
      <c r="I114"/>
      <c r="J114"/>
      <c r="K114" s="8"/>
      <c r="L114" s="8"/>
      <c r="M114"/>
      <c r="N114"/>
      <c r="O114"/>
      <c r="P114"/>
      <c r="Q114"/>
      <c r="R114"/>
      <c r="S114"/>
      <c r="T114"/>
    </row>
    <row r="115" spans="5:20" s="4" customFormat="1" ht="15" customHeight="1">
      <c r="F115"/>
      <c r="G115"/>
      <c r="H115"/>
      <c r="I115"/>
      <c r="J115"/>
      <c r="K115" s="8"/>
      <c r="L115" s="8"/>
      <c r="M115"/>
      <c r="N115"/>
      <c r="O115"/>
      <c r="P115"/>
      <c r="Q115"/>
      <c r="R115"/>
      <c r="S115"/>
      <c r="T115"/>
    </row>
    <row r="116" spans="5:20" s="4" customFormat="1" ht="15" customHeight="1">
      <c r="F116"/>
      <c r="G116"/>
      <c r="H116"/>
      <c r="I116"/>
      <c r="J116"/>
      <c r="K116" s="8"/>
      <c r="L116" s="8"/>
      <c r="M116"/>
      <c r="N116"/>
      <c r="O116"/>
      <c r="P116"/>
      <c r="Q116"/>
      <c r="R116"/>
      <c r="S116"/>
      <c r="T116"/>
    </row>
    <row r="117" spans="5:20" s="4" customFormat="1" ht="15" customHeight="1">
      <c r="F117"/>
      <c r="G117"/>
      <c r="H117"/>
      <c r="I117"/>
      <c r="J117"/>
      <c r="K117" s="8"/>
      <c r="L117" s="8"/>
      <c r="M117"/>
      <c r="N117"/>
      <c r="O117"/>
      <c r="P117"/>
      <c r="Q117"/>
      <c r="R117"/>
      <c r="S117"/>
      <c r="T117"/>
    </row>
    <row r="118" spans="5:20" s="4" customFormat="1" ht="15" customHeight="1">
      <c r="F118"/>
      <c r="G118"/>
      <c r="H118"/>
      <c r="I118"/>
      <c r="J118"/>
      <c r="K118" s="8"/>
      <c r="L118" s="8"/>
      <c r="M118"/>
      <c r="N118"/>
      <c r="O118"/>
      <c r="P118"/>
      <c r="Q118"/>
      <c r="R118"/>
      <c r="S118"/>
      <c r="T118"/>
    </row>
    <row r="119" spans="5:20" s="4" customFormat="1" ht="15" customHeight="1">
      <c r="F119"/>
      <c r="G119"/>
      <c r="H119"/>
      <c r="I119"/>
      <c r="J119"/>
      <c r="K119" s="8"/>
      <c r="L119" s="8"/>
      <c r="M119"/>
      <c r="N119"/>
      <c r="O119"/>
      <c r="P119"/>
      <c r="Q119"/>
      <c r="R119"/>
      <c r="S119"/>
      <c r="T119"/>
    </row>
    <row r="120" spans="5:20" s="4" customFormat="1" ht="15" customHeight="1">
      <c r="F120"/>
      <c r="G120"/>
      <c r="H120"/>
      <c r="I120"/>
      <c r="J120"/>
      <c r="K120" s="8"/>
      <c r="L120" s="8"/>
      <c r="M120"/>
      <c r="N120"/>
      <c r="O120"/>
      <c r="P120"/>
      <c r="Q120"/>
      <c r="R120"/>
      <c r="S120"/>
      <c r="T120"/>
    </row>
    <row r="121" spans="5:20" s="4" customFormat="1" ht="15" customHeight="1">
      <c r="F121"/>
      <c r="G121"/>
      <c r="H121"/>
      <c r="I121"/>
      <c r="J121"/>
      <c r="K121" s="816"/>
      <c r="L121" s="8"/>
      <c r="M121"/>
      <c r="N121"/>
      <c r="O121"/>
      <c r="P121"/>
      <c r="Q121"/>
      <c r="R121"/>
      <c r="S121"/>
      <c r="T121"/>
    </row>
    <row r="122" spans="5:20" s="4" customFormat="1" ht="15" customHeight="1">
      <c r="F122"/>
      <c r="G122"/>
      <c r="H122"/>
      <c r="I122"/>
      <c r="J122"/>
      <c r="K122" s="816"/>
      <c r="L122" s="816"/>
      <c r="M122"/>
      <c r="N122"/>
      <c r="O122"/>
      <c r="P122"/>
      <c r="Q122"/>
      <c r="R122"/>
      <c r="S122"/>
      <c r="T122"/>
    </row>
    <row r="123" spans="5:20" s="4" customFormat="1" ht="15" customHeight="1">
      <c r="F123"/>
      <c r="G123"/>
      <c r="H123"/>
      <c r="I123"/>
      <c r="J123"/>
      <c r="K123" s="816"/>
      <c r="L123" s="816"/>
      <c r="M123"/>
      <c r="N123"/>
      <c r="O123"/>
      <c r="P123"/>
      <c r="Q123"/>
      <c r="R123"/>
      <c r="S123"/>
      <c r="T123"/>
    </row>
    <row r="124" spans="5:20" s="4" customFormat="1" ht="15" customHeight="1">
      <c r="F124"/>
      <c r="G124"/>
      <c r="H124"/>
      <c r="I124"/>
      <c r="J124"/>
      <c r="K124" s="816"/>
      <c r="L124" s="816"/>
      <c r="M124"/>
      <c r="N124"/>
      <c r="O124"/>
      <c r="P124"/>
      <c r="Q124"/>
      <c r="R124"/>
      <c r="S124"/>
      <c r="T124"/>
    </row>
    <row r="125" spans="5:20" s="4" customFormat="1" ht="15" customHeight="1">
      <c r="F125"/>
      <c r="G125"/>
      <c r="H125"/>
      <c r="I125"/>
      <c r="J125"/>
      <c r="K125" s="816"/>
      <c r="L125" s="816"/>
      <c r="M125"/>
      <c r="N125"/>
      <c r="O125"/>
      <c r="P125"/>
      <c r="Q125"/>
      <c r="R125"/>
      <c r="S125"/>
      <c r="T125"/>
    </row>
    <row r="126" spans="5:20" s="4" customFormat="1" ht="15" customHeight="1">
      <c r="F126"/>
      <c r="G126"/>
      <c r="H126"/>
      <c r="I126"/>
      <c r="J126"/>
      <c r="K126" s="816"/>
      <c r="L126" s="816"/>
      <c r="M126"/>
      <c r="N126"/>
      <c r="O126"/>
      <c r="P126"/>
      <c r="Q126"/>
      <c r="R126"/>
      <c r="S126"/>
      <c r="T126"/>
    </row>
    <row r="127" spans="5:20" s="4" customFormat="1" ht="15" customHeight="1">
      <c r="F127"/>
      <c r="G127"/>
      <c r="H127"/>
      <c r="I127"/>
      <c r="J127"/>
      <c r="K127" s="816"/>
      <c r="L127" s="816"/>
      <c r="M127"/>
      <c r="N127"/>
      <c r="O127"/>
      <c r="P127"/>
      <c r="Q127"/>
      <c r="R127"/>
      <c r="S127"/>
      <c r="T127"/>
    </row>
    <row r="128" spans="5:20" s="4" customFormat="1" ht="15" customHeight="1">
      <c r="E128"/>
      <c r="F128"/>
      <c r="G128"/>
      <c r="H128"/>
      <c r="I128"/>
      <c r="J128"/>
      <c r="K128" s="816"/>
      <c r="L128" s="816"/>
      <c r="M128"/>
      <c r="N128"/>
      <c r="O128"/>
      <c r="P128"/>
      <c r="Q128"/>
      <c r="R128"/>
      <c r="S128"/>
      <c r="T128"/>
    </row>
    <row r="129" spans="1:26" s="4" customFormat="1" ht="15" customHeight="1">
      <c r="E129"/>
      <c r="F129"/>
      <c r="G129"/>
      <c r="H129"/>
      <c r="I129"/>
      <c r="J129"/>
      <c r="K129" s="816"/>
      <c r="L129" s="816"/>
      <c r="M129"/>
      <c r="N129"/>
      <c r="O129"/>
      <c r="P129"/>
      <c r="Q129"/>
      <c r="R129"/>
      <c r="S129"/>
      <c r="T129"/>
    </row>
    <row r="130" spans="1:26" s="4" customFormat="1" ht="15" customHeight="1">
      <c r="E130"/>
      <c r="F130"/>
      <c r="G130"/>
      <c r="H130"/>
      <c r="I130"/>
      <c r="J130"/>
      <c r="K130" s="816"/>
      <c r="L130" s="816"/>
      <c r="M130"/>
      <c r="N130"/>
      <c r="O130"/>
      <c r="P130"/>
      <c r="Q130"/>
      <c r="R130"/>
      <c r="S130"/>
      <c r="T130"/>
      <c r="U130"/>
      <c r="V130"/>
      <c r="W130"/>
    </row>
    <row r="131" spans="1:26" s="4" customFormat="1" ht="15" customHeight="1">
      <c r="E131"/>
      <c r="F131"/>
      <c r="G131"/>
      <c r="H131"/>
      <c r="I131"/>
      <c r="J131"/>
      <c r="K131" s="816"/>
      <c r="L131" s="816"/>
      <c r="M131"/>
      <c r="N131"/>
      <c r="O131"/>
      <c r="P131"/>
      <c r="Q131"/>
      <c r="R131"/>
      <c r="S131"/>
      <c r="T131"/>
      <c r="U131"/>
      <c r="V131"/>
      <c r="W131"/>
    </row>
    <row r="132" spans="1:26" s="4" customFormat="1" ht="15" customHeight="1">
      <c r="E132"/>
      <c r="F132"/>
      <c r="G132"/>
      <c r="H132"/>
      <c r="I132"/>
      <c r="J132"/>
      <c r="K132" s="816"/>
      <c r="L132" s="816"/>
      <c r="M132"/>
      <c r="N132"/>
      <c r="O132"/>
      <c r="P132"/>
      <c r="Q132"/>
      <c r="R132"/>
      <c r="S132"/>
      <c r="T132"/>
      <c r="U132"/>
      <c r="V132"/>
      <c r="W132"/>
    </row>
    <row r="133" spans="1:26" s="4" customFormat="1" ht="15" customHeight="1">
      <c r="E133"/>
      <c r="F133"/>
      <c r="G133"/>
      <c r="H133"/>
      <c r="I133"/>
      <c r="J133"/>
      <c r="K133" s="816"/>
      <c r="L133" s="816"/>
      <c r="M133"/>
      <c r="N133"/>
      <c r="O133"/>
      <c r="P133"/>
      <c r="Q133"/>
      <c r="R133"/>
      <c r="S133"/>
      <c r="T133"/>
      <c r="U133"/>
      <c r="V133"/>
      <c r="W133"/>
      <c r="Y133"/>
    </row>
    <row r="134" spans="1:26" s="4" customFormat="1" ht="15" customHeight="1">
      <c r="A134"/>
      <c r="B134"/>
      <c r="C134"/>
      <c r="D134"/>
      <c r="E134"/>
      <c r="F134"/>
      <c r="G134"/>
      <c r="H134"/>
      <c r="I134"/>
      <c r="J134"/>
      <c r="K134" s="816"/>
      <c r="L134" s="816"/>
      <c r="M134"/>
      <c r="N134"/>
      <c r="O134"/>
      <c r="P134"/>
      <c r="Q134"/>
      <c r="R134"/>
      <c r="S134"/>
      <c r="T134"/>
      <c r="U134"/>
      <c r="V134"/>
      <c r="W134"/>
      <c r="Y134"/>
    </row>
    <row r="135" spans="1:26" s="4" customFormat="1" ht="15" customHeight="1">
      <c r="A135"/>
      <c r="B135"/>
      <c r="C135"/>
      <c r="D135"/>
      <c r="E135"/>
      <c r="F135"/>
      <c r="G135"/>
      <c r="H135"/>
      <c r="I135"/>
      <c r="J135"/>
      <c r="K135" s="816"/>
      <c r="L135" s="816"/>
      <c r="M135"/>
      <c r="N135"/>
      <c r="O135"/>
      <c r="P135"/>
      <c r="Q135"/>
      <c r="R135"/>
      <c r="S135"/>
      <c r="T135"/>
      <c r="U135"/>
      <c r="V135"/>
      <c r="W135"/>
      <c r="Y135"/>
    </row>
    <row r="136" spans="1:26" s="4" customFormat="1" ht="15" customHeight="1">
      <c r="A136"/>
      <c r="B136"/>
      <c r="C136"/>
      <c r="D136"/>
      <c r="E136"/>
      <c r="F136"/>
      <c r="G136"/>
      <c r="H136"/>
      <c r="I136"/>
      <c r="J136"/>
      <c r="K136" s="816"/>
      <c r="L136" s="816"/>
      <c r="M136"/>
      <c r="N136"/>
      <c r="O136"/>
      <c r="P136"/>
      <c r="Q136"/>
      <c r="R136"/>
      <c r="S136"/>
      <c r="T136"/>
      <c r="U136"/>
      <c r="V136"/>
      <c r="W136"/>
      <c r="Y136"/>
    </row>
    <row r="137" spans="1:26" s="4" customFormat="1" ht="15" customHeight="1">
      <c r="A137"/>
      <c r="B137"/>
      <c r="C137"/>
      <c r="D137"/>
      <c r="E137"/>
      <c r="F137"/>
      <c r="G137"/>
      <c r="H137"/>
      <c r="I137"/>
      <c r="J137"/>
      <c r="K137" s="816"/>
      <c r="L137" s="816"/>
      <c r="M137"/>
      <c r="N137"/>
      <c r="O137"/>
      <c r="P137"/>
      <c r="Q137"/>
      <c r="R137"/>
      <c r="S137"/>
      <c r="T137"/>
      <c r="U137"/>
      <c r="V137"/>
      <c r="W137"/>
      <c r="Y137"/>
    </row>
    <row r="138" spans="1:26" s="4" customFormat="1" ht="15" customHeight="1">
      <c r="A138"/>
      <c r="B138"/>
      <c r="C138"/>
      <c r="D138"/>
      <c r="E138"/>
      <c r="F138"/>
      <c r="G138"/>
      <c r="H138"/>
      <c r="I138"/>
      <c r="J138"/>
      <c r="K138" s="816"/>
      <c r="L138" s="816"/>
      <c r="M138"/>
      <c r="N138"/>
      <c r="O138"/>
      <c r="P138"/>
      <c r="Q138"/>
      <c r="R138"/>
      <c r="S138"/>
      <c r="T138"/>
      <c r="U138"/>
      <c r="V138"/>
      <c r="W138"/>
      <c r="X138"/>
      <c r="Y138"/>
    </row>
    <row r="139" spans="1:26" s="4" customFormat="1" ht="15" customHeight="1">
      <c r="A139"/>
      <c r="B139"/>
      <c r="C139"/>
      <c r="D139"/>
      <c r="E139"/>
      <c r="F139"/>
      <c r="G139"/>
      <c r="H139"/>
      <c r="I139"/>
      <c r="J139"/>
      <c r="K139" s="816"/>
      <c r="L139" s="816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</row>
    <row r="140" spans="1:26" s="4" customFormat="1" ht="15" customHeight="1">
      <c r="A140"/>
      <c r="B140"/>
      <c r="C140"/>
      <c r="D140"/>
      <c r="E140"/>
      <c r="F140"/>
      <c r="G140"/>
      <c r="H140"/>
      <c r="I140"/>
      <c r="J140"/>
      <c r="K140" s="816"/>
      <c r="L140" s="816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</row>
    <row r="141" spans="1:26" s="4" customFormat="1" ht="15" customHeight="1">
      <c r="A141"/>
      <c r="B141"/>
      <c r="C141"/>
      <c r="D141"/>
      <c r="E141"/>
      <c r="F141"/>
      <c r="G141"/>
      <c r="H141"/>
      <c r="I141"/>
      <c r="J141"/>
      <c r="K141" s="816"/>
      <c r="L141" s="816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</row>
    <row r="142" spans="1:26" s="4" customFormat="1" ht="15" customHeight="1">
      <c r="A142"/>
      <c r="B142"/>
      <c r="C142"/>
      <c r="D142"/>
      <c r="E142"/>
      <c r="F142"/>
      <c r="G142"/>
      <c r="H142"/>
      <c r="I142"/>
      <c r="J142"/>
      <c r="K142" s="816"/>
      <c r="L142" s="816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</row>
    <row r="143" spans="1:26" s="4" customFormat="1" ht="15" customHeight="1">
      <c r="A143"/>
      <c r="B143"/>
      <c r="C143"/>
      <c r="D143"/>
      <c r="E143"/>
      <c r="F143"/>
      <c r="G143"/>
      <c r="H143"/>
      <c r="I143"/>
      <c r="J143"/>
      <c r="K143" s="816"/>
      <c r="L143" s="816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</row>
    <row r="144" spans="1:26" s="4" customFormat="1" ht="15" customHeight="1">
      <c r="A144"/>
      <c r="B144"/>
      <c r="C144"/>
      <c r="D144"/>
      <c r="E144"/>
      <c r="F144"/>
      <c r="G144"/>
      <c r="H144"/>
      <c r="I144"/>
      <c r="J144"/>
      <c r="K144" s="816"/>
      <c r="L144" s="816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</row>
    <row r="145" spans="1:26" s="4" customFormat="1" ht="15" customHeight="1">
      <c r="A145"/>
      <c r="B145"/>
      <c r="C145"/>
      <c r="D145"/>
      <c r="E145"/>
      <c r="F145"/>
      <c r="G145"/>
      <c r="H145"/>
      <c r="I145"/>
      <c r="J145"/>
      <c r="K145" s="816"/>
      <c r="L145" s="816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</row>
    <row r="146" spans="1:26" s="4" customFormat="1" ht="15" customHeight="1">
      <c r="A146"/>
      <c r="B146"/>
      <c r="C146"/>
      <c r="D146"/>
      <c r="E146"/>
      <c r="F146"/>
      <c r="G146"/>
      <c r="H146"/>
      <c r="I146"/>
      <c r="J146"/>
      <c r="K146" s="816"/>
      <c r="L146" s="81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</row>
    <row r="147" spans="1:26" s="4" customFormat="1" ht="15" customHeight="1">
      <c r="A147"/>
      <c r="B147"/>
      <c r="C147"/>
      <c r="D147"/>
      <c r="E147"/>
      <c r="F147"/>
      <c r="G147"/>
      <c r="H147"/>
      <c r="I147"/>
      <c r="J147"/>
      <c r="K147" s="816"/>
      <c r="L147" s="816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</row>
    <row r="148" spans="1:26" s="4" customFormat="1" ht="15" customHeight="1">
      <c r="A148"/>
      <c r="B148"/>
      <c r="C148"/>
      <c r="D148"/>
      <c r="E148"/>
      <c r="F148"/>
      <c r="G148"/>
      <c r="H148"/>
      <c r="I148"/>
      <c r="J148"/>
      <c r="K148" s="816"/>
      <c r="L148" s="816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</row>
    <row r="149" spans="1:26" s="4" customFormat="1" ht="15" customHeight="1">
      <c r="A149"/>
      <c r="B149"/>
      <c r="C149"/>
      <c r="D149"/>
      <c r="E149"/>
      <c r="F149"/>
      <c r="G149"/>
      <c r="H149"/>
      <c r="I149"/>
      <c r="J149"/>
      <c r="K149" s="816"/>
      <c r="L149" s="816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</row>
    <row r="150" spans="1:26" s="4" customFormat="1" ht="15" customHeight="1">
      <c r="A150"/>
      <c r="B150"/>
      <c r="C150"/>
      <c r="D150"/>
      <c r="E150"/>
      <c r="F150"/>
      <c r="G150"/>
      <c r="H150"/>
      <c r="I150"/>
      <c r="J150"/>
      <c r="K150" s="816"/>
      <c r="L150" s="816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</row>
    <row r="151" spans="1:26" s="4" customFormat="1" ht="15" customHeight="1">
      <c r="A151"/>
      <c r="B151"/>
      <c r="C151"/>
      <c r="D151"/>
      <c r="E151"/>
      <c r="F151"/>
      <c r="G151"/>
      <c r="H151"/>
      <c r="I151"/>
      <c r="J151"/>
      <c r="K151" s="816"/>
      <c r="L151" s="816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</row>
    <row r="152" spans="1:26" s="4" customFormat="1" ht="15" customHeight="1">
      <c r="A152"/>
      <c r="B152"/>
      <c r="C152"/>
      <c r="D152"/>
      <c r="E152"/>
      <c r="F152"/>
      <c r="G152"/>
      <c r="H152"/>
      <c r="I152"/>
      <c r="J152"/>
      <c r="K152" s="816"/>
      <c r="L152" s="816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</row>
    <row r="153" spans="1:26" s="4" customFormat="1" ht="15" customHeight="1">
      <c r="A153"/>
      <c r="B153"/>
      <c r="C153"/>
      <c r="D153"/>
      <c r="E153"/>
      <c r="F153"/>
      <c r="G153"/>
      <c r="H153"/>
      <c r="I153"/>
      <c r="J153"/>
      <c r="K153" s="816"/>
      <c r="L153" s="816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</row>
  </sheetData>
  <mergeCells count="20">
    <mergeCell ref="A22:K23"/>
    <mergeCell ref="T22:W22"/>
    <mergeCell ref="C2:E2"/>
    <mergeCell ref="C5:D5"/>
    <mergeCell ref="P6:R6"/>
    <mergeCell ref="S6:T6"/>
    <mergeCell ref="V6:W6"/>
    <mergeCell ref="A7:B7"/>
    <mergeCell ref="D7:E7"/>
    <mergeCell ref="G7:H7"/>
    <mergeCell ref="A9:B9"/>
    <mergeCell ref="A10:B10"/>
    <mergeCell ref="A20:K21"/>
    <mergeCell ref="T20:W20"/>
    <mergeCell ref="T21:W21"/>
    <mergeCell ref="A24:K25"/>
    <mergeCell ref="A26:K27"/>
    <mergeCell ref="A28:K29"/>
    <mergeCell ref="A30:K31"/>
    <mergeCell ref="A32:K33"/>
  </mergeCells>
  <dataValidations count="1">
    <dataValidation type="list" allowBlank="1" showInputMessage="1" showErrorMessage="1" sqref="G7" xr:uid="{842BB957-7803-41FE-AA94-3B79EAE4A18B}">
      <formula1>$A$13:$A$18</formula1>
    </dataValidation>
  </dataValidations>
  <pageMargins left="0.25" right="0.25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6EAC85C-25B7-46D5-BF4B-56D416151DF7}">
          <x14:formula1>
            <xm:f>'Sivu 2'!$V$44:$V$52</xm:f>
          </x14:formula1>
          <xm:sqref>T20:T22</xm:sqref>
        </x14:dataValidation>
        <x14:dataValidation type="list" allowBlank="1" showInputMessage="1" showErrorMessage="1" xr:uid="{64D67B52-7004-4DE6-8292-409BEEBE2021}">
          <x14:formula1>
            <xm:f>Listat!$N$13:$N$33</xm:f>
          </x14:formula1>
          <xm:sqref>C5:D5</xm:sqref>
        </x14:dataValidation>
        <x14:dataValidation type="list" allowBlank="1" showInputMessage="1" showErrorMessage="1" xr:uid="{C505E328-20B4-4325-8A11-FBC7C3627276}">
          <x14:formula1>
            <xm:f>Listat!$Q$2:$Q$9</xm:f>
          </x14:formula1>
          <xm:sqref>C2:E2</xm:sqref>
        </x14:dataValidation>
        <x14:dataValidation type="list" allowBlank="1" showInputMessage="1" showErrorMessage="1" xr:uid="{035BD8F8-0F99-47CF-9A47-9BC2231F649E}">
          <x14:formula1>
            <xm:f>Listat!$N$2:$N$12</xm:f>
          </x14:formula1>
          <xm:sqref>C10:E10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608AE-644C-4958-AFBE-355B7766BF16}">
  <dimension ref="A1:AC153"/>
  <sheetViews>
    <sheetView zoomScale="110" zoomScaleNormal="110" workbookViewId="0">
      <selection activeCell="V10" sqref="V10"/>
    </sheetView>
  </sheetViews>
  <sheetFormatPr defaultColWidth="4.33203125" defaultRowHeight="15" customHeight="1"/>
  <cols>
    <col min="3" max="3" width="6.21875" bestFit="1" customWidth="1"/>
    <col min="5" max="5" width="4.5546875" customWidth="1"/>
    <col min="7" max="7" width="4.21875" customWidth="1"/>
    <col min="8" max="8" width="4.5546875" customWidth="1"/>
    <col min="12" max="12" width="4.33203125" style="461"/>
    <col min="13" max="13" width="4.21875" customWidth="1"/>
  </cols>
  <sheetData>
    <row r="1" spans="1:29" s="4" customFormat="1" ht="15" customHeight="1">
      <c r="A1" s="1" t="s">
        <v>0</v>
      </c>
      <c r="B1" s="1"/>
      <c r="C1" s="1"/>
      <c r="D1" s="3" t="s">
        <v>607</v>
      </c>
      <c r="E1" s="3"/>
      <c r="F1" s="3"/>
      <c r="G1" s="3"/>
      <c r="H1" s="3"/>
      <c r="I1" s="3"/>
      <c r="J1" s="3"/>
      <c r="K1" s="3"/>
      <c r="L1" s="2"/>
      <c r="M1" s="2"/>
      <c r="N1" s="2"/>
      <c r="O1" s="475" t="s">
        <v>9</v>
      </c>
      <c r="P1" s="476"/>
      <c r="Q1" s="476"/>
      <c r="R1" s="476"/>
      <c r="S1" s="475" t="s">
        <v>150</v>
      </c>
      <c r="T1" s="477"/>
      <c r="U1" s="477"/>
      <c r="V1" s="477"/>
    </row>
    <row r="2" spans="1:29" s="4" customFormat="1" ht="15" customHeight="1">
      <c r="A2" s="1" t="s">
        <v>326</v>
      </c>
      <c r="B2" s="1"/>
      <c r="C2" s="242"/>
      <c r="D2" s="117" t="s">
        <v>781</v>
      </c>
      <c r="E2" s="117"/>
      <c r="F2" s="3"/>
      <c r="G2" s="3"/>
      <c r="H2" s="3"/>
      <c r="I2" s="3"/>
      <c r="J2" s="3"/>
      <c r="K2" s="3"/>
      <c r="L2" s="2"/>
      <c r="M2" s="2"/>
      <c r="N2" s="2"/>
      <c r="O2" s="2" t="s">
        <v>182</v>
      </c>
      <c r="P2" s="2"/>
      <c r="Q2" s="2"/>
      <c r="R2" s="6" t="s">
        <v>10</v>
      </c>
      <c r="S2" s="10" t="s">
        <v>658</v>
      </c>
      <c r="T2" s="10"/>
      <c r="U2" s="10"/>
      <c r="V2" s="134" t="s">
        <v>10</v>
      </c>
    </row>
    <row r="3" spans="1:29" s="4" customFormat="1" ht="15" customHeight="1">
      <c r="A3" s="1" t="s">
        <v>5</v>
      </c>
      <c r="B3" s="1"/>
      <c r="C3" s="242"/>
      <c r="D3" s="3" t="s">
        <v>617</v>
      </c>
      <c r="E3" s="3"/>
      <c r="F3" s="3"/>
      <c r="G3" s="3"/>
      <c r="H3" s="3"/>
      <c r="I3" s="3"/>
      <c r="J3" s="3"/>
      <c r="K3" s="3"/>
      <c r="L3" s="2"/>
      <c r="M3" s="2"/>
      <c r="N3" s="2"/>
      <c r="O3" s="2" t="s">
        <v>183</v>
      </c>
      <c r="P3" s="2"/>
      <c r="Q3" s="2"/>
      <c r="R3" s="6" t="s">
        <v>10</v>
      </c>
      <c r="S3" s="10" t="s">
        <v>167</v>
      </c>
      <c r="T3" s="10"/>
      <c r="U3" s="10"/>
      <c r="V3" s="134" t="s">
        <v>1</v>
      </c>
    </row>
    <row r="4" spans="1:29" s="4" customFormat="1" ht="15" customHeight="1">
      <c r="A4" s="135" t="s">
        <v>564</v>
      </c>
      <c r="B4" s="1"/>
      <c r="C4" s="134"/>
      <c r="D4" s="3" t="s">
        <v>618</v>
      </c>
      <c r="E4" s="3"/>
      <c r="F4" s="143"/>
      <c r="G4" s="3"/>
      <c r="H4" s="3"/>
      <c r="I4" s="3"/>
      <c r="J4" s="3"/>
      <c r="K4" s="2"/>
      <c r="L4" s="2"/>
      <c r="M4" s="2"/>
      <c r="N4" s="2"/>
      <c r="O4" s="2" t="s">
        <v>184</v>
      </c>
      <c r="P4" s="2"/>
      <c r="Q4" s="2"/>
      <c r="R4" s="6" t="s">
        <v>1</v>
      </c>
      <c r="S4" s="10" t="s">
        <v>659</v>
      </c>
      <c r="T4" s="10"/>
      <c r="U4" s="10"/>
      <c r="V4" s="134" t="s">
        <v>10</v>
      </c>
    </row>
    <row r="5" spans="1:29" s="4" customFormat="1" ht="15" customHeight="1">
      <c r="A5" s="135" t="s">
        <v>224</v>
      </c>
      <c r="B5" s="1"/>
      <c r="C5" s="134"/>
      <c r="D5" s="171" t="s">
        <v>195</v>
      </c>
      <c r="E5" s="2"/>
      <c r="F5" s="273"/>
      <c r="G5" s="10"/>
      <c r="H5" s="10"/>
      <c r="I5" s="243"/>
      <c r="J5" s="243"/>
      <c r="K5" s="2"/>
      <c r="L5" s="2"/>
      <c r="M5" s="2"/>
      <c r="N5" s="2"/>
      <c r="O5" s="2" t="s">
        <v>185</v>
      </c>
      <c r="P5" s="2"/>
      <c r="R5" s="441" t="s">
        <v>10</v>
      </c>
      <c r="S5" s="10" t="s">
        <v>181</v>
      </c>
      <c r="T5" s="10"/>
      <c r="U5" s="10"/>
      <c r="V5" s="134" t="s">
        <v>10</v>
      </c>
    </row>
    <row r="6" spans="1:29" s="246" customFormat="1" ht="15" customHeight="1">
      <c r="A6" s="297" t="s">
        <v>8</v>
      </c>
      <c r="B6" s="297"/>
      <c r="C6" s="297"/>
      <c r="D6" s="297"/>
      <c r="E6" s="297"/>
      <c r="F6" s="297" t="s">
        <v>128</v>
      </c>
      <c r="G6" s="336">
        <v>260</v>
      </c>
      <c r="H6" s="526" t="e">
        <f>IF(A10="Ihminen"," "," ("&amp;G6/VLOOKUP(A10,Listat!N2:R10,4)&amp;")")</f>
        <v>#VALUE!</v>
      </c>
      <c r="I6" s="525"/>
      <c r="J6" s="297"/>
      <c r="K6" s="297"/>
      <c r="L6" s="526"/>
      <c r="M6" s="299"/>
      <c r="N6" s="526"/>
      <c r="O6" s="526"/>
      <c r="P6" s="300"/>
      <c r="Q6" s="301"/>
      <c r="R6" s="370"/>
      <c r="S6" s="456"/>
      <c r="T6" s="166"/>
      <c r="U6" s="166"/>
      <c r="V6" s="166"/>
    </row>
    <row r="7" spans="1:29" s="400" customFormat="1" ht="15" customHeight="1">
      <c r="A7" s="917" t="s">
        <v>163</v>
      </c>
      <c r="B7" s="918"/>
      <c r="C7" s="891" t="s">
        <v>145</v>
      </c>
      <c r="D7" s="891"/>
      <c r="E7" s="399" t="s">
        <v>614</v>
      </c>
      <c r="F7" s="919" t="s">
        <v>163</v>
      </c>
      <c r="G7" s="919"/>
      <c r="H7" s="921" t="s">
        <v>146</v>
      </c>
      <c r="I7" s="921"/>
      <c r="J7" s="569" t="s">
        <v>147</v>
      </c>
      <c r="K7" s="920" t="s">
        <v>165</v>
      </c>
      <c r="L7" s="920"/>
      <c r="M7" s="568"/>
      <c r="N7" s="512" t="s">
        <v>778</v>
      </c>
      <c r="O7" s="399" t="s">
        <v>284</v>
      </c>
      <c r="P7" s="568"/>
      <c r="Q7" s="393"/>
      <c r="R7" s="142"/>
      <c r="S7" s="142"/>
      <c r="T7" s="568"/>
      <c r="U7" s="568"/>
      <c r="V7" s="570"/>
      <c r="AB7" s="246"/>
      <c r="AC7" s="246"/>
    </row>
    <row r="8" spans="1:29" s="4" customFormat="1" ht="15" customHeight="1">
      <c r="A8" s="474" t="s">
        <v>20</v>
      </c>
      <c r="B8" s="310"/>
      <c r="C8" s="248" t="s">
        <v>782</v>
      </c>
      <c r="D8" s="3"/>
      <c r="E8" s="139"/>
      <c r="F8" s="244"/>
      <c r="G8" s="160"/>
      <c r="H8" s="160"/>
      <c r="I8" s="160"/>
      <c r="J8" s="160"/>
      <c r="K8" s="160"/>
      <c r="L8" s="327" t="s">
        <v>780</v>
      </c>
      <c r="M8" s="2"/>
      <c r="N8" s="160" t="s">
        <v>886</v>
      </c>
      <c r="O8" s="3"/>
      <c r="P8" s="160"/>
      <c r="Q8" s="160"/>
      <c r="R8" s="160"/>
      <c r="S8" s="160"/>
      <c r="T8" s="160"/>
      <c r="U8" s="160"/>
      <c r="V8" s="465"/>
      <c r="W8" s="5"/>
      <c r="X8" s="5"/>
      <c r="Y8" s="5"/>
      <c r="Z8" s="5"/>
    </row>
    <row r="9" spans="1:29" s="4" customFormat="1" ht="15" customHeight="1">
      <c r="A9" s="469" t="s">
        <v>130</v>
      </c>
      <c r="B9" s="470"/>
      <c r="C9" s="470"/>
      <c r="D9" s="470" t="s">
        <v>419</v>
      </c>
      <c r="E9" s="470"/>
      <c r="F9" s="470"/>
      <c r="G9" s="470"/>
      <c r="H9" s="471" t="s">
        <v>420</v>
      </c>
      <c r="I9" s="315"/>
      <c r="J9" s="472"/>
      <c r="K9" s="315"/>
      <c r="L9" s="315"/>
      <c r="M9" s="315"/>
      <c r="N9" s="315"/>
      <c r="O9" s="315"/>
      <c r="P9" s="315"/>
      <c r="Q9" s="315"/>
      <c r="R9" s="315"/>
      <c r="S9" s="315"/>
      <c r="T9" s="315"/>
      <c r="U9" s="315"/>
      <c r="V9" s="315"/>
      <c r="W9" s="5"/>
      <c r="X9" s="5"/>
      <c r="Y9" s="5"/>
      <c r="Z9" s="5"/>
    </row>
    <row r="10" spans="1:29" s="4" customFormat="1" ht="15" customHeight="1">
      <c r="A10" s="900" t="s">
        <v>156</v>
      </c>
      <c r="B10" s="900"/>
      <c r="C10" s="900"/>
      <c r="D10" s="460" t="e">
        <f>LOOKUP(A10,Listat!#REF!)</f>
        <v>#REF!</v>
      </c>
      <c r="E10" s="10"/>
      <c r="F10" s="10"/>
      <c r="G10" s="10"/>
      <c r="H10" s="10" t="e">
        <f>VLOOKUP(A10,Listat!#REF!,3)</f>
        <v>#REF!</v>
      </c>
      <c r="I10" s="10"/>
      <c r="J10" s="10"/>
      <c r="K10" s="10"/>
      <c r="L10" s="398"/>
      <c r="M10" s="464"/>
      <c r="N10" s="10"/>
      <c r="O10" s="10"/>
      <c r="P10" s="10"/>
      <c r="Q10" s="527"/>
      <c r="R10" s="10"/>
      <c r="S10" s="393"/>
      <c r="T10" s="393"/>
      <c r="U10" s="393"/>
      <c r="V10" s="393"/>
    </row>
    <row r="11" spans="1:29" s="4" customFormat="1" ht="15" customHeight="1">
      <c r="A11" s="341"/>
      <c r="B11" s="341"/>
      <c r="C11" s="341"/>
      <c r="D11" s="341"/>
      <c r="E11" s="315"/>
      <c r="F11" s="175"/>
      <c r="G11" s="175"/>
      <c r="H11" s="342"/>
      <c r="I11" s="175"/>
      <c r="J11" s="281"/>
      <c r="K11" s="175"/>
      <c r="L11" s="281"/>
      <c r="M11" s="175"/>
      <c r="N11" s="281"/>
      <c r="O11" s="915" t="s">
        <v>34</v>
      </c>
      <c r="P11" s="915"/>
      <c r="Q11" s="915"/>
      <c r="R11" s="915"/>
      <c r="S11" s="916"/>
      <c r="T11" s="916"/>
      <c r="U11" s="166"/>
      <c r="V11" s="401" t="str">
        <f>I13&amp;T15</f>
        <v>l</v>
      </c>
    </row>
    <row r="12" spans="1:29" s="4" customFormat="1" ht="15" customHeight="1">
      <c r="A12" s="159" t="s">
        <v>784</v>
      </c>
      <c r="B12" s="10"/>
      <c r="C12" s="10"/>
      <c r="D12" s="10"/>
      <c r="E12" s="346"/>
      <c r="F12" s="147"/>
      <c r="G12" s="346"/>
      <c r="H12" s="147"/>
      <c r="I12" s="346"/>
      <c r="J12" s="155"/>
      <c r="K12" s="346"/>
      <c r="L12" s="155"/>
      <c r="M12" s="346"/>
      <c r="N12" s="155"/>
      <c r="O12" s="305" t="s">
        <v>685</v>
      </c>
      <c r="P12" s="306"/>
      <c r="Q12" s="306"/>
      <c r="R12" s="344"/>
      <c r="S12" s="306"/>
      <c r="T12" s="145" t="s">
        <v>1</v>
      </c>
      <c r="U12" s="7"/>
      <c r="V12" s="7"/>
    </row>
    <row r="13" spans="1:29" s="4" customFormat="1" ht="15" customHeight="1">
      <c r="A13" s="159" t="s">
        <v>785</v>
      </c>
      <c r="B13" s="10"/>
      <c r="C13" s="10"/>
      <c r="D13" s="10"/>
      <c r="E13" s="478"/>
      <c r="F13" s="479"/>
      <c r="G13" s="346"/>
      <c r="H13" s="147"/>
      <c r="I13" s="346"/>
      <c r="J13" s="155"/>
      <c r="K13" s="346"/>
      <c r="L13" s="155"/>
      <c r="M13" s="346"/>
      <c r="N13" s="155"/>
      <c r="O13" s="302" t="str">
        <f>VLOOKUP(O11,taulukot!$P$10:$V$13,3)</f>
        <v>Telekinesia</v>
      </c>
      <c r="P13" s="303"/>
      <c r="Q13" s="304"/>
      <c r="R13" s="345"/>
      <c r="S13" s="304"/>
      <c r="T13" s="134" t="s">
        <v>1</v>
      </c>
      <c r="U13" s="7"/>
      <c r="V13" s="5"/>
    </row>
    <row r="14" spans="1:29" s="4" customFormat="1" ht="15" customHeight="1">
      <c r="A14" s="159" t="s">
        <v>786</v>
      </c>
      <c r="B14" s="10"/>
      <c r="C14" s="10"/>
      <c r="D14" s="10"/>
      <c r="E14" s="478"/>
      <c r="F14" s="479"/>
      <c r="G14" s="478"/>
      <c r="H14" s="479"/>
      <c r="I14" s="346"/>
      <c r="J14" s="184"/>
      <c r="K14" s="346"/>
      <c r="L14" s="184"/>
      <c r="M14" s="346"/>
      <c r="N14" s="184"/>
      <c r="O14" s="302" t="str">
        <f>VLOOKUP(O11,taulukot!$P$10:$V$13,4)</f>
        <v>Empatia</v>
      </c>
      <c r="P14" s="303"/>
      <c r="Q14" s="304"/>
      <c r="R14" s="345"/>
      <c r="S14" s="304"/>
      <c r="T14" s="134" t="s">
        <v>1</v>
      </c>
      <c r="U14" s="7"/>
      <c r="V14" s="5"/>
    </row>
    <row r="15" spans="1:29" s="4" customFormat="1" ht="15" customHeight="1">
      <c r="A15" s="159" t="s">
        <v>787</v>
      </c>
      <c r="B15" s="10"/>
      <c r="C15" s="10"/>
      <c r="D15" s="10"/>
      <c r="E15" s="478"/>
      <c r="F15" s="479"/>
      <c r="G15" s="478"/>
      <c r="H15" s="479"/>
      <c r="I15" s="478"/>
      <c r="J15" s="479"/>
      <c r="K15" s="346"/>
      <c r="L15" s="184"/>
      <c r="M15" s="346"/>
      <c r="N15" s="184"/>
      <c r="O15" s="312" t="str">
        <f>VLOOKUP(O11,taulukot!$P$10:$V$13,5)</f>
        <v>Telepatia</v>
      </c>
      <c r="P15" s="303"/>
      <c r="Q15" s="304"/>
      <c r="R15" s="345"/>
      <c r="S15" s="304"/>
      <c r="T15" s="134" t="s">
        <v>1</v>
      </c>
      <c r="U15" s="7"/>
      <c r="V15" s="5"/>
    </row>
    <row r="16" spans="1:29" s="4" customFormat="1" ht="15" customHeight="1">
      <c r="A16" s="159" t="s">
        <v>788</v>
      </c>
      <c r="B16" s="10"/>
      <c r="C16" s="10"/>
      <c r="D16" s="10"/>
      <c r="E16" s="478"/>
      <c r="F16" s="479"/>
      <c r="G16" s="478"/>
      <c r="H16" s="479"/>
      <c r="I16" s="478"/>
      <c r="J16" s="479"/>
      <c r="K16" s="478"/>
      <c r="L16" s="479"/>
      <c r="M16" s="346"/>
      <c r="N16" s="184"/>
      <c r="O16" s="408" t="str">
        <f>VLOOKUP(O11,taulukot!$P$10:$V$13,6)</f>
        <v>Ennustus</v>
      </c>
      <c r="P16" s="409"/>
      <c r="Q16" s="409"/>
      <c r="R16" s="409"/>
      <c r="S16" s="409"/>
      <c r="T16" s="145" t="s">
        <v>10</v>
      </c>
      <c r="U16" s="345"/>
      <c r="V16" s="5"/>
    </row>
    <row r="17" spans="1:24" s="4" customFormat="1" ht="15" customHeight="1">
      <c r="A17" s="463" t="s">
        <v>789</v>
      </c>
      <c r="B17" s="161"/>
      <c r="C17" s="161"/>
      <c r="D17" s="161"/>
      <c r="E17" s="480"/>
      <c r="F17" s="481"/>
      <c r="G17" s="480"/>
      <c r="H17" s="481"/>
      <c r="I17" s="480"/>
      <c r="J17" s="481"/>
      <c r="K17" s="480"/>
      <c r="L17" s="481"/>
      <c r="M17" s="480"/>
      <c r="N17" s="481"/>
      <c r="O17" s="410" t="str">
        <f>VLOOKUP($O$11,taulukot!$P$10:$V$13,7)</f>
        <v>Psykonikesis</v>
      </c>
      <c r="P17" s="409"/>
      <c r="Q17" s="409"/>
      <c r="R17" s="409"/>
      <c r="S17" s="409"/>
      <c r="T17" s="145" t="s">
        <v>10</v>
      </c>
      <c r="U17" s="345"/>
      <c r="V17" s="5"/>
      <c r="W17" s="5"/>
      <c r="X17" s="5"/>
    </row>
    <row r="18" spans="1:24" s="4" customFormat="1" ht="15" customHeight="1">
      <c r="A18" s="467" t="s">
        <v>202</v>
      </c>
      <c r="B18" s="468"/>
      <c r="C18" s="468"/>
      <c r="D18" s="466" t="e">
        <f>#REF!&amp;L22</f>
        <v>#REF!</v>
      </c>
      <c r="E18" s="172" t="s">
        <v>661</v>
      </c>
      <c r="F18" s="397"/>
      <c r="G18" s="457"/>
      <c r="H18" s="457"/>
      <c r="I18" s="154"/>
      <c r="J18" s="154"/>
      <c r="K18" s="154"/>
      <c r="L18" s="163"/>
      <c r="M18" s="154"/>
      <c r="N18" s="163"/>
      <c r="O18" s="410" t="str">
        <f>VLOOKUP($O$11,taulukot!$P$26:$S$29,2)</f>
        <v>Astraalikeho</v>
      </c>
      <c r="P18" s="306"/>
      <c r="Q18" s="306"/>
      <c r="R18" s="306"/>
      <c r="S18" s="306"/>
      <c r="T18" s="145" t="s">
        <v>10</v>
      </c>
      <c r="U18" s="345"/>
      <c r="V18" s="5"/>
      <c r="W18" s="5"/>
      <c r="X18" s="5"/>
    </row>
    <row r="19" spans="1:24" s="4" customFormat="1" ht="15" customHeight="1">
      <c r="A19" s="448" t="s">
        <v>220</v>
      </c>
      <c r="B19" s="7"/>
      <c r="C19" s="7"/>
      <c r="D19" s="5"/>
      <c r="E19" s="147">
        <v>-1</v>
      </c>
      <c r="F19" s="308" t="s">
        <v>206</v>
      </c>
      <c r="G19" s="394"/>
      <c r="H19" s="184"/>
      <c r="I19" s="10"/>
      <c r="J19" s="250"/>
      <c r="K19" s="134"/>
      <c r="L19" s="10"/>
      <c r="M19" s="2"/>
      <c r="N19" s="2"/>
      <c r="O19" s="410" t="str">
        <f>VLOOKUP($O$11,taulukot!$P$26:$S$29,3)</f>
        <v>Käsillä Parannus</v>
      </c>
      <c r="P19" s="306"/>
      <c r="Q19" s="306"/>
      <c r="R19" s="306"/>
      <c r="S19" s="306"/>
      <c r="T19" s="145" t="s">
        <v>10</v>
      </c>
      <c r="U19" s="345"/>
      <c r="V19" s="5"/>
      <c r="W19" s="5"/>
      <c r="X19" s="5"/>
    </row>
    <row r="20" spans="1:24" s="4" customFormat="1" ht="15" customHeight="1">
      <c r="A20" s="7" t="s">
        <v>664</v>
      </c>
      <c r="B20" s="7"/>
      <c r="C20" s="7"/>
      <c r="D20" s="5"/>
      <c r="E20" s="147">
        <v>0</v>
      </c>
      <c r="F20" s="155" t="s">
        <v>192</v>
      </c>
      <c r="G20" s="396"/>
      <c r="H20" s="184"/>
      <c r="I20" s="310"/>
      <c r="J20" s="337"/>
      <c r="K20" s="134"/>
      <c r="L20" s="10"/>
      <c r="M20" s="2"/>
      <c r="N20" s="2"/>
      <c r="O20" s="410" t="str">
        <f>VLOOKUP($O$11,taulukot!$P$26:$S$29,4)</f>
        <v>ESP</v>
      </c>
      <c r="P20" s="411"/>
      <c r="Q20" s="411"/>
      <c r="R20" s="411"/>
      <c r="S20" s="411"/>
      <c r="T20" s="145" t="s">
        <v>10</v>
      </c>
      <c r="U20" s="345"/>
      <c r="V20" s="5"/>
      <c r="W20" s="5"/>
      <c r="X20" s="5"/>
    </row>
    <row r="21" spans="1:24" s="4" customFormat="1" ht="15" customHeight="1">
      <c r="A21" s="7" t="s">
        <v>665</v>
      </c>
      <c r="B21" s="7"/>
      <c r="C21" s="7"/>
      <c r="D21" s="5"/>
      <c r="E21" s="147">
        <v>1</v>
      </c>
      <c r="F21" s="155" t="s">
        <v>159</v>
      </c>
      <c r="G21" s="155"/>
      <c r="H21" s="184"/>
      <c r="I21" s="10"/>
      <c r="J21" s="314"/>
      <c r="K21" s="134"/>
      <c r="L21" s="10"/>
      <c r="M21" s="2"/>
      <c r="N21" s="2"/>
      <c r="O21" s="915" t="s">
        <v>38</v>
      </c>
      <c r="P21" s="915"/>
      <c r="Q21" s="915"/>
      <c r="R21" s="915"/>
      <c r="S21" s="916"/>
      <c r="T21" s="916"/>
      <c r="U21" s="457"/>
      <c r="V21" s="457"/>
      <c r="W21" s="5"/>
      <c r="X21" s="5"/>
    </row>
    <row r="22" spans="1:24" s="4" customFormat="1" ht="15" customHeight="1">
      <c r="A22" s="7" t="s">
        <v>545</v>
      </c>
      <c r="B22" s="7"/>
      <c r="C22" s="7"/>
      <c r="D22" s="5"/>
      <c r="E22" s="147">
        <v>2</v>
      </c>
      <c r="F22" s="155" t="s">
        <v>161</v>
      </c>
      <c r="G22" s="155"/>
      <c r="H22" s="184"/>
      <c r="I22" s="10"/>
      <c r="J22" s="10"/>
      <c r="K22" s="134"/>
      <c r="L22" s="10"/>
      <c r="M22" s="2"/>
      <c r="N22" s="2"/>
      <c r="O22" s="305" t="s">
        <v>276</v>
      </c>
      <c r="P22" s="306"/>
      <c r="Q22" s="306"/>
      <c r="R22" s="344"/>
      <c r="S22" s="306"/>
      <c r="T22" s="145" t="s">
        <v>10</v>
      </c>
      <c r="U22" s="394"/>
      <c r="V22" s="184"/>
    </row>
    <row r="23" spans="1:24" s="4" customFormat="1" ht="15" customHeight="1">
      <c r="A23" s="304" t="s">
        <v>738</v>
      </c>
      <c r="B23" s="304"/>
      <c r="C23" s="345"/>
      <c r="D23" s="5"/>
      <c r="E23" s="147">
        <v>3</v>
      </c>
      <c r="F23" s="155" t="s">
        <v>160</v>
      </c>
      <c r="G23" s="155"/>
      <c r="H23" s="184"/>
      <c r="I23" s="10"/>
      <c r="J23" s="257"/>
      <c r="K23" s="134"/>
      <c r="L23" s="10"/>
      <c r="M23" s="2"/>
      <c r="N23" s="2"/>
      <c r="O23" s="302" t="s">
        <v>209</v>
      </c>
      <c r="P23" s="303"/>
      <c r="Q23" s="304"/>
      <c r="R23" s="345"/>
      <c r="S23" s="304"/>
      <c r="T23" s="134" t="s">
        <v>10</v>
      </c>
      <c r="U23" s="396"/>
      <c r="V23" s="184"/>
    </row>
    <row r="24" spans="1:24" s="4" customFormat="1" ht="15" customHeight="1">
      <c r="A24" s="345"/>
      <c r="B24" s="304"/>
      <c r="C24" s="345"/>
      <c r="D24" s="5"/>
      <c r="E24" s="147">
        <v>4</v>
      </c>
      <c r="F24" s="155" t="s">
        <v>193</v>
      </c>
      <c r="G24" s="155"/>
      <c r="H24" s="184"/>
      <c r="I24" s="10"/>
      <c r="J24" s="10"/>
      <c r="K24" s="134"/>
      <c r="L24" s="10"/>
      <c r="M24" s="2"/>
      <c r="N24" s="2"/>
      <c r="O24" s="302" t="s">
        <v>129</v>
      </c>
      <c r="P24" s="303"/>
      <c r="Q24" s="304"/>
      <c r="R24" s="345"/>
      <c r="S24" s="304"/>
      <c r="T24" s="134" t="s">
        <v>10</v>
      </c>
      <c r="U24" s="155"/>
      <c r="V24" s="184"/>
    </row>
    <row r="25" spans="1:24" s="4" customFormat="1" ht="15" customHeight="1">
      <c r="A25" s="345"/>
      <c r="B25" s="304"/>
      <c r="C25" s="345"/>
      <c r="D25" s="5"/>
      <c r="E25" s="147">
        <v>5</v>
      </c>
      <c r="F25" s="155" t="s">
        <v>158</v>
      </c>
      <c r="G25" s="155"/>
      <c r="H25" s="184"/>
      <c r="I25" s="10"/>
      <c r="J25" s="10"/>
      <c r="K25" s="134"/>
      <c r="L25" s="10"/>
      <c r="M25" s="2"/>
      <c r="N25" s="2"/>
      <c r="O25" s="312" t="s">
        <v>288</v>
      </c>
      <c r="P25" s="303"/>
      <c r="Q25" s="304"/>
      <c r="R25" s="345"/>
      <c r="S25" s="304"/>
      <c r="T25" s="134" t="s">
        <v>10</v>
      </c>
      <c r="U25" s="155"/>
      <c r="V25" s="184"/>
    </row>
    <row r="26" spans="1:24" s="4" customFormat="1" ht="15" customHeight="1">
      <c r="A26" s="345"/>
      <c r="B26" s="304"/>
      <c r="C26" s="345"/>
      <c r="D26" s="5"/>
      <c r="E26" s="147">
        <v>6</v>
      </c>
      <c r="F26" s="155" t="s">
        <v>360</v>
      </c>
      <c r="G26" s="155"/>
      <c r="H26" s="184"/>
      <c r="I26" s="10"/>
      <c r="J26" s="10"/>
      <c r="K26" s="134"/>
      <c r="L26" s="10"/>
      <c r="M26" s="2"/>
      <c r="N26" s="2"/>
      <c r="O26" s="302" t="s">
        <v>221</v>
      </c>
      <c r="P26" s="303"/>
      <c r="Q26" s="304"/>
      <c r="R26" s="304"/>
      <c r="S26" s="304"/>
      <c r="T26" s="134" t="s">
        <v>10</v>
      </c>
      <c r="U26" s="155"/>
      <c r="V26" s="184"/>
    </row>
    <row r="27" spans="1:24" s="4" customFormat="1" ht="15" customHeight="1">
      <c r="A27" s="345"/>
      <c r="B27" s="304"/>
      <c r="C27" s="345"/>
      <c r="D27" s="5"/>
      <c r="E27" s="146">
        <v>7</v>
      </c>
      <c r="F27" s="184" t="s">
        <v>346</v>
      </c>
      <c r="G27" s="184"/>
      <c r="H27" s="184"/>
      <c r="I27" s="10"/>
      <c r="J27" s="296"/>
      <c r="K27" s="134"/>
      <c r="L27" s="10"/>
      <c r="M27" s="2"/>
      <c r="N27" s="2"/>
      <c r="O27" s="313" t="s">
        <v>298</v>
      </c>
      <c r="P27" s="303"/>
      <c r="Q27" s="304"/>
      <c r="R27" s="304"/>
      <c r="S27" s="304"/>
      <c r="T27" s="134" t="s">
        <v>10</v>
      </c>
      <c r="U27" s="155"/>
      <c r="V27" s="184"/>
    </row>
    <row r="28" spans="1:24" s="4" customFormat="1" ht="15" customHeight="1">
      <c r="A28" s="345"/>
      <c r="B28" s="304"/>
      <c r="C28" s="345"/>
      <c r="D28" s="5"/>
      <c r="E28" s="146">
        <v>8</v>
      </c>
      <c r="F28" s="184" t="s">
        <v>368</v>
      </c>
      <c r="G28" s="184"/>
      <c r="H28" s="184"/>
      <c r="I28" s="10"/>
      <c r="J28" s="134"/>
      <c r="K28" s="134"/>
      <c r="L28" s="10"/>
      <c r="O28" s="313" t="s">
        <v>214</v>
      </c>
      <c r="P28" s="7"/>
      <c r="Q28" s="7"/>
      <c r="R28" s="7"/>
      <c r="S28" s="7"/>
      <c r="T28" s="134" t="s">
        <v>10</v>
      </c>
      <c r="U28" s="155"/>
      <c r="V28" s="184"/>
    </row>
    <row r="29" spans="1:24" s="4" customFormat="1" ht="15" customHeight="1">
      <c r="A29" s="164" t="s">
        <v>12</v>
      </c>
      <c r="B29" s="168"/>
      <c r="C29" s="168"/>
      <c r="D29" s="168"/>
      <c r="E29" s="168"/>
      <c r="F29" s="168"/>
      <c r="G29" s="168"/>
      <c r="H29" s="168"/>
      <c r="I29" s="168"/>
      <c r="J29" s="169" t="s">
        <v>255</v>
      </c>
      <c r="K29" s="169"/>
      <c r="L29" s="169" t="s">
        <v>13</v>
      </c>
      <c r="O29" s="313" t="s">
        <v>369</v>
      </c>
      <c r="P29" s="7"/>
      <c r="Q29" s="7"/>
      <c r="R29" s="7"/>
      <c r="S29" s="7"/>
      <c r="T29" s="134" t="s">
        <v>10</v>
      </c>
      <c r="U29" s="155"/>
      <c r="V29" s="184"/>
    </row>
    <row r="30" spans="1:24" s="4" customFormat="1" ht="15" customHeight="1">
      <c r="A30" s="155" t="s">
        <v>188</v>
      </c>
      <c r="B30" s="155"/>
      <c r="C30" s="155"/>
      <c r="D30" s="156"/>
      <c r="E30" s="156"/>
      <c r="F30" s="156"/>
      <c r="G30" s="156"/>
      <c r="H30" s="156"/>
      <c r="I30" s="156"/>
      <c r="J30" s="145" t="s">
        <v>152</v>
      </c>
      <c r="K30" s="147" t="s">
        <v>7</v>
      </c>
      <c r="L30" s="145" t="s">
        <v>3</v>
      </c>
      <c r="O30" s="368" t="s">
        <v>370</v>
      </c>
      <c r="P30" s="371"/>
      <c r="Q30" s="371"/>
      <c r="R30" s="371"/>
      <c r="S30" s="371"/>
      <c r="T30" s="134" t="s">
        <v>10</v>
      </c>
      <c r="U30" s="184"/>
      <c r="V30" s="184"/>
    </row>
    <row r="31" spans="1:24" s="4" customFormat="1" ht="15" customHeight="1">
      <c r="A31" s="10" t="s">
        <v>14</v>
      </c>
      <c r="B31" s="10"/>
      <c r="C31" s="458">
        <v>2</v>
      </c>
      <c r="D31" s="3"/>
      <c r="E31" s="3"/>
      <c r="F31" s="3"/>
      <c r="G31" s="3"/>
      <c r="H31" s="3"/>
      <c r="I31" s="3"/>
      <c r="J31" s="134" t="s">
        <v>152</v>
      </c>
      <c r="K31" s="458" t="s">
        <v>6</v>
      </c>
      <c r="L31" s="134" t="s">
        <v>3</v>
      </c>
      <c r="O31" s="915" t="s">
        <v>21</v>
      </c>
      <c r="P31" s="915"/>
      <c r="Q31" s="915"/>
      <c r="R31" s="915"/>
      <c r="S31" s="916"/>
      <c r="T31" s="916"/>
    </row>
    <row r="32" spans="1:24" s="4" customFormat="1" ht="15" customHeight="1">
      <c r="A32" s="10" t="s">
        <v>15</v>
      </c>
      <c r="B32" s="10"/>
      <c r="C32" s="458">
        <v>4</v>
      </c>
      <c r="D32" s="3"/>
      <c r="E32" s="3"/>
      <c r="F32" s="3"/>
      <c r="G32" s="3"/>
      <c r="H32" s="3"/>
      <c r="I32" s="3"/>
      <c r="J32" s="134" t="s">
        <v>152</v>
      </c>
      <c r="K32" s="458" t="s">
        <v>4</v>
      </c>
      <c r="L32" s="134" t="s">
        <v>3</v>
      </c>
      <c r="O32" s="305" t="str">
        <f>VLOOKUP(O31,taulukot!$P$10:$V$13,2)</f>
        <v>Eläimen aisti</v>
      </c>
      <c r="P32" s="306"/>
      <c r="Q32" s="306"/>
      <c r="R32" s="344"/>
      <c r="S32" s="306"/>
      <c r="T32" s="145" t="s">
        <v>10</v>
      </c>
    </row>
    <row r="33" spans="1:22" s="4" customFormat="1" ht="15" customHeight="1">
      <c r="A33" s="10" t="s">
        <v>16</v>
      </c>
      <c r="B33" s="10"/>
      <c r="C33" s="458">
        <v>6</v>
      </c>
      <c r="D33" s="3"/>
      <c r="E33" s="3"/>
      <c r="F33" s="3"/>
      <c r="G33" s="3"/>
      <c r="H33" s="3"/>
      <c r="I33" s="3"/>
      <c r="J33" s="134" t="s">
        <v>152</v>
      </c>
      <c r="K33" s="458" t="s">
        <v>2</v>
      </c>
      <c r="L33" s="134" t="s">
        <v>3</v>
      </c>
      <c r="O33" s="302" t="str">
        <f>VLOOKUP(O31,taulukot!$P$10:$V$13,3)</f>
        <v>1. Ihmismuodot</v>
      </c>
      <c r="P33" s="303"/>
      <c r="Q33" s="304"/>
      <c r="R33" s="345"/>
      <c r="S33" s="304"/>
      <c r="T33" s="134" t="s">
        <v>10</v>
      </c>
      <c r="U33" s="7"/>
    </row>
    <row r="34" spans="1:22" s="4" customFormat="1" ht="15" customHeight="1">
      <c r="A34" s="10" t="s">
        <v>17</v>
      </c>
      <c r="B34" s="10"/>
      <c r="C34" s="458">
        <v>8</v>
      </c>
      <c r="D34" s="10"/>
      <c r="E34" s="10"/>
      <c r="F34" s="10"/>
      <c r="G34" s="10"/>
      <c r="H34" s="10"/>
      <c r="I34" s="10"/>
      <c r="J34" s="134" t="s">
        <v>152</v>
      </c>
      <c r="K34" s="458" t="s">
        <v>189</v>
      </c>
      <c r="L34" s="134" t="s">
        <v>3</v>
      </c>
      <c r="O34" s="302" t="str">
        <f>VLOOKUP(O31,taulukot!$P$10:$V$13,4)</f>
        <v>2. Eläinmuodot</v>
      </c>
      <c r="P34" s="303"/>
      <c r="Q34" s="304"/>
      <c r="R34" s="345"/>
      <c r="S34" s="304"/>
      <c r="T34" s="134" t="s">
        <v>10</v>
      </c>
      <c r="U34" s="7"/>
    </row>
    <row r="35" spans="1:22" s="4" customFormat="1" ht="15" customHeight="1">
      <c r="A35" s="153" t="s">
        <v>210</v>
      </c>
      <c r="B35" s="168"/>
      <c r="C35" s="168"/>
      <c r="D35" s="168" t="s">
        <v>639</v>
      </c>
      <c r="E35" s="168"/>
      <c r="F35" s="168"/>
      <c r="G35" s="168"/>
      <c r="H35" s="168"/>
      <c r="I35" s="168"/>
      <c r="J35" s="374" t="s">
        <v>194</v>
      </c>
      <c r="K35" s="914" t="e">
        <f>LOOKUP(O7,Listat!J2:K6)&amp;LOOKUP(E19,Listat!$J$2:$K$6)&amp;LOOKUP(E27,Listat!$J$2:$K$6)&amp;LOOKUP(V3,Listat!$J$2:$K$6)</f>
        <v>#N/A</v>
      </c>
      <c r="L35" s="914"/>
      <c r="O35" s="312" t="str">
        <f>VLOOKUP(O31,taulukot!$P$10:$V$13,5)</f>
        <v>3. Hybridi muodot</v>
      </c>
      <c r="P35" s="303"/>
      <c r="Q35" s="304"/>
      <c r="R35" s="345"/>
      <c r="S35" s="304"/>
      <c r="T35" s="134" t="s">
        <v>10</v>
      </c>
      <c r="U35" s="7"/>
    </row>
    <row r="36" spans="1:22" s="4" customFormat="1" ht="15" customHeight="1" thickBot="1">
      <c r="A36" s="11" t="s">
        <v>548</v>
      </c>
      <c r="B36" s="7"/>
      <c r="D36" s="144" t="s">
        <v>222</v>
      </c>
      <c r="E36" s="177"/>
      <c r="F36" s="7" t="str">
        <f>LOOKUP(D36,Listat!$H$2:$I$7)</f>
        <v>Loistava</v>
      </c>
      <c r="G36" s="7"/>
      <c r="H36" s="11" t="s">
        <v>638</v>
      </c>
      <c r="I36" s="7"/>
      <c r="J36" s="145" t="s">
        <v>152</v>
      </c>
      <c r="K36" s="146" t="s">
        <v>153</v>
      </c>
      <c r="L36" s="146">
        <v>3</v>
      </c>
      <c r="O36" s="302" t="str">
        <f>VLOOKUP(O31,taulukot!$P$10:$V$13,6)</f>
        <v>4. Koon hallinta</v>
      </c>
      <c r="P36" s="303"/>
      <c r="Q36" s="304"/>
      <c r="R36" s="304"/>
      <c r="S36" s="304"/>
      <c r="T36" s="134" t="s">
        <v>10</v>
      </c>
      <c r="U36" s="345"/>
    </row>
    <row r="37" spans="1:22" s="4" customFormat="1" ht="15" customHeight="1" thickBot="1">
      <c r="A37" s="11" t="s">
        <v>550</v>
      </c>
      <c r="B37" s="7"/>
      <c r="D37" s="144" t="s">
        <v>143</v>
      </c>
      <c r="E37" s="177"/>
      <c r="F37" s="7" t="str">
        <f>LOOKUP(D37,Listat!$H$2:$I$7)</f>
        <v>Erinomainen</v>
      </c>
      <c r="G37" s="7"/>
      <c r="H37" s="7"/>
      <c r="I37" s="7"/>
      <c r="J37" s="362" t="s">
        <v>152</v>
      </c>
      <c r="K37" s="363" t="s">
        <v>170</v>
      </c>
      <c r="L37" s="369">
        <v>6</v>
      </c>
      <c r="O37" s="313" t="str">
        <f>VLOOKUP($O$11,taulukot!$P$10:$V$13,7)</f>
        <v>Psykonikesis</v>
      </c>
      <c r="P37" s="303"/>
      <c r="Q37" s="304"/>
      <c r="R37" s="304"/>
      <c r="S37" s="304"/>
      <c r="T37" s="134" t="s">
        <v>10</v>
      </c>
      <c r="U37" s="345"/>
    </row>
    <row r="38" spans="1:22" s="4" customFormat="1" ht="15" customHeight="1" thickBot="1">
      <c r="A38" s="11" t="s">
        <v>563</v>
      </c>
      <c r="B38" s="7"/>
      <c r="D38" s="144" t="s">
        <v>143</v>
      </c>
      <c r="E38" s="177"/>
      <c r="F38" s="7" t="str">
        <f>LOOKUP(D38,Listat!$H$2:$I$7)</f>
        <v>Erinomainen</v>
      </c>
      <c r="G38" s="11"/>
      <c r="H38" s="7"/>
      <c r="I38" s="7"/>
      <c r="J38" s="145" t="s">
        <v>152</v>
      </c>
      <c r="K38" s="147" t="s">
        <v>190</v>
      </c>
      <c r="L38" s="147">
        <v>10</v>
      </c>
      <c r="O38" s="313" t="str">
        <f>VLOOKUP($O$11,taulukot!$P$26:$S$29,2)</f>
        <v>Astraalikeho</v>
      </c>
      <c r="P38" s="7"/>
      <c r="Q38" s="7"/>
      <c r="R38" s="7"/>
      <c r="S38" s="7"/>
      <c r="T38" s="134" t="s">
        <v>10</v>
      </c>
      <c r="U38" s="345"/>
    </row>
    <row r="39" spans="1:22" s="4" customFormat="1" ht="15" customHeight="1" thickBot="1">
      <c r="A39" s="11" t="s">
        <v>612</v>
      </c>
      <c r="B39" s="7"/>
      <c r="D39" s="144" t="s">
        <v>662</v>
      </c>
      <c r="E39" s="177"/>
      <c r="F39" s="7" t="str">
        <f>LOOKUP(D39,Listat!$H$2:$I$7)</f>
        <v>Uskomaton</v>
      </c>
      <c r="G39" s="7"/>
      <c r="H39" s="7"/>
      <c r="I39" s="7"/>
      <c r="J39" s="145" t="s">
        <v>152</v>
      </c>
      <c r="K39" s="147" t="s">
        <v>191</v>
      </c>
      <c r="L39" s="147">
        <v>15</v>
      </c>
      <c r="O39" s="313" t="str">
        <f>VLOOKUP($O$11,taulukot!$P$26:$S$29,3)</f>
        <v>Käsillä Parannus</v>
      </c>
      <c r="P39" s="7"/>
      <c r="Q39" s="7"/>
      <c r="R39" s="7"/>
      <c r="S39" s="7"/>
      <c r="T39" s="134" t="s">
        <v>10</v>
      </c>
      <c r="U39" s="345"/>
    </row>
    <row r="40" spans="1:22" s="4" customFormat="1" ht="15" customHeight="1">
      <c r="A40" s="159" t="s">
        <v>613</v>
      </c>
      <c r="B40" s="10"/>
      <c r="D40" s="144" t="s">
        <v>143</v>
      </c>
      <c r="E40" s="392"/>
      <c r="F40" s="10" t="str">
        <f>LOOKUP(D40,Listat!$H$2:$I$7)</f>
        <v>Erinomainen</v>
      </c>
      <c r="G40" s="10"/>
      <c r="H40" s="10"/>
      <c r="I40" s="10"/>
      <c r="J40" s="145" t="s">
        <v>152</v>
      </c>
      <c r="K40" s="147" t="s">
        <v>196</v>
      </c>
      <c r="L40" s="147">
        <v>21</v>
      </c>
      <c r="O40" s="313" t="str">
        <f>VLOOKUP($O$11,taulukot!$P$26:$S$29,4)</f>
        <v>ESP</v>
      </c>
      <c r="P40" s="371"/>
      <c r="Q40" s="371"/>
      <c r="R40" s="371"/>
      <c r="S40" s="371"/>
      <c r="T40" s="134" t="s">
        <v>10</v>
      </c>
      <c r="U40" s="345"/>
    </row>
    <row r="41" spans="1:22" s="4" customFormat="1" ht="15" customHeight="1">
      <c r="A41" s="299" t="s">
        <v>783</v>
      </c>
      <c r="B41" s="298"/>
      <c r="C41" s="298"/>
      <c r="D41" s="166"/>
      <c r="E41" s="166"/>
      <c r="F41" s="166"/>
      <c r="G41" s="166"/>
      <c r="H41" s="166"/>
      <c r="I41" s="166"/>
      <c r="J41" s="166"/>
      <c r="K41" s="166"/>
      <c r="L41" s="166"/>
      <c r="O41" s="915" t="s">
        <v>37</v>
      </c>
      <c r="P41" s="915"/>
      <c r="Q41" s="915"/>
      <c r="R41" s="915"/>
      <c r="S41" s="916"/>
      <c r="T41" s="916"/>
      <c r="U41" s="345"/>
    </row>
    <row r="42" spans="1:22" s="4" customFormat="1" ht="15" customHeight="1">
      <c r="A42" s="345" t="s">
        <v>660</v>
      </c>
      <c r="B42" s="304"/>
      <c r="C42" s="345"/>
      <c r="D42" s="345"/>
      <c r="E42" s="304"/>
      <c r="F42" s="345"/>
      <c r="G42" s="345"/>
      <c r="H42" s="304"/>
      <c r="I42" s="345"/>
      <c r="J42" s="345"/>
      <c r="K42" s="304"/>
      <c r="L42" s="345"/>
      <c r="O42" s="305" t="s">
        <v>308</v>
      </c>
      <c r="P42" s="306"/>
      <c r="Q42" s="306"/>
      <c r="R42" s="344"/>
      <c r="S42" s="306"/>
      <c r="T42" s="145" t="s">
        <v>10</v>
      </c>
      <c r="U42" s="345"/>
    </row>
    <row r="43" spans="1:22" s="4" customFormat="1" ht="15" customHeight="1">
      <c r="A43" s="345"/>
      <c r="B43" s="304"/>
      <c r="C43" s="345"/>
      <c r="D43" s="345"/>
      <c r="E43" s="304"/>
      <c r="F43" s="345"/>
      <c r="G43" s="345"/>
      <c r="H43" s="304"/>
      <c r="I43" s="345"/>
      <c r="J43" s="345"/>
      <c r="K43" s="304"/>
      <c r="L43" s="345"/>
      <c r="O43" s="302" t="s">
        <v>217</v>
      </c>
      <c r="P43" s="303"/>
      <c r="Q43" s="304"/>
      <c r="R43" s="345"/>
      <c r="S43" s="304"/>
      <c r="T43" s="134" t="s">
        <v>10</v>
      </c>
      <c r="U43" s="345"/>
      <c r="V43" s="376"/>
    </row>
    <row r="44" spans="1:22" s="4" customFormat="1" ht="15" customHeight="1">
      <c r="A44" s="345"/>
      <c r="B44" s="304"/>
      <c r="C44" s="345"/>
      <c r="D44" s="345"/>
      <c r="E44" s="304"/>
      <c r="F44" s="345"/>
      <c r="G44" s="345"/>
      <c r="H44" s="304"/>
      <c r="I44" s="345"/>
      <c r="J44" s="345"/>
      <c r="K44" s="304"/>
      <c r="L44" s="345"/>
      <c r="O44" s="302" t="s">
        <v>215</v>
      </c>
      <c r="P44" s="303"/>
      <c r="Q44" s="304"/>
      <c r="R44" s="345"/>
      <c r="S44" s="304"/>
      <c r="T44" s="134" t="s">
        <v>10</v>
      </c>
      <c r="U44" s="345"/>
    </row>
    <row r="45" spans="1:22" s="4" customFormat="1" ht="15" customHeight="1">
      <c r="A45" s="345"/>
      <c r="B45" s="304"/>
      <c r="C45" s="345"/>
      <c r="D45" s="345"/>
      <c r="E45" s="304"/>
      <c r="F45" s="345"/>
      <c r="G45" s="345"/>
      <c r="H45" s="304"/>
      <c r="I45" s="345"/>
      <c r="J45" s="304"/>
      <c r="K45" s="345"/>
      <c r="L45" s="345"/>
      <c r="O45" s="312" t="s">
        <v>218</v>
      </c>
      <c r="P45" s="303"/>
      <c r="Q45" s="304"/>
      <c r="R45" s="345"/>
      <c r="S45" s="304"/>
      <c r="T45" s="134" t="s">
        <v>10</v>
      </c>
      <c r="U45" s="345"/>
    </row>
    <row r="46" spans="1:22" s="4" customFormat="1" ht="15" customHeight="1">
      <c r="A46" s="345"/>
      <c r="B46" s="304"/>
      <c r="C46" s="345"/>
      <c r="D46" s="345"/>
      <c r="E46" s="304"/>
      <c r="F46" s="345"/>
      <c r="G46" s="345"/>
      <c r="H46" s="304"/>
      <c r="I46" s="345"/>
      <c r="J46" s="304"/>
      <c r="K46" s="345"/>
      <c r="L46" s="345"/>
      <c r="O46" s="302" t="s">
        <v>216</v>
      </c>
      <c r="P46" s="303"/>
      <c r="Q46" s="304"/>
      <c r="R46" s="304"/>
      <c r="S46" s="304"/>
      <c r="T46" s="134" t="s">
        <v>10</v>
      </c>
      <c r="U46" s="345"/>
    </row>
    <row r="47" spans="1:22" s="4" customFormat="1" ht="15" customHeight="1">
      <c r="A47" s="345"/>
      <c r="B47" s="304"/>
      <c r="C47" s="345"/>
      <c r="D47" s="345"/>
      <c r="E47" s="304"/>
      <c r="F47" s="345"/>
      <c r="G47" s="345"/>
      <c r="H47" s="304"/>
      <c r="I47" s="345"/>
      <c r="J47" s="304"/>
      <c r="K47" s="345"/>
      <c r="L47" s="345"/>
      <c r="O47" s="313" t="s">
        <v>309</v>
      </c>
      <c r="P47" s="303"/>
      <c r="Q47" s="304"/>
      <c r="R47" s="304"/>
      <c r="S47" s="304"/>
      <c r="T47" s="134" t="s">
        <v>10</v>
      </c>
      <c r="U47" s="402"/>
    </row>
    <row r="48" spans="1:22" s="4" customFormat="1" ht="15" customHeight="1">
      <c r="A48" s="345"/>
      <c r="B48" s="304"/>
      <c r="C48" s="345"/>
      <c r="D48" s="345"/>
      <c r="E48" s="304"/>
      <c r="F48" s="345"/>
      <c r="G48" s="345"/>
      <c r="H48" s="304"/>
      <c r="I48" s="345"/>
      <c r="J48" s="304"/>
      <c r="K48" s="345"/>
      <c r="L48" s="345"/>
      <c r="O48" s="313" t="s">
        <v>366</v>
      </c>
      <c r="P48" s="7"/>
      <c r="Q48" s="7"/>
      <c r="R48" s="7"/>
      <c r="S48" s="7"/>
      <c r="T48" s="134" t="s">
        <v>10</v>
      </c>
    </row>
    <row r="49" spans="1:20" s="4" customFormat="1" ht="15" customHeight="1">
      <c r="A49" s="345"/>
      <c r="B49" s="304"/>
      <c r="C49" s="345"/>
      <c r="D49" s="345"/>
      <c r="E49" s="304"/>
      <c r="F49" s="345"/>
      <c r="G49" s="345"/>
      <c r="H49" s="304"/>
      <c r="I49" s="345"/>
      <c r="J49" s="304"/>
      <c r="K49" s="345"/>
      <c r="L49" s="345"/>
      <c r="O49" s="313" t="s">
        <v>367</v>
      </c>
      <c r="P49" s="7"/>
      <c r="Q49" s="7"/>
      <c r="R49" s="7"/>
      <c r="S49" s="7"/>
      <c r="T49" s="134" t="s">
        <v>10</v>
      </c>
    </row>
    <row r="50" spans="1:20" s="4" customFormat="1" ht="15" customHeight="1">
      <c r="A50" s="345"/>
      <c r="B50" s="304"/>
      <c r="C50" s="345"/>
      <c r="D50" s="345"/>
      <c r="E50" s="304"/>
      <c r="F50" s="345"/>
      <c r="G50" s="345"/>
      <c r="H50" s="304"/>
      <c r="I50" s="345"/>
      <c r="J50" s="304"/>
      <c r="K50" s="345"/>
      <c r="L50" s="345"/>
      <c r="O50" s="368" t="s">
        <v>76</v>
      </c>
      <c r="P50" s="311"/>
      <c r="Q50" s="311"/>
      <c r="R50" s="311"/>
      <c r="S50" s="311"/>
      <c r="T50" s="139" t="s">
        <v>10</v>
      </c>
    </row>
    <row r="51" spans="1:20" s="4" customFormat="1" ht="15" customHeight="1">
      <c r="L51" s="8"/>
    </row>
    <row r="52" spans="1:20" s="4" customFormat="1" ht="15" customHeight="1">
      <c r="L52" s="8"/>
    </row>
    <row r="53" spans="1:20" s="4" customFormat="1" ht="15" customHeight="1">
      <c r="L53" s="8"/>
    </row>
    <row r="54" spans="1:20" s="4" customFormat="1" ht="15" customHeight="1">
      <c r="L54" s="8"/>
    </row>
    <row r="55" spans="1:20" s="4" customFormat="1" ht="15" customHeight="1">
      <c r="L55" s="8"/>
    </row>
    <row r="56" spans="1:20" s="4" customFormat="1" ht="15" customHeight="1">
      <c r="L56" s="8"/>
    </row>
    <row r="57" spans="1:20" s="4" customFormat="1" ht="15" customHeight="1">
      <c r="L57" s="8"/>
    </row>
    <row r="58" spans="1:20" s="4" customFormat="1" ht="15" customHeight="1">
      <c r="L58" s="8"/>
    </row>
    <row r="59" spans="1:20" s="4" customFormat="1" ht="15" customHeight="1">
      <c r="L59" s="8"/>
    </row>
    <row r="60" spans="1:20" s="4" customFormat="1" ht="15" customHeight="1">
      <c r="L60" s="8"/>
    </row>
    <row r="61" spans="1:20" s="4" customFormat="1" ht="15" customHeight="1">
      <c r="L61" s="8"/>
    </row>
    <row r="62" spans="1:20" s="4" customFormat="1" ht="15" customHeight="1">
      <c r="L62" s="8"/>
    </row>
    <row r="63" spans="1:20" s="4" customFormat="1" ht="15" customHeight="1">
      <c r="L63" s="8"/>
    </row>
    <row r="64" spans="1:20" s="4" customFormat="1" ht="15" customHeight="1">
      <c r="L64" s="8"/>
    </row>
    <row r="65" spans="12:12" s="4" customFormat="1" ht="15" customHeight="1">
      <c r="L65" s="8"/>
    </row>
    <row r="66" spans="12:12" s="4" customFormat="1" ht="15" customHeight="1">
      <c r="L66" s="8"/>
    </row>
    <row r="67" spans="12:12" s="4" customFormat="1" ht="15" customHeight="1">
      <c r="L67" s="8"/>
    </row>
    <row r="68" spans="12:12" s="4" customFormat="1" ht="15" customHeight="1">
      <c r="L68" s="8"/>
    </row>
    <row r="69" spans="12:12" s="4" customFormat="1" ht="15" customHeight="1">
      <c r="L69" s="8"/>
    </row>
    <row r="70" spans="12:12" s="4" customFormat="1" ht="15" customHeight="1">
      <c r="L70" s="8"/>
    </row>
    <row r="71" spans="12:12" s="4" customFormat="1" ht="15" customHeight="1">
      <c r="L71" s="8"/>
    </row>
    <row r="72" spans="12:12" s="4" customFormat="1" ht="15" customHeight="1">
      <c r="L72" s="8"/>
    </row>
    <row r="73" spans="12:12" s="4" customFormat="1" ht="15" customHeight="1">
      <c r="L73" s="8"/>
    </row>
    <row r="74" spans="12:12" s="4" customFormat="1" ht="15" customHeight="1">
      <c r="L74" s="8"/>
    </row>
    <row r="75" spans="12:12" s="4" customFormat="1" ht="15" customHeight="1">
      <c r="L75" s="8"/>
    </row>
    <row r="76" spans="12:12" s="4" customFormat="1" ht="15" customHeight="1">
      <c r="L76" s="8"/>
    </row>
    <row r="77" spans="12:12" s="4" customFormat="1" ht="15" customHeight="1">
      <c r="L77" s="8"/>
    </row>
    <row r="78" spans="12:12" s="4" customFormat="1" ht="15" customHeight="1">
      <c r="L78" s="8"/>
    </row>
    <row r="79" spans="12:12" s="4" customFormat="1" ht="15" customHeight="1">
      <c r="L79" s="8"/>
    </row>
    <row r="80" spans="12:12" s="4" customFormat="1" ht="15" customHeight="1">
      <c r="L80" s="8"/>
    </row>
    <row r="81" spans="12:12" s="4" customFormat="1" ht="15" customHeight="1">
      <c r="L81" s="8"/>
    </row>
    <row r="82" spans="12:12" s="4" customFormat="1" ht="15" customHeight="1">
      <c r="L82" s="8"/>
    </row>
    <row r="83" spans="12:12" s="4" customFormat="1" ht="15" customHeight="1">
      <c r="L83" s="8"/>
    </row>
    <row r="84" spans="12:12" s="4" customFormat="1" ht="15" customHeight="1">
      <c r="L84" s="8"/>
    </row>
    <row r="85" spans="12:12" s="4" customFormat="1" ht="15" customHeight="1">
      <c r="L85" s="8"/>
    </row>
    <row r="86" spans="12:12" s="4" customFormat="1" ht="15" customHeight="1">
      <c r="L86" s="8"/>
    </row>
    <row r="87" spans="12:12" s="4" customFormat="1" ht="15" customHeight="1">
      <c r="L87" s="8"/>
    </row>
    <row r="88" spans="12:12" s="4" customFormat="1" ht="15" customHeight="1">
      <c r="L88" s="8"/>
    </row>
    <row r="89" spans="12:12" s="4" customFormat="1" ht="15" customHeight="1">
      <c r="L89" s="8"/>
    </row>
    <row r="90" spans="12:12" s="4" customFormat="1" ht="15" customHeight="1">
      <c r="L90" s="8"/>
    </row>
    <row r="91" spans="12:12" s="4" customFormat="1" ht="15" customHeight="1">
      <c r="L91" s="8"/>
    </row>
    <row r="92" spans="12:12" s="4" customFormat="1" ht="15" customHeight="1">
      <c r="L92" s="8"/>
    </row>
    <row r="93" spans="12:12" s="4" customFormat="1" ht="15" customHeight="1">
      <c r="L93" s="8"/>
    </row>
    <row r="94" spans="12:12" s="4" customFormat="1" ht="15" customHeight="1">
      <c r="L94" s="8"/>
    </row>
    <row r="95" spans="12:12" s="4" customFormat="1" ht="15" customHeight="1">
      <c r="L95" s="8"/>
    </row>
    <row r="96" spans="12:12" s="4" customFormat="1" ht="15" customHeight="1">
      <c r="L96" s="8"/>
    </row>
    <row r="97" spans="12:12" s="4" customFormat="1" ht="15" customHeight="1">
      <c r="L97" s="8"/>
    </row>
    <row r="98" spans="12:12" s="4" customFormat="1" ht="15" customHeight="1">
      <c r="L98" s="8"/>
    </row>
    <row r="99" spans="12:12" s="4" customFormat="1" ht="15" customHeight="1">
      <c r="L99" s="8"/>
    </row>
    <row r="100" spans="12:12" s="4" customFormat="1" ht="15" customHeight="1">
      <c r="L100" s="8"/>
    </row>
    <row r="101" spans="12:12" s="4" customFormat="1" ht="15" customHeight="1">
      <c r="L101" s="8"/>
    </row>
    <row r="102" spans="12:12" s="4" customFormat="1" ht="15" customHeight="1">
      <c r="L102" s="8"/>
    </row>
    <row r="103" spans="12:12" s="4" customFormat="1" ht="15" customHeight="1">
      <c r="L103" s="8"/>
    </row>
    <row r="104" spans="12:12" s="4" customFormat="1" ht="15" customHeight="1">
      <c r="L104" s="8"/>
    </row>
    <row r="105" spans="12:12" s="4" customFormat="1" ht="15" customHeight="1">
      <c r="L105" s="8"/>
    </row>
    <row r="106" spans="12:12" s="4" customFormat="1" ht="15" customHeight="1">
      <c r="L106" s="8"/>
    </row>
    <row r="107" spans="12:12" s="4" customFormat="1" ht="15" customHeight="1">
      <c r="L107" s="8"/>
    </row>
    <row r="108" spans="12:12" s="4" customFormat="1" ht="15" customHeight="1">
      <c r="L108" s="8"/>
    </row>
    <row r="109" spans="12:12" s="4" customFormat="1" ht="15" customHeight="1">
      <c r="L109" s="8"/>
    </row>
    <row r="110" spans="12:12" s="4" customFormat="1" ht="15" customHeight="1">
      <c r="L110" s="8"/>
    </row>
    <row r="111" spans="12:12" s="4" customFormat="1" ht="15" customHeight="1">
      <c r="L111" s="8"/>
    </row>
    <row r="112" spans="12:12" s="4" customFormat="1" ht="15" customHeight="1">
      <c r="L112" s="8"/>
    </row>
    <row r="113" spans="7:12" s="4" customFormat="1" ht="15" customHeight="1">
      <c r="L113" s="8"/>
    </row>
    <row r="114" spans="7:12" s="4" customFormat="1" ht="15" customHeight="1">
      <c r="L114" s="8"/>
    </row>
    <row r="115" spans="7:12" s="4" customFormat="1" ht="15" customHeight="1">
      <c r="L115" s="8"/>
    </row>
    <row r="116" spans="7:12" s="4" customFormat="1" ht="15" customHeight="1">
      <c r="L116" s="8"/>
    </row>
    <row r="117" spans="7:12" s="4" customFormat="1" ht="15" customHeight="1">
      <c r="L117" s="8"/>
    </row>
    <row r="118" spans="7:12" s="4" customFormat="1" ht="15" customHeight="1">
      <c r="L118" s="8"/>
    </row>
    <row r="119" spans="7:12" s="4" customFormat="1" ht="15" customHeight="1">
      <c r="L119" s="8"/>
    </row>
    <row r="120" spans="7:12" s="4" customFormat="1" ht="15" customHeight="1">
      <c r="L120" s="8"/>
    </row>
    <row r="121" spans="7:12" s="4" customFormat="1" ht="15" customHeight="1">
      <c r="L121" s="8"/>
    </row>
    <row r="122" spans="7:12" s="4" customFormat="1" ht="15" customHeight="1">
      <c r="L122" s="8"/>
    </row>
    <row r="123" spans="7:12" s="4" customFormat="1" ht="15" customHeight="1">
      <c r="L123" s="8"/>
    </row>
    <row r="124" spans="7:12" s="4" customFormat="1" ht="15" customHeight="1">
      <c r="L124" s="8"/>
    </row>
    <row r="125" spans="7:12" s="4" customFormat="1" ht="15" customHeight="1">
      <c r="L125" s="8"/>
    </row>
    <row r="126" spans="7:12" s="4" customFormat="1" ht="15" customHeight="1">
      <c r="G126"/>
      <c r="H126"/>
      <c r="I126"/>
      <c r="J126"/>
      <c r="K126"/>
      <c r="L126" s="8"/>
    </row>
    <row r="127" spans="7:12" s="4" customFormat="1" ht="15" customHeight="1">
      <c r="G127"/>
      <c r="H127"/>
      <c r="I127"/>
      <c r="J127"/>
      <c r="K127"/>
      <c r="L127" s="8"/>
    </row>
    <row r="128" spans="7:12" s="4" customFormat="1" ht="15" customHeight="1">
      <c r="G128"/>
      <c r="H128"/>
      <c r="I128"/>
      <c r="J128"/>
      <c r="K128"/>
      <c r="L128" s="8"/>
    </row>
    <row r="129" spans="6:18" s="4" customFormat="1" ht="15" customHeight="1">
      <c r="G129"/>
      <c r="H129"/>
      <c r="I129"/>
      <c r="J129"/>
      <c r="K129"/>
      <c r="L129" s="8"/>
    </row>
    <row r="130" spans="6:18" s="4" customFormat="1" ht="15" customHeight="1">
      <c r="G130"/>
      <c r="H130"/>
      <c r="I130"/>
      <c r="J130"/>
      <c r="K130"/>
      <c r="L130" s="8"/>
      <c r="M130"/>
      <c r="N130"/>
      <c r="O130"/>
      <c r="P130"/>
      <c r="Q130"/>
      <c r="R130"/>
    </row>
    <row r="131" spans="6:18" s="4" customFormat="1" ht="15" customHeight="1">
      <c r="G131"/>
      <c r="H131"/>
      <c r="I131"/>
      <c r="J131"/>
      <c r="K131"/>
      <c r="L131" s="8"/>
      <c r="M131"/>
      <c r="N131"/>
      <c r="O131"/>
      <c r="P131"/>
      <c r="Q131"/>
      <c r="R131"/>
    </row>
    <row r="132" spans="6:18" s="4" customFormat="1" ht="15" customHeight="1">
      <c r="G132"/>
      <c r="H132"/>
      <c r="I132"/>
      <c r="J132"/>
      <c r="K132"/>
      <c r="L132" s="8"/>
      <c r="M132"/>
      <c r="N132"/>
      <c r="O132"/>
      <c r="P132"/>
      <c r="Q132"/>
      <c r="R132"/>
    </row>
    <row r="133" spans="6:18" s="4" customFormat="1" ht="15" customHeight="1">
      <c r="G133"/>
      <c r="H133"/>
      <c r="I133"/>
      <c r="J133"/>
      <c r="K133"/>
      <c r="L133" s="8"/>
      <c r="M133"/>
      <c r="N133"/>
      <c r="O133"/>
      <c r="P133"/>
      <c r="Q133"/>
      <c r="R133"/>
    </row>
    <row r="134" spans="6:18" s="4" customFormat="1" ht="15" customHeight="1">
      <c r="G134"/>
      <c r="H134"/>
      <c r="I134"/>
      <c r="J134"/>
      <c r="K134"/>
      <c r="L134" s="8"/>
      <c r="M134"/>
      <c r="N134"/>
      <c r="O134"/>
      <c r="P134"/>
      <c r="Q134"/>
      <c r="R134"/>
    </row>
    <row r="135" spans="6:18" s="4" customFormat="1" ht="15" customHeight="1">
      <c r="G135"/>
      <c r="H135"/>
      <c r="I135"/>
      <c r="J135"/>
      <c r="K135"/>
      <c r="L135" s="461"/>
      <c r="M135"/>
      <c r="N135"/>
      <c r="O135"/>
      <c r="P135"/>
      <c r="Q135"/>
      <c r="R135"/>
    </row>
    <row r="136" spans="6:18" s="4" customFormat="1" ht="15" customHeight="1">
      <c r="G136"/>
      <c r="H136"/>
      <c r="I136"/>
      <c r="J136"/>
      <c r="K136"/>
      <c r="L136" s="461"/>
      <c r="M136"/>
      <c r="N136"/>
      <c r="O136"/>
      <c r="P136"/>
      <c r="Q136"/>
      <c r="R136"/>
    </row>
    <row r="137" spans="6:18" s="4" customFormat="1" ht="15" customHeight="1">
      <c r="G137"/>
      <c r="H137"/>
      <c r="I137"/>
      <c r="J137"/>
      <c r="K137"/>
      <c r="L137" s="461"/>
      <c r="M137"/>
      <c r="N137"/>
      <c r="O137"/>
      <c r="P137"/>
      <c r="Q137"/>
      <c r="R137"/>
    </row>
    <row r="138" spans="6:18" s="4" customFormat="1" ht="15" customHeight="1">
      <c r="G138"/>
      <c r="H138"/>
      <c r="I138"/>
      <c r="J138"/>
      <c r="K138"/>
      <c r="L138" s="461"/>
      <c r="M138"/>
      <c r="N138"/>
      <c r="O138"/>
      <c r="P138"/>
      <c r="Q138"/>
      <c r="R138"/>
    </row>
    <row r="139" spans="6:18" s="4" customFormat="1" ht="15" customHeight="1">
      <c r="G139"/>
      <c r="H139"/>
      <c r="I139"/>
      <c r="J139"/>
      <c r="K139"/>
      <c r="L139" s="461"/>
      <c r="M139"/>
      <c r="N139"/>
      <c r="O139"/>
      <c r="P139"/>
      <c r="Q139"/>
      <c r="R139"/>
    </row>
    <row r="140" spans="6:18" s="4" customFormat="1" ht="15" customHeight="1">
      <c r="G140"/>
      <c r="H140"/>
      <c r="I140"/>
      <c r="J140"/>
      <c r="K140"/>
      <c r="L140" s="461"/>
      <c r="M140"/>
      <c r="N140"/>
      <c r="O140"/>
      <c r="P140"/>
      <c r="Q140"/>
      <c r="R140"/>
    </row>
    <row r="141" spans="6:18" s="4" customFormat="1" ht="15" customHeight="1">
      <c r="G141"/>
      <c r="H141"/>
      <c r="I141"/>
      <c r="J141"/>
      <c r="K141"/>
      <c r="L141" s="461"/>
      <c r="M141"/>
      <c r="N141"/>
      <c r="O141"/>
      <c r="P141"/>
      <c r="Q141"/>
      <c r="R141"/>
    </row>
    <row r="142" spans="6:18" s="4" customFormat="1" ht="15" customHeight="1">
      <c r="F142"/>
      <c r="G142"/>
      <c r="H142"/>
      <c r="I142"/>
      <c r="J142"/>
      <c r="K142"/>
      <c r="L142" s="461"/>
      <c r="M142"/>
      <c r="N142"/>
      <c r="O142"/>
      <c r="P142"/>
      <c r="Q142"/>
      <c r="R142"/>
    </row>
    <row r="143" spans="6:18" s="4" customFormat="1" ht="15" customHeight="1">
      <c r="F143"/>
      <c r="G143"/>
      <c r="H143"/>
      <c r="I143"/>
      <c r="J143"/>
      <c r="K143"/>
      <c r="L143" s="461"/>
      <c r="M143"/>
      <c r="N143"/>
      <c r="O143"/>
      <c r="P143"/>
      <c r="Q143"/>
      <c r="R143"/>
    </row>
    <row r="144" spans="6:18" s="4" customFormat="1" ht="15" customHeight="1">
      <c r="F144"/>
      <c r="G144"/>
      <c r="H144"/>
      <c r="I144"/>
      <c r="J144"/>
      <c r="K144"/>
      <c r="L144" s="461"/>
      <c r="M144"/>
      <c r="N144"/>
      <c r="O144"/>
      <c r="P144"/>
      <c r="Q144"/>
      <c r="R144"/>
    </row>
    <row r="145" spans="1:22" s="4" customFormat="1" ht="15" customHeight="1">
      <c r="F145"/>
      <c r="G145"/>
      <c r="H145"/>
      <c r="I145"/>
      <c r="J145"/>
      <c r="K145"/>
      <c r="L145" s="461"/>
      <c r="M145"/>
      <c r="N145"/>
      <c r="O145"/>
      <c r="P145"/>
      <c r="Q145"/>
      <c r="R145"/>
    </row>
    <row r="146" spans="1:22" s="4" customFormat="1" ht="15" customHeight="1">
      <c r="F146"/>
      <c r="G146"/>
      <c r="H146"/>
      <c r="I146"/>
      <c r="J146"/>
      <c r="K146"/>
      <c r="L146" s="461"/>
      <c r="M146"/>
      <c r="N146"/>
      <c r="O146"/>
      <c r="P146"/>
      <c r="Q146"/>
      <c r="R146"/>
    </row>
    <row r="147" spans="1:22" s="4" customFormat="1" ht="15" customHeight="1">
      <c r="F147"/>
      <c r="G147"/>
      <c r="H147"/>
      <c r="I147"/>
      <c r="J147"/>
      <c r="K147"/>
      <c r="L147" s="461"/>
      <c r="M147"/>
      <c r="N147"/>
      <c r="O147"/>
      <c r="P147"/>
      <c r="Q147"/>
      <c r="R147"/>
      <c r="V147"/>
    </row>
    <row r="148" spans="1:22" s="4" customFormat="1" ht="15" customHeight="1">
      <c r="A148"/>
      <c r="B148"/>
      <c r="C148"/>
      <c r="D148"/>
      <c r="E148"/>
      <c r="F148"/>
      <c r="G148"/>
      <c r="H148"/>
      <c r="I148"/>
      <c r="J148"/>
      <c r="K148"/>
      <c r="L148" s="461"/>
      <c r="M148"/>
      <c r="N148"/>
      <c r="O148"/>
      <c r="P148"/>
      <c r="Q148"/>
      <c r="R148"/>
      <c r="V148"/>
    </row>
    <row r="149" spans="1:22" s="4" customFormat="1" ht="15" customHeight="1">
      <c r="A149"/>
      <c r="B149"/>
      <c r="C149"/>
      <c r="D149"/>
      <c r="E149"/>
      <c r="F149"/>
      <c r="G149"/>
      <c r="H149"/>
      <c r="I149"/>
      <c r="J149"/>
      <c r="K149"/>
      <c r="L149" s="461"/>
      <c r="M149"/>
      <c r="N149"/>
      <c r="O149"/>
      <c r="P149"/>
      <c r="Q149"/>
      <c r="R149"/>
      <c r="V149"/>
    </row>
    <row r="150" spans="1:22" s="4" customFormat="1" ht="15" customHeight="1">
      <c r="A150"/>
      <c r="B150"/>
      <c r="C150"/>
      <c r="D150"/>
      <c r="E150"/>
      <c r="F150"/>
      <c r="G150"/>
      <c r="H150"/>
      <c r="I150"/>
      <c r="J150"/>
      <c r="K150"/>
      <c r="L150" s="461"/>
      <c r="M150"/>
      <c r="N150"/>
      <c r="O150"/>
      <c r="P150"/>
      <c r="Q150"/>
      <c r="R150"/>
      <c r="V150"/>
    </row>
    <row r="151" spans="1:22" s="4" customFormat="1" ht="15" customHeight="1">
      <c r="A151"/>
      <c r="B151"/>
      <c r="C151"/>
      <c r="D151"/>
      <c r="E151"/>
      <c r="F151"/>
      <c r="G151"/>
      <c r="H151"/>
      <c r="I151"/>
      <c r="J151"/>
      <c r="K151"/>
      <c r="L151" s="461"/>
      <c r="M151"/>
      <c r="N151"/>
      <c r="O151"/>
      <c r="P151"/>
      <c r="Q151"/>
      <c r="R151"/>
      <c r="U151"/>
      <c r="V151"/>
    </row>
    <row r="152" spans="1:22" ht="15" customHeight="1">
      <c r="S152" s="4"/>
      <c r="T152" s="4"/>
    </row>
    <row r="153" spans="1:22" ht="15" customHeight="1">
      <c r="S153" s="4"/>
      <c r="T153" s="4"/>
    </row>
  </sheetData>
  <mergeCells count="15">
    <mergeCell ref="A7:B7"/>
    <mergeCell ref="C7:D7"/>
    <mergeCell ref="F7:G7"/>
    <mergeCell ref="K7:L7"/>
    <mergeCell ref="A10:C10"/>
    <mergeCell ref="H7:I7"/>
    <mergeCell ref="K35:L35"/>
    <mergeCell ref="O41:R41"/>
    <mergeCell ref="S41:T41"/>
    <mergeCell ref="O11:R11"/>
    <mergeCell ref="S11:T11"/>
    <mergeCell ref="O21:R21"/>
    <mergeCell ref="S21:T21"/>
    <mergeCell ref="O31:R31"/>
    <mergeCell ref="S31:T31"/>
  </mergeCells>
  <dataValidations count="1">
    <dataValidation type="list" allowBlank="1" showInputMessage="1" showErrorMessage="1" sqref="K7:L7 F7:G7 A7:B7" xr:uid="{4D09898F-468E-4469-952B-7634D26FED0B}">
      <formula1>$A$12:$A$17</formula1>
    </dataValidation>
  </dataValidations>
  <pageMargins left="0.25" right="0.25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8B7464A-9AD5-4DB2-BB1E-C42159E295F2}">
          <x14:formula1>
            <xm:f>taulukot!$P$26:$P$29</xm:f>
          </x14:formula1>
          <xm:sqref>O11:R11 O41:R41 O31:R31</xm:sqref>
        </x14:dataValidation>
        <x14:dataValidation type="list" allowBlank="1" showInputMessage="1" showErrorMessage="1" xr:uid="{C589D478-C63D-48C5-AF98-E20AEC576099}">
          <x14:formula1>
            <xm:f>Listat!#REF!</xm:f>
          </x14:formula1>
          <xm:sqref>A10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9F061A12081941BA6F2CC4515269CC" ma:contentTypeVersion="9" ma:contentTypeDescription="Create a new document." ma:contentTypeScope="" ma:versionID="2b98713f7fa24e65ab1068ea0f22a4a8">
  <xsd:schema xmlns:xsd="http://www.w3.org/2001/XMLSchema" xmlns:xs="http://www.w3.org/2001/XMLSchema" xmlns:p="http://schemas.microsoft.com/office/2006/metadata/properties" xmlns:ns3="0739e78d-7cca-4421-9320-d410ffed26bd" xmlns:ns4="d49a2d5f-70f1-4198-9466-0f1321fe167e" targetNamespace="http://schemas.microsoft.com/office/2006/metadata/properties" ma:root="true" ma:fieldsID="cdd2a7ad78253651ad3e727cb47d2cfc" ns3:_="" ns4:_="">
    <xsd:import namespace="0739e78d-7cca-4421-9320-d410ffed26bd"/>
    <xsd:import namespace="d49a2d5f-70f1-4198-9466-0f1321fe167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39e78d-7cca-4421-9320-d410ffed26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9a2d5f-70f1-4198-9466-0f1321fe167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9EEFBA5-F543-4889-B9C8-D8098113116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739e78d-7cca-4421-9320-d410ffed26bd"/>
    <ds:schemaRef ds:uri="d49a2d5f-70f1-4198-9466-0f1321fe16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001DA5-4A6A-4E87-B8F8-6D02BA4518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267FED0-D0ED-452F-9442-5D8675C1938D}">
  <ds:schemaRefs>
    <ds:schemaRef ds:uri="http://schemas.microsoft.com/office/2006/metadata/properties"/>
    <ds:schemaRef ds:uri="0739e78d-7cca-4421-9320-d410ffed26bd"/>
    <ds:schemaRef ds:uri="http://purl.org/dc/elements/1.1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documentManagement/types"/>
    <ds:schemaRef ds:uri="d49a2d5f-70f1-4198-9466-0f1321fe167e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10</vt:i4>
      </vt:variant>
    </vt:vector>
  </HeadingPairs>
  <TitlesOfParts>
    <vt:vector size="26" baseType="lpstr">
      <vt:lpstr>Arather</vt:lpstr>
      <vt:lpstr>Sivu 2</vt:lpstr>
      <vt:lpstr>Slaine</vt:lpstr>
      <vt:lpstr>Nixie</vt:lpstr>
      <vt:lpstr>Annabelle</vt:lpstr>
      <vt:lpstr>Old Father</vt:lpstr>
      <vt:lpstr>Listat</vt:lpstr>
      <vt:lpstr>Necromancer</vt:lpstr>
      <vt:lpstr>Slaine FATE</vt:lpstr>
      <vt:lpstr>Alkemia</vt:lpstr>
      <vt:lpstr>Säännöt</vt:lpstr>
      <vt:lpstr>Undead</vt:lpstr>
      <vt:lpstr>taulukot</vt:lpstr>
      <vt:lpstr>maagisetesineet</vt:lpstr>
      <vt:lpstr>Pelinjohtajan suoja</vt:lpstr>
      <vt:lpstr>Voimat - Yhteenveto</vt:lpstr>
      <vt:lpstr>Annabelle!Print_Area</vt:lpstr>
      <vt:lpstr>Arather!Print_Area</vt:lpstr>
      <vt:lpstr>Necromancer!Print_Area</vt:lpstr>
      <vt:lpstr>Nixie!Print_Area</vt:lpstr>
      <vt:lpstr>'Old Father'!Print_Area</vt:lpstr>
      <vt:lpstr>'Pelinjohtajan suoja'!Print_Area</vt:lpstr>
      <vt:lpstr>'Sivu 2'!Print_Area</vt:lpstr>
      <vt:lpstr>Slaine!Print_Area</vt:lpstr>
      <vt:lpstr>'Slaine FATE'!Print_Area</vt:lpstr>
      <vt:lpstr>Undead!Print_Area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Artturi Laitakari</dc:creator>
  <cp:lastModifiedBy>Artturi Laitakari</cp:lastModifiedBy>
  <cp:lastPrinted>2021-05-20T18:54:19Z</cp:lastPrinted>
  <dcterms:created xsi:type="dcterms:W3CDTF">2020-12-11T08:13:30Z</dcterms:created>
  <dcterms:modified xsi:type="dcterms:W3CDTF">2021-05-20T19:03:18Z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0x0101003E9F061A12081941BA6F2CC4515269CC</vt:lpwstr>
  </property>
</Properties>
</file>