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turi.laitakari\Dropbox\"/>
    </mc:Choice>
  </mc:AlternateContent>
  <xr:revisionPtr revIDLastSave="0" documentId="13_ncr:1_{285A9B10-5774-4E2D-BEC1-7AA71FA079D3}" xr6:coauthVersionLast="46" xr6:coauthVersionMax="46" xr10:uidLastSave="{00000000-0000-0000-0000-000000000000}"/>
  <bookViews>
    <workbookView xWindow="-108" yWindow="-108" windowWidth="23256" windowHeight="12576" tabRatio="601" activeTab="3" xr2:uid="{080D0634-6164-4E23-A726-2321E45D90BC}"/>
  </bookViews>
  <sheets>
    <sheet name="Tyhjä_tulostettava" sheetId="69" r:id="rId1"/>
    <sheet name="Sivu 2" sheetId="61" r:id="rId2"/>
    <sheet name="Tyhjä" sheetId="70" r:id="rId3"/>
    <sheet name="Arather" sheetId="50" r:id="rId4"/>
    <sheet name="Slaine" sheetId="57" r:id="rId5"/>
    <sheet name="Nixie" sheetId="58" r:id="rId6"/>
    <sheet name="Annabelle" sheetId="59" r:id="rId7"/>
    <sheet name="Shanidar" sheetId="65" r:id="rId8"/>
    <sheet name="Listat" sheetId="5" r:id="rId9"/>
    <sheet name="Sääntöjä" sheetId="73" r:id="rId10"/>
    <sheet name="Sääntö muistio" sheetId="37" r:id="rId11"/>
    <sheet name="Voimat" sheetId="72" r:id="rId12"/>
    <sheet name="Alkemia" sheetId="67" r:id="rId13"/>
    <sheet name="Necromancer" sheetId="68" r:id="rId14"/>
    <sheet name="mini" sheetId="71" r:id="rId15"/>
    <sheet name="Slaine FATE" sheetId="56" r:id="rId16"/>
    <sheet name="Undead" sheetId="48" r:id="rId17"/>
    <sheet name="maagisetesineet" sheetId="66" r:id="rId18"/>
    <sheet name="Voimat - Yhteenveto" sheetId="6" r:id="rId19"/>
  </sheets>
  <externalReferences>
    <externalReference r:id="rId20"/>
  </externalReferences>
  <definedNames>
    <definedName name="ar_wis">'[1]Arather  Freeport'!$E$22</definedName>
    <definedName name="cha">'[1]Slaine Freeport'!$L$24</definedName>
    <definedName name="dan_cha">[1]dansalot!$L$24</definedName>
    <definedName name="dex">[1]dansalot!$E$23</definedName>
    <definedName name="elementalisti_mystinen" localSheetId="17">#REF!</definedName>
    <definedName name="elementalisti_mystinen">#REF!</definedName>
    <definedName name="lunar_mental" localSheetId="6">#REF!</definedName>
    <definedName name="lunar_mental" localSheetId="3">#REF!</definedName>
    <definedName name="lunar_mental" localSheetId="14">#REF!</definedName>
    <definedName name="lunar_mental" localSheetId="13">#REF!</definedName>
    <definedName name="lunar_mental" localSheetId="5">#REF!</definedName>
    <definedName name="lunar_mental" localSheetId="7">#REF!</definedName>
    <definedName name="lunar_mental" localSheetId="4">#REF!</definedName>
    <definedName name="lunar_mental" localSheetId="15">#REF!</definedName>
    <definedName name="lunar_mental" localSheetId="2">#REF!</definedName>
    <definedName name="lunar_mental" localSheetId="0">#REF!</definedName>
    <definedName name="lunar_mental" localSheetId="16">#REF!</definedName>
    <definedName name="lunar_mental">#REF!</definedName>
    <definedName name="lunar_mystical" localSheetId="6">#REF!</definedName>
    <definedName name="lunar_mystical" localSheetId="3">#REF!</definedName>
    <definedName name="lunar_mystical" localSheetId="14">#REF!</definedName>
    <definedName name="lunar_mystical" localSheetId="13">#REF!</definedName>
    <definedName name="lunar_mystical" localSheetId="5">#REF!</definedName>
    <definedName name="lunar_mystical" localSheetId="7">#REF!</definedName>
    <definedName name="lunar_mystical" localSheetId="4">#REF!</definedName>
    <definedName name="lunar_mystical" localSheetId="15">#REF!</definedName>
    <definedName name="lunar_mystical" localSheetId="2">#REF!</definedName>
    <definedName name="lunar_mystical" localSheetId="0">#REF!</definedName>
    <definedName name="lunar_mystical" localSheetId="16">#REF!</definedName>
    <definedName name="lunar_mystical">#REF!</definedName>
    <definedName name="lunar_physical" localSheetId="6">#REF!</definedName>
    <definedName name="lunar_physical" localSheetId="3">#REF!</definedName>
    <definedName name="lunar_physical" localSheetId="14">#REF!</definedName>
    <definedName name="lunar_physical" localSheetId="13">#REF!</definedName>
    <definedName name="lunar_physical" localSheetId="5">#REF!</definedName>
    <definedName name="lunar_physical" localSheetId="7">#REF!</definedName>
    <definedName name="lunar_physical" localSheetId="4">#REF!</definedName>
    <definedName name="lunar_physical" localSheetId="15">#REF!</definedName>
    <definedName name="lunar_physical" localSheetId="2">#REF!</definedName>
    <definedName name="lunar_physical" localSheetId="0">#REF!</definedName>
    <definedName name="lunar_physical" localSheetId="16">#REF!</definedName>
    <definedName name="lunar_physical">#REF!</definedName>
    <definedName name="mentalisti_mystinen" localSheetId="17">#REF!</definedName>
    <definedName name="mentalisti_mystinen">#REF!</definedName>
    <definedName name="_xlnm.Print_Area" localSheetId="6">Annabelle!$A$1:$W$48</definedName>
    <definedName name="_xlnm.Print_Area" localSheetId="3">Arather!$A$1:$W$48</definedName>
    <definedName name="_xlnm.Print_Area" localSheetId="14">mini!$A$1:$W$47</definedName>
    <definedName name="_xlnm.Print_Area" localSheetId="13">Necromancer!$A$1:$W$48</definedName>
    <definedName name="_xlnm.Print_Area" localSheetId="5">Nixie!$A$1:$W$48</definedName>
    <definedName name="_xlnm.Print_Area" localSheetId="7">Shanidar!$A$1:$W$48</definedName>
    <definedName name="_xlnm.Print_Area" localSheetId="1">'Sivu 2'!$B$1:$AB$59</definedName>
    <definedName name="_xlnm.Print_Area" localSheetId="4">Slaine!$A$1:$W$48</definedName>
    <definedName name="_xlnm.Print_Area" localSheetId="15">'Slaine FATE'!$A$1:$V$48</definedName>
    <definedName name="_xlnm.Print_Area" localSheetId="2">Tyhjä!$A$1:$W$48</definedName>
    <definedName name="_xlnm.Print_Area" localSheetId="0">Tyhjä_tulostettava!$A$1:$W$48</definedName>
    <definedName name="_xlnm.Print_Area" localSheetId="16">Undead!$B$1:$Q$35</definedName>
    <definedName name="se_cha">[1]Selene!$L$24</definedName>
    <definedName name="sla_cha">'[1]Slaine Freeport'!$L$24</definedName>
    <definedName name="solar_mental" localSheetId="6">#REF!</definedName>
    <definedName name="solar_mental" localSheetId="3">#REF!</definedName>
    <definedName name="solar_mental" localSheetId="14">#REF!</definedName>
    <definedName name="solar_mental" localSheetId="13">#REF!</definedName>
    <definedName name="solar_mental" localSheetId="5">#REF!</definedName>
    <definedName name="solar_mental" localSheetId="7">#REF!</definedName>
    <definedName name="solar_mental" localSheetId="4">#REF!</definedName>
    <definedName name="solar_mental" localSheetId="15">#REF!</definedName>
    <definedName name="solar_mental" localSheetId="2">#REF!</definedName>
    <definedName name="solar_mental" localSheetId="0">#REF!</definedName>
    <definedName name="solar_mental" localSheetId="16">#REF!</definedName>
    <definedName name="solar_mental">#REF!</definedName>
    <definedName name="solar_mystical" localSheetId="6">#REF!</definedName>
    <definedName name="solar_mystical" localSheetId="3">#REF!</definedName>
    <definedName name="solar_mystical" localSheetId="14">#REF!</definedName>
    <definedName name="solar_mystical" localSheetId="13">#REF!</definedName>
    <definedName name="solar_mystical" localSheetId="5">#REF!</definedName>
    <definedName name="solar_mystical" localSheetId="7">#REF!</definedName>
    <definedName name="solar_mystical" localSheetId="4">#REF!</definedName>
    <definedName name="solar_mystical" localSheetId="15">#REF!</definedName>
    <definedName name="solar_mystical" localSheetId="2">#REF!</definedName>
    <definedName name="solar_mystical" localSheetId="0">#REF!</definedName>
    <definedName name="solar_mystical" localSheetId="16">#REF!</definedName>
    <definedName name="solar_mystical">#REF!</definedName>
    <definedName name="solar_physical" localSheetId="6">#REF!</definedName>
    <definedName name="solar_physical" localSheetId="3">#REF!</definedName>
    <definedName name="solar_physical" localSheetId="14">#REF!</definedName>
    <definedName name="solar_physical" localSheetId="13">#REF!</definedName>
    <definedName name="solar_physical" localSheetId="5">#REF!</definedName>
    <definedName name="solar_physical" localSheetId="7">#REF!</definedName>
    <definedName name="solar_physical" localSheetId="4">#REF!</definedName>
    <definedName name="solar_physical" localSheetId="15">#REF!</definedName>
    <definedName name="solar_physical" localSheetId="2">#REF!</definedName>
    <definedName name="solar_physical" localSheetId="0">#REF!</definedName>
    <definedName name="solar_physical" localSheetId="16">#REF!</definedName>
    <definedName name="solar_physical">#REF!</definedName>
    <definedName name="vaihdokas_mystinen" localSheetId="17">#REF!</definedName>
    <definedName name="vaihdokas_mystine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4" i="71" l="1"/>
  <c r="S34" i="71"/>
  <c r="T34" i="71"/>
  <c r="U34" i="71"/>
  <c r="R35" i="71"/>
  <c r="S35" i="71"/>
  <c r="T35" i="71"/>
  <c r="U35" i="71"/>
  <c r="R36" i="71"/>
  <c r="S36" i="71"/>
  <c r="T36" i="71"/>
  <c r="U36" i="71"/>
  <c r="R37" i="71"/>
  <c r="S37" i="71"/>
  <c r="T37" i="71"/>
  <c r="U37" i="71"/>
  <c r="R38" i="71"/>
  <c r="S38" i="71"/>
  <c r="T38" i="71"/>
  <c r="U38" i="71"/>
  <c r="Q35" i="71"/>
  <c r="Q36" i="71"/>
  <c r="Q37" i="71"/>
  <c r="Q38" i="71"/>
  <c r="Q34" i="71"/>
  <c r="AE35" i="71"/>
  <c r="AE34" i="71"/>
  <c r="AE33" i="71"/>
  <c r="A8" i="73"/>
  <c r="AC19" i="71"/>
  <c r="O19" i="71"/>
  <c r="A19" i="71"/>
  <c r="A20" i="68"/>
  <c r="A20" i="65"/>
  <c r="A21" i="59"/>
  <c r="A20" i="58"/>
  <c r="A20" i="57"/>
  <c r="A20" i="50"/>
  <c r="AH9" i="71"/>
  <c r="AI6" i="71"/>
  <c r="AG5" i="71"/>
  <c r="U6" i="71"/>
  <c r="S5" i="71"/>
  <c r="E5" i="71"/>
  <c r="T9" i="71"/>
  <c r="F9" i="71"/>
  <c r="G6" i="71"/>
  <c r="S6" i="68"/>
  <c r="E5" i="68"/>
  <c r="F17" i="59"/>
  <c r="I7" i="59"/>
  <c r="E11" i="59"/>
  <c r="P12" i="5"/>
  <c r="H6" i="56"/>
  <c r="G6" i="57"/>
  <c r="G9" i="56"/>
  <c r="E5" i="70"/>
  <c r="V19" i="70"/>
  <c r="J18" i="70"/>
  <c r="H18" i="70"/>
  <c r="F18" i="70"/>
  <c r="J17" i="70"/>
  <c r="H17" i="70"/>
  <c r="F17" i="70"/>
  <c r="P8" i="70" s="1"/>
  <c r="R8" i="70" s="1"/>
  <c r="J16" i="70"/>
  <c r="H16" i="70"/>
  <c r="P9" i="70" s="1"/>
  <c r="R9" i="70" s="1"/>
  <c r="F16" i="70"/>
  <c r="P7" i="70" s="1"/>
  <c r="R7" i="70" s="1"/>
  <c r="J15" i="70"/>
  <c r="H15" i="70"/>
  <c r="F15" i="70"/>
  <c r="J14" i="70"/>
  <c r="H14" i="70"/>
  <c r="P11" i="70" s="1"/>
  <c r="R11" i="70" s="1"/>
  <c r="F14" i="70"/>
  <c r="J13" i="70"/>
  <c r="H13" i="70"/>
  <c r="P10" i="70" s="1"/>
  <c r="R10" i="70" s="1"/>
  <c r="F13" i="70"/>
  <c r="F10" i="70"/>
  <c r="W6" i="70"/>
  <c r="S6" i="70"/>
  <c r="G6" i="70"/>
  <c r="F2" i="70"/>
  <c r="P8" i="69"/>
  <c r="P9" i="69"/>
  <c r="P7" i="69"/>
  <c r="P11" i="69"/>
  <c r="P10" i="69"/>
  <c r="AD5" i="61"/>
  <c r="AD4" i="61"/>
  <c r="AD3" i="61"/>
  <c r="AD2" i="61"/>
  <c r="AD1" i="61"/>
  <c r="U24" i="68"/>
  <c r="Q19" i="68"/>
  <c r="F10" i="68"/>
  <c r="J18" i="68"/>
  <c r="H18" i="68"/>
  <c r="F18" i="68"/>
  <c r="J17" i="68"/>
  <c r="H17" i="68"/>
  <c r="F17" i="68"/>
  <c r="J16" i="68"/>
  <c r="P7" i="68" s="1"/>
  <c r="H16" i="68"/>
  <c r="F16" i="68"/>
  <c r="P10" i="68" s="1"/>
  <c r="R10" i="68" s="1"/>
  <c r="J15" i="68"/>
  <c r="H15" i="68"/>
  <c r="F15" i="68"/>
  <c r="J14" i="68"/>
  <c r="H14" i="68"/>
  <c r="F14" i="68"/>
  <c r="J13" i="68"/>
  <c r="P8" i="68" s="1"/>
  <c r="H13" i="68"/>
  <c r="F13" i="68"/>
  <c r="V6" i="68"/>
  <c r="G6" i="68"/>
  <c r="V20" i="59"/>
  <c r="V19" i="58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9" i="67"/>
  <c r="G6" i="65"/>
  <c r="G6" i="58"/>
  <c r="F10" i="65"/>
  <c r="F10" i="58"/>
  <c r="F10" i="57"/>
  <c r="G6" i="50"/>
  <c r="H9" i="67"/>
  <c r="I9" i="67" s="1"/>
  <c r="J9" i="67" s="1"/>
  <c r="F14" i="67"/>
  <c r="F15" i="67" s="1"/>
  <c r="H7" i="66"/>
  <c r="B24" i="66"/>
  <c r="B25" i="66" s="1"/>
  <c r="E23" i="66"/>
  <c r="D23" i="66"/>
  <c r="E22" i="66"/>
  <c r="D22" i="66"/>
  <c r="E21" i="66"/>
  <c r="D21" i="66"/>
  <c r="E20" i="66"/>
  <c r="D20" i="66"/>
  <c r="E19" i="66"/>
  <c r="D19" i="66"/>
  <c r="I7" i="66"/>
  <c r="R8" i="68" l="1"/>
  <c r="P9" i="68"/>
  <c r="R9" i="68" s="1"/>
  <c r="P11" i="68"/>
  <c r="R11" i="68" s="1"/>
  <c r="R7" i="68"/>
  <c r="V19" i="68" s="1"/>
  <c r="H10" i="67"/>
  <c r="F16" i="67"/>
  <c r="D25" i="66"/>
  <c r="B26" i="66"/>
  <c r="E25" i="66"/>
  <c r="D24" i="66"/>
  <c r="E24" i="66"/>
  <c r="H8" i="66" s="1"/>
  <c r="I8" i="66" s="1"/>
  <c r="H11" i="67" l="1"/>
  <c r="I10" i="67"/>
  <c r="J10" i="67" s="1"/>
  <c r="F17" i="67"/>
  <c r="B27" i="66"/>
  <c r="D26" i="66"/>
  <c r="C26" i="66"/>
  <c r="H12" i="67" l="1"/>
  <c r="I11" i="67"/>
  <c r="J11" i="67" s="1"/>
  <c r="F18" i="67"/>
  <c r="D27" i="66"/>
  <c r="B28" i="66"/>
  <c r="C27" i="66"/>
  <c r="I12" i="67" l="1"/>
  <c r="J12" i="67" s="1"/>
  <c r="H13" i="67"/>
  <c r="F19" i="67"/>
  <c r="B29" i="66"/>
  <c r="D28" i="66"/>
  <c r="C28" i="66"/>
  <c r="H9" i="66"/>
  <c r="I9" i="66" s="1"/>
  <c r="I13" i="67" l="1"/>
  <c r="J13" i="67" s="1"/>
  <c r="H14" i="67"/>
  <c r="F20" i="67"/>
  <c r="B30" i="66"/>
  <c r="D29" i="66"/>
  <c r="C29" i="66"/>
  <c r="I14" i="67" l="1"/>
  <c r="J14" i="67" s="1"/>
  <c r="H15" i="67"/>
  <c r="F21" i="67"/>
  <c r="B31" i="66"/>
  <c r="D30" i="66"/>
  <c r="C30" i="66"/>
  <c r="I15" i="67" l="1"/>
  <c r="J15" i="67" s="1"/>
  <c r="H16" i="67"/>
  <c r="F22" i="67"/>
  <c r="D31" i="66"/>
  <c r="C31" i="66"/>
  <c r="B32" i="66"/>
  <c r="H17" i="67" l="1"/>
  <c r="I16" i="67"/>
  <c r="J16" i="67" s="1"/>
  <c r="F23" i="67"/>
  <c r="B33" i="66"/>
  <c r="D32" i="66"/>
  <c r="C32" i="66"/>
  <c r="H18" i="67" l="1"/>
  <c r="I17" i="67"/>
  <c r="J17" i="67" s="1"/>
  <c r="D33" i="66"/>
  <c r="C33" i="66"/>
  <c r="H19" i="67" l="1"/>
  <c r="I18" i="67"/>
  <c r="J18" i="67" s="1"/>
  <c r="H20" i="67" l="1"/>
  <c r="I19" i="67"/>
  <c r="J19" i="67" s="1"/>
  <c r="H21" i="67" l="1"/>
  <c r="I20" i="67"/>
  <c r="J20" i="67" s="1"/>
  <c r="H22" i="67" l="1"/>
  <c r="I21" i="67"/>
  <c r="J21" i="67" s="1"/>
  <c r="H23" i="67" l="1"/>
  <c r="I23" i="67" s="1"/>
  <c r="J23" i="67" s="1"/>
  <c r="I22" i="67"/>
  <c r="J22" i="67" s="1"/>
  <c r="E5" i="65" l="1"/>
  <c r="J18" i="65"/>
  <c r="P9" i="65" s="1"/>
  <c r="H18" i="65"/>
  <c r="F18" i="65"/>
  <c r="J17" i="65"/>
  <c r="H17" i="65"/>
  <c r="F17" i="65"/>
  <c r="J16" i="65"/>
  <c r="H16" i="65"/>
  <c r="F16" i="65"/>
  <c r="P10" i="65" s="1"/>
  <c r="J15" i="65"/>
  <c r="H15" i="65"/>
  <c r="F15" i="65"/>
  <c r="J14" i="65"/>
  <c r="P8" i="65" s="1"/>
  <c r="R8" i="65" s="1"/>
  <c r="H14" i="65"/>
  <c r="F14" i="65"/>
  <c r="J13" i="65"/>
  <c r="P7" i="65" s="1"/>
  <c r="H13" i="65"/>
  <c r="P11" i="65" s="1"/>
  <c r="F13" i="65"/>
  <c r="V6" i="65"/>
  <c r="S6" i="65"/>
  <c r="E6" i="59"/>
  <c r="F5" i="58"/>
  <c r="F5" i="57"/>
  <c r="F5" i="50"/>
  <c r="V19" i="57"/>
  <c r="V19" i="50"/>
  <c r="B16" i="61"/>
  <c r="B15" i="61"/>
  <c r="B14" i="61"/>
  <c r="B13" i="61"/>
  <c r="B12" i="61"/>
  <c r="J19" i="59"/>
  <c r="H19" i="59"/>
  <c r="F19" i="59"/>
  <c r="J18" i="59"/>
  <c r="H18" i="59"/>
  <c r="F18" i="59"/>
  <c r="J17" i="59"/>
  <c r="P8" i="59" s="1"/>
  <c r="R8" i="59" s="1"/>
  <c r="H17" i="59"/>
  <c r="P11" i="59"/>
  <c r="J16" i="59"/>
  <c r="P10" i="59" s="1"/>
  <c r="H16" i="59"/>
  <c r="F16" i="59"/>
  <c r="J15" i="59"/>
  <c r="P12" i="59" s="1"/>
  <c r="H15" i="59"/>
  <c r="F15" i="59"/>
  <c r="J14" i="59"/>
  <c r="P9" i="59" s="1"/>
  <c r="H14" i="59"/>
  <c r="F14" i="59"/>
  <c r="W7" i="59"/>
  <c r="S7" i="59"/>
  <c r="S6" i="58"/>
  <c r="S6" i="57"/>
  <c r="S6" i="50"/>
  <c r="W6" i="58"/>
  <c r="W6" i="57"/>
  <c r="W6" i="50"/>
  <c r="J18" i="58"/>
  <c r="H18" i="58"/>
  <c r="P11" i="58" s="1"/>
  <c r="R11" i="58" s="1"/>
  <c r="F18" i="58"/>
  <c r="J17" i="58"/>
  <c r="P10" i="58" s="1"/>
  <c r="H17" i="58"/>
  <c r="F17" i="58"/>
  <c r="J16" i="58"/>
  <c r="P7" i="58" s="1"/>
  <c r="H16" i="58"/>
  <c r="F16" i="58"/>
  <c r="J15" i="58"/>
  <c r="H15" i="58"/>
  <c r="F15" i="58"/>
  <c r="J14" i="58"/>
  <c r="H14" i="58"/>
  <c r="P8" i="58" s="1"/>
  <c r="F14" i="58"/>
  <c r="J13" i="58"/>
  <c r="P9" i="58" s="1"/>
  <c r="H13" i="58"/>
  <c r="F13" i="58"/>
  <c r="J18" i="57"/>
  <c r="H18" i="57"/>
  <c r="P11" i="57" s="1"/>
  <c r="F18" i="57"/>
  <c r="P9" i="57" s="1"/>
  <c r="J17" i="57"/>
  <c r="H17" i="57"/>
  <c r="F17" i="57"/>
  <c r="J16" i="57"/>
  <c r="H16" i="57"/>
  <c r="F16" i="57"/>
  <c r="J15" i="57"/>
  <c r="H15" i="57"/>
  <c r="P10" i="57" s="1"/>
  <c r="F15" i="57"/>
  <c r="P7" i="57" s="1"/>
  <c r="J14" i="57"/>
  <c r="H14" i="57"/>
  <c r="F14" i="57"/>
  <c r="J13" i="57"/>
  <c r="H13" i="57"/>
  <c r="F13" i="57"/>
  <c r="J14" i="50"/>
  <c r="J15" i="50"/>
  <c r="J16" i="50"/>
  <c r="J17" i="50"/>
  <c r="J18" i="50"/>
  <c r="J13" i="50"/>
  <c r="H14" i="50"/>
  <c r="P11" i="50" s="1"/>
  <c r="H15" i="50"/>
  <c r="H16" i="50"/>
  <c r="P9" i="50" s="1"/>
  <c r="H17" i="50"/>
  <c r="H18" i="50"/>
  <c r="H13" i="50"/>
  <c r="P10" i="50" s="1"/>
  <c r="F14" i="50"/>
  <c r="F15" i="50"/>
  <c r="F16" i="50"/>
  <c r="P7" i="50" s="1"/>
  <c r="F17" i="50"/>
  <c r="F18" i="50"/>
  <c r="F13" i="50"/>
  <c r="F10" i="50"/>
  <c r="AD5" i="48"/>
  <c r="AD4" i="48"/>
  <c r="AD3" i="48"/>
  <c r="AD2" i="48"/>
  <c r="AC4" i="48"/>
  <c r="AC3" i="48"/>
  <c r="AC2" i="48"/>
  <c r="AE6" i="48"/>
  <c r="AE5" i="48"/>
  <c r="AE4" i="48"/>
  <c r="AE3" i="48"/>
  <c r="AE2" i="48"/>
  <c r="R7" i="65" l="1"/>
  <c r="V19" i="65" s="1"/>
  <c r="R9" i="65"/>
  <c r="R11" i="65"/>
  <c r="R10" i="65"/>
  <c r="R11" i="59"/>
  <c r="R12" i="59"/>
  <c r="R10" i="59"/>
  <c r="R9" i="59"/>
  <c r="R10" i="58"/>
  <c r="R10" i="50"/>
  <c r="R9" i="58"/>
  <c r="R8" i="58"/>
  <c r="R7" i="58"/>
  <c r="R7" i="57"/>
  <c r="R9" i="57"/>
  <c r="P8" i="57"/>
  <c r="R8" i="57" s="1"/>
  <c r="R10" i="57"/>
  <c r="R11" i="57"/>
  <c r="P8" i="50"/>
  <c r="R8" i="50" s="1"/>
  <c r="R9" i="50"/>
  <c r="R7" i="50"/>
  <c r="R11" i="50"/>
  <c r="P11" i="5" l="1"/>
  <c r="G7" i="59" s="1"/>
</calcChain>
</file>

<file path=xl/sharedStrings.xml><?xml version="1.0" encoding="utf-8"?>
<sst xmlns="http://schemas.openxmlformats.org/spreadsheetml/2006/main" count="3160" uniqueCount="1127">
  <si>
    <t>Nimi</t>
  </si>
  <si>
    <t>l</t>
  </si>
  <si>
    <t>kk</t>
  </si>
  <si>
    <t>pp</t>
  </si>
  <si>
    <t>vk</t>
  </si>
  <si>
    <t>Väri</t>
  </si>
  <si>
    <t>pv</t>
  </si>
  <si>
    <t>t</t>
  </si>
  <si>
    <t>Ominaisuudet</t>
  </si>
  <si>
    <t>Luonne</t>
  </si>
  <si>
    <t>m</t>
  </si>
  <si>
    <t>Soturi</t>
  </si>
  <si>
    <t>Vauriot</t>
  </si>
  <si>
    <t>F H</t>
  </si>
  <si>
    <t>Lievä</t>
  </si>
  <si>
    <t>Vakava</t>
  </si>
  <si>
    <t>Kuolettava</t>
  </si>
  <si>
    <t>Raajarikko</t>
  </si>
  <si>
    <t>Asema</t>
  </si>
  <si>
    <t>Seuraajat</t>
  </si>
  <si>
    <t>Ammatti</t>
  </si>
  <si>
    <t>Muodonmuutos</t>
  </si>
  <si>
    <t>Eläinmuodot</t>
  </si>
  <si>
    <t>kuvaile näyttämön takaa maisemia, varjokävely</t>
  </si>
  <si>
    <t>kuvaile näyttämön kulissien sisältö</t>
  </si>
  <si>
    <t>kuvaile näyttämön takaa hahmoja, oma tosiesine</t>
  </si>
  <si>
    <t>Kuvaile näyttämöä, ohjaa tarinaa, 1E, samoajan näkö</t>
  </si>
  <si>
    <t>Kuvaile kaupunkia, hallitse säätä, 3E, kirous</t>
  </si>
  <si>
    <t>Muuta luonnonlakeja</t>
  </si>
  <si>
    <t>Sekamuodot, verisidos</t>
  </si>
  <si>
    <t>Koonhallinta, 1 edist.</t>
  </si>
  <si>
    <t>kemialliset kyvyt, 3 edist.</t>
  </si>
  <si>
    <t>Sisäelinten hallinta</t>
  </si>
  <si>
    <t>Tarot</t>
  </si>
  <si>
    <t>Mentalismi</t>
  </si>
  <si>
    <t>regeneraatio</t>
  </si>
  <si>
    <t>Varjokävely</t>
  </si>
  <si>
    <t>Elementin Hallinta</t>
  </si>
  <si>
    <t>Magia</t>
  </si>
  <si>
    <t>Logrus</t>
  </si>
  <si>
    <t>Telekinesia</t>
  </si>
  <si>
    <t>Piirteiden hallinta</t>
  </si>
  <si>
    <t>1</t>
  </si>
  <si>
    <t>tutki, suojaa</t>
  </si>
  <si>
    <t>1 tyyli</t>
  </si>
  <si>
    <t>Henkiset säikeet, logrus näkö</t>
  </si>
  <si>
    <t>Telepatia</t>
  </si>
  <si>
    <t>ohjaa</t>
  </si>
  <si>
    <t>2 tyyliä</t>
  </si>
  <si>
    <t>Empatia, psykoase</t>
  </si>
  <si>
    <t>2</t>
  </si>
  <si>
    <t>luo, kevyt rituaali</t>
  </si>
  <si>
    <t>3 tyyliä, kevyt rituaali</t>
  </si>
  <si>
    <t>Logrus esineet min/piste</t>
  </si>
  <si>
    <t>Ennustus</t>
  </si>
  <si>
    <t>muuta, 1 taito</t>
  </si>
  <si>
    <t>4 tyyliä. 1 taito, vaikea rituaali</t>
  </si>
  <si>
    <t>Kuvaile näyttämöä, 1E</t>
  </si>
  <si>
    <t>Psykokinesia</t>
  </si>
  <si>
    <t>3</t>
  </si>
  <si>
    <t>5 tyyliä, 3 taitoa</t>
  </si>
  <si>
    <t>Kuvaile kaupunkia,  3E</t>
  </si>
  <si>
    <t>Tarot esineet</t>
  </si>
  <si>
    <t>Astraalikeho</t>
  </si>
  <si>
    <t>Verioliot</t>
  </si>
  <si>
    <t>Boost(kohtaus/alue+1)</t>
  </si>
  <si>
    <t>alkemia: magus</t>
  </si>
  <si>
    <t>Valekuva</t>
  </si>
  <si>
    <t>Meditaatioparannus</t>
  </si>
  <si>
    <r>
      <t xml:space="preserve">Ihanne varjo </t>
    </r>
    <r>
      <rPr>
        <sz val="8"/>
        <color indexed="8"/>
        <rFont val="Arial Narrow"/>
        <family val="2"/>
      </rPr>
      <t>(luo oma pikku todellisuus tasku, oikopolku)</t>
    </r>
  </si>
  <si>
    <t>3 sukulais elementtiä</t>
  </si>
  <si>
    <t>taikajuomat: noidat</t>
  </si>
  <si>
    <t>Laukaisin</t>
  </si>
  <si>
    <t>Kaukoaistit</t>
  </si>
  <si>
    <t>Mielenhallinta</t>
  </si>
  <si>
    <r>
      <t xml:space="preserve">Sana </t>
    </r>
    <r>
      <rPr>
        <sz val="10"/>
        <color indexed="8"/>
        <rFont val="Helvetica"/>
        <family val="2"/>
      </rPr>
      <t>(Kirous, Tosiesine)</t>
    </r>
  </si>
  <si>
    <t>Elementaalinen</t>
  </si>
  <si>
    <t>riimutaikuus: druidit</t>
  </si>
  <si>
    <t>hallitse säätä</t>
  </si>
  <si>
    <t>Väri, Käskysana</t>
  </si>
  <si>
    <t>Nimitys, tekniikka</t>
  </si>
  <si>
    <t>Rituaali</t>
  </si>
  <si>
    <t>Kesto: muodonmuutos</t>
  </si>
  <si>
    <t>Punainen, Mutatio</t>
  </si>
  <si>
    <t>Noituus, vaihda ominaisuutta</t>
  </si>
  <si>
    <t>Kevyt rituaali</t>
  </si>
  <si>
    <t>1min / p: Magus-alkemia, Druidi: riimu, Noituus: taikajuomat</t>
  </si>
  <si>
    <t>Mystinen aspekti</t>
  </si>
  <si>
    <t>Magenta, Flecte</t>
  </si>
  <si>
    <t>Velhoismi, taivuta energia</t>
  </si>
  <si>
    <t>Vaikea rituaali</t>
  </si>
  <si>
    <t>Rituaali jossa  palautuva, tai taikajuoma, tai pidennetty kestoaika</t>
  </si>
  <si>
    <t xml:space="preserve">magian/EH kesto </t>
  </si>
  <si>
    <t>Ekan tekniikan oppiessa aspekti on se</t>
  </si>
  <si>
    <t>Sininen, Creo</t>
  </si>
  <si>
    <t>Magus, luo portaali</t>
  </si>
  <si>
    <t>kestää 1tunti / p, maksaa yhden draamapisteen.</t>
  </si>
  <si>
    <t>Aina aspektin noustessa voi vaihtaa</t>
  </si>
  <si>
    <t>Turkoosi, Nomen</t>
  </si>
  <si>
    <t>Shamanismi, Herätä henki tietoiseksi</t>
  </si>
  <si>
    <t>Draamapisteillä EI ilman rituaalia voi tehostaa kestoaikaa, vain aluetta</t>
  </si>
  <si>
    <t>uusimpaan tekniikkaan, tai pitää samana</t>
  </si>
  <si>
    <t>Vihreä, Muto</t>
  </si>
  <si>
    <t>Druidismi, Muuta Materia muoto</t>
  </si>
  <si>
    <t>kevyt rituaali</t>
  </si>
  <si>
    <t xml:space="preserve">min/p on MINIMIAIKA. Taikajuomissa valmistelut voivat viedä paljon enemmän aikaa, </t>
  </si>
  <si>
    <t>Aina 1 magian tyyli mystisen aspektin osa</t>
  </si>
  <si>
    <t>Keltainen, Intellego</t>
  </si>
  <si>
    <t>Tutki maagista energiaa ja henkiä</t>
  </si>
  <si>
    <t>kupari kattila pitää olla valmiina ja kuumana. Tatuointi voi viedä paljon enemmän aikaa kuin listattu</t>
  </si>
  <si>
    <t>Voiman boostaus draamapisteillä</t>
  </si>
  <si>
    <t>psykoase</t>
  </si>
  <si>
    <t>Psykokinesia: kanavoi energia aseeseen, lisä vaurio, kesto kohtaus, fokus jalokivi, vaurio +1</t>
  </si>
  <si>
    <t>Elementin hallinta</t>
  </si>
  <si>
    <t>+1 kesto</t>
  </si>
  <si>
    <t>1 draama piste</t>
  </si>
  <si>
    <t>Mentalismi: aineeton ase tai normaali ase jolla henkinen aura - tekee fyysisen vaurion sijaan sielun</t>
  </si>
  <si>
    <t>Alue +1</t>
  </si>
  <si>
    <t>Alue +1/DP</t>
  </si>
  <si>
    <t>vauriota, tai fyysisen vaurion LISÄKSI saman verran henkistä vauriota</t>
  </si>
  <si>
    <t>Empatia: ase tekee sosiaalista vauriota fyysisen sijaan TAI sen lisäksi.</t>
  </si>
  <si>
    <t>Regeneraatio +1</t>
  </si>
  <si>
    <t>1 draama piste, 1 haava</t>
  </si>
  <si>
    <t>Telekinesia: ase  vaurion lisäksi heittää vastustajan taaksepäin</t>
  </si>
  <si>
    <t>1p 1m, 2p 3m, 3p 6m, 4p 10m</t>
  </si>
  <si>
    <t>Tosiesine</t>
  </si>
  <si>
    <t>Pysyvä logrus esine</t>
  </si>
  <si>
    <t>Column1</t>
  </si>
  <si>
    <t>Ikä</t>
  </si>
  <si>
    <t>Taivuta energiaa</t>
  </si>
  <si>
    <t>Rotu</t>
  </si>
  <si>
    <t>Ulottuvuusmagia</t>
  </si>
  <si>
    <t>Säröä pitkin</t>
  </si>
  <si>
    <t>Samanlaista pitkin</t>
  </si>
  <si>
    <t>Ympäristöstä toiseen</t>
  </si>
  <si>
    <t>Hellride</t>
  </si>
  <si>
    <t>Oikopolku</t>
  </si>
  <si>
    <t xml:space="preserve"> </t>
  </si>
  <si>
    <t>Tarot TK,  aisti, kortti</t>
  </si>
  <si>
    <t>Portti</t>
  </si>
  <si>
    <t>Tarot Mestari</t>
  </si>
  <si>
    <t>Karmaesineet</t>
  </si>
  <si>
    <t>Fyysiset säikeet, hae esineitä, olentoja. Varjokävely</t>
  </si>
  <si>
    <t>lll</t>
  </si>
  <si>
    <t>Kuvaukset</t>
  </si>
  <si>
    <t>KEHO</t>
  </si>
  <si>
    <t>MIELI</t>
  </si>
  <si>
    <t>ll</t>
  </si>
  <si>
    <t>Säätely</t>
  </si>
  <si>
    <t>Varjo</t>
  </si>
  <si>
    <t>Skaala</t>
  </si>
  <si>
    <t>Kääpiö</t>
  </si>
  <si>
    <t>p</t>
  </si>
  <si>
    <t>1.</t>
  </si>
  <si>
    <t>Voimat</t>
  </si>
  <si>
    <t>Pimentohaltia</t>
  </si>
  <si>
    <t>Maagi</t>
  </si>
  <si>
    <t>Uskomaton</t>
  </si>
  <si>
    <t>Tavallinen</t>
  </si>
  <si>
    <t>Erinomainen</t>
  </si>
  <si>
    <t>Hyvä</t>
  </si>
  <si>
    <t>Mentalisti</t>
  </si>
  <si>
    <t>Näyttävä</t>
  </si>
  <si>
    <t>Voimakas</t>
  </si>
  <si>
    <t>Ovela</t>
  </si>
  <si>
    <t>Nopea</t>
  </si>
  <si>
    <t>Sankari</t>
  </si>
  <si>
    <t>2.</t>
  </si>
  <si>
    <t>Varovainen</t>
  </si>
  <si>
    <t>Fiksu</t>
  </si>
  <si>
    <t>Taivaallinen</t>
  </si>
  <si>
    <t>Johtaja</t>
  </si>
  <si>
    <t>Rakentaja</t>
  </si>
  <si>
    <t>Neuvottelija</t>
  </si>
  <si>
    <t>Seikkailija</t>
  </si>
  <si>
    <t>Poista</t>
  </si>
  <si>
    <t>Muodonmuuttaja</t>
  </si>
  <si>
    <t>3kk</t>
  </si>
  <si>
    <t>3.</t>
  </si>
  <si>
    <t>4.</t>
  </si>
  <si>
    <t>Huono</t>
  </si>
  <si>
    <t>Loistava</t>
  </si>
  <si>
    <t>Mana</t>
  </si>
  <si>
    <t>ppp</t>
  </si>
  <si>
    <t>5.</t>
  </si>
  <si>
    <t>Lisäominaisuus</t>
  </si>
  <si>
    <t>EH</t>
  </si>
  <si>
    <t>Mentalistmi</t>
  </si>
  <si>
    <t>mana</t>
  </si>
  <si>
    <t>Regeneraatio</t>
  </si>
  <si>
    <t>Kielet</t>
  </si>
  <si>
    <t>Keskeinen</t>
  </si>
  <si>
    <t>Lähestymistavat</t>
  </si>
  <si>
    <t>Fate</t>
  </si>
  <si>
    <t>Surkea</t>
  </si>
  <si>
    <t>Hahmonluonti</t>
  </si>
  <si>
    <t>Punainen</t>
  </si>
  <si>
    <t>Portaali</t>
  </si>
  <si>
    <t>Aseet</t>
  </si>
  <si>
    <t>Empatia</t>
  </si>
  <si>
    <t>lmmmm</t>
  </si>
  <si>
    <t>llllm</t>
  </si>
  <si>
    <t>Alkemia</t>
  </si>
  <si>
    <t>Luo</t>
  </si>
  <si>
    <t>Suojaa</t>
  </si>
  <si>
    <t>Ohjaa</t>
  </si>
  <si>
    <t>Muuta</t>
  </si>
  <si>
    <t>Päivähaltia</t>
  </si>
  <si>
    <t>Elysium (haltia)</t>
  </si>
  <si>
    <t>Animoi</t>
  </si>
  <si>
    <t>llll</t>
  </si>
  <si>
    <t>lllll</t>
  </si>
  <si>
    <t>+2 kuvausta kierrokseksi</t>
  </si>
  <si>
    <t>Vaikeus</t>
  </si>
  <si>
    <t>hyvä</t>
  </si>
  <si>
    <t>erinomainen</t>
  </si>
  <si>
    <t>loistava</t>
  </si>
  <si>
    <t>uskomaton</t>
  </si>
  <si>
    <t>pppp</t>
  </si>
  <si>
    <t>Telesiirtyminen</t>
  </si>
  <si>
    <t>Huti</t>
  </si>
  <si>
    <t>Vaurio</t>
  </si>
  <si>
    <t>Herätä kohde</t>
  </si>
  <si>
    <t>Kohde</t>
  </si>
  <si>
    <t>1-2p</t>
  </si>
  <si>
    <t>Onnistuu rajatusti</t>
  </si>
  <si>
    <t>näköyhteys</t>
  </si>
  <si>
    <t>3-4p</t>
  </si>
  <si>
    <t>tottelematon</t>
  </si>
  <si>
    <t>tuttu paikka</t>
  </si>
  <si>
    <t>5-6p</t>
  </si>
  <si>
    <t>hallitsematon</t>
  </si>
  <si>
    <t>vieras paikka</t>
  </si>
  <si>
    <t>murskaava</t>
  </si>
  <si>
    <t>todella vihamielinen</t>
  </si>
  <si>
    <t>T</t>
  </si>
  <si>
    <t>-</t>
  </si>
  <si>
    <t>llmmm</t>
  </si>
  <si>
    <t>tavallinen</t>
  </si>
  <si>
    <t>Sielunkatse</t>
  </si>
  <si>
    <t>Kesto</t>
  </si>
  <si>
    <t>R</t>
  </si>
  <si>
    <t>lllmm</t>
  </si>
  <si>
    <t>mm</t>
  </si>
  <si>
    <t>Transformaatio</t>
  </si>
  <si>
    <t>mmmmm</t>
  </si>
  <si>
    <t>ppppp</t>
  </si>
  <si>
    <t>Vaihda ominaisuus</t>
  </si>
  <si>
    <t>Elementti aisti</t>
  </si>
  <si>
    <t xml:space="preserve">5.  yksi edistynyt </t>
  </si>
  <si>
    <t>Psykonikesis</t>
  </si>
  <si>
    <t>Eläimen aisti</t>
  </si>
  <si>
    <t>1. Ihmismuodot</t>
  </si>
  <si>
    <t>2. Eläinmuodot</t>
  </si>
  <si>
    <t>3. Hybridi muodot</t>
  </si>
  <si>
    <t>4. Koon hallinta</t>
  </si>
  <si>
    <t>5. Kemialliset voimat</t>
  </si>
  <si>
    <t>Kuvaus</t>
  </si>
  <si>
    <t/>
  </si>
  <si>
    <t>suojaa</t>
  </si>
  <si>
    <t>Hetki</t>
  </si>
  <si>
    <t>hetki</t>
  </si>
  <si>
    <t>kohtaus</t>
  </si>
  <si>
    <t>MMV</t>
  </si>
  <si>
    <t>Eeppinen</t>
  </si>
  <si>
    <t>Ominaisuus</t>
  </si>
  <si>
    <t>Jumalainen</t>
  </si>
  <si>
    <t>Legendaarinen</t>
  </si>
  <si>
    <t>Boostaus</t>
  </si>
  <si>
    <t>Sisarelementit</t>
  </si>
  <si>
    <t>Tarumainen</t>
  </si>
  <si>
    <t>Riimutaikuus</t>
  </si>
  <si>
    <t>Taikajuomat</t>
  </si>
  <si>
    <t>Käsillä Parannus</t>
  </si>
  <si>
    <t>ESP</t>
  </si>
  <si>
    <t>Verimagia</t>
  </si>
  <si>
    <t>Mielen hallinta</t>
  </si>
  <si>
    <t>Hyvä tuuri</t>
  </si>
  <si>
    <t>P</t>
  </si>
  <si>
    <t>Ikäjako</t>
  </si>
  <si>
    <t>Vesileili</t>
  </si>
  <si>
    <t>Tulukset</t>
  </si>
  <si>
    <t>Tietokirja</t>
  </si>
  <si>
    <t>Alue</t>
  </si>
  <si>
    <t>Sytytin</t>
  </si>
  <si>
    <t>3 Soihtua</t>
  </si>
  <si>
    <t>Saippua</t>
  </si>
  <si>
    <t>Retkilapio</t>
  </si>
  <si>
    <t>Retkeilyvarusteet</t>
  </si>
  <si>
    <t>Reppu</t>
  </si>
  <si>
    <t>Viikon retkimuona</t>
  </si>
  <si>
    <t>Naamioviitta</t>
  </si>
  <si>
    <t>Lyhty</t>
  </si>
  <si>
    <t>Muistikirja + kynä</t>
  </si>
  <si>
    <t>Maskeerausvälineet</t>
  </si>
  <si>
    <t>Lääkärinlaukku</t>
  </si>
  <si>
    <t>Linkkuveitsi</t>
  </si>
  <si>
    <t>Köysi (10m)</t>
  </si>
  <si>
    <t>Korjaussarja</t>
  </si>
  <si>
    <t>Kiipeilyhaka</t>
  </si>
  <si>
    <t>Kaukoputki</t>
  </si>
  <si>
    <t>Kahleet</t>
  </si>
  <si>
    <t>Fokus-kristalli</t>
  </si>
  <si>
    <t>Ensiapupakkaus</t>
  </si>
  <si>
    <t>hopeaa</t>
  </si>
  <si>
    <t>taakka</t>
  </si>
  <si>
    <t>VARUSTEET</t>
  </si>
  <si>
    <t>Annabelle</t>
  </si>
  <si>
    <t>Jokainen onnistuminen muodonmuutoksessa</t>
  </si>
  <si>
    <t>Taso 3 - 1 skaala lähestymistapaan tai keho/koko</t>
  </si>
  <si>
    <t>Rapier</t>
  </si>
  <si>
    <t>Heittoveitsi</t>
  </si>
  <si>
    <t>Arather</t>
  </si>
  <si>
    <t>Ihminen</t>
  </si>
  <si>
    <t>Kulta ja sininen</t>
  </si>
  <si>
    <t>Auranäkö</t>
  </si>
  <si>
    <t>Mindstone</t>
  </si>
  <si>
    <t>Ei toimi kahta kertaa peräkkäin</t>
  </si>
  <si>
    <t>Bluffaus</t>
  </si>
  <si>
    <t>Uskonto</t>
  </si>
  <si>
    <t>Heikkoudet</t>
  </si>
  <si>
    <t>Nemesis</t>
  </si>
  <si>
    <t>manapistettä jolloin pysyy koko kierroksen</t>
  </si>
  <si>
    <t>Pyramidi sääntöä noudattaen</t>
  </si>
  <si>
    <t>Taso 1 - siirrä lähestypistapa pisteitä 2/1p tai lisää niitä 1/1</t>
  </si>
  <si>
    <t>Taso 1 - siirrä 1 sielu pisteeitä keholle tai mielelle pyramidiä noudattaen</t>
  </si>
  <si>
    <t>Voimaan perustuva hyökkäys</t>
  </si>
  <si>
    <t>Taistelu</t>
  </si>
  <si>
    <t>Taistelussa vaatii kierroksen tähtäämiseen, tai pelkkä puolustus</t>
  </si>
  <si>
    <t>2 + skaala</t>
  </si>
  <si>
    <t>Lisä kuvaukset</t>
  </si>
  <si>
    <t>Noppien määrä</t>
  </si>
  <si>
    <t>* 1 per kuvaus</t>
  </si>
  <si>
    <t>* miekka noppa on hyökkäävä</t>
  </si>
  <si>
    <t>* kilpi noppa on torjuva</t>
  </si>
  <si>
    <t>* jokainen kilpi onnistuminen kumoaa miekka onnistumisen</t>
  </si>
  <si>
    <t>Miekka onnistumiset</t>
  </si>
  <si>
    <t>1. Lievä</t>
  </si>
  <si>
    <t>2. Vakava</t>
  </si>
  <si>
    <t>3. Kuolettava</t>
  </si>
  <si>
    <t>4. Raajan irroitus (T) tai murskaus</t>
  </si>
  <si>
    <t>5. Suora tappo</t>
  </si>
  <si>
    <t>* Kaikki tarkkuutta vaativa hidas työ</t>
  </si>
  <si>
    <t>* Oppineen asiat, tutkiminen, oivaltaminen</t>
  </si>
  <si>
    <t>* karismaa kaipaavat asiat, teatteri, tanssiminen</t>
  </si>
  <si>
    <t>* Akrobatia, temppu taistelu</t>
  </si>
  <si>
    <t>* nokkeluutta ja nopeaa ajattelua vaativa, bluffaus, valehtelu</t>
  </si>
  <si>
    <t>Onn.</t>
  </si>
  <si>
    <t>Joukko</t>
  </si>
  <si>
    <t>Miekka</t>
  </si>
  <si>
    <t>Taso 2 - 1 skaala joka sopii eläimelle, 2p=1p</t>
  </si>
  <si>
    <t>Skaala pisteet kuluvat -1 kierroksessa paitsi käyttämällä</t>
  </si>
  <si>
    <t>Slaine</t>
  </si>
  <si>
    <t>n</t>
  </si>
  <si>
    <t>Esiintyminen</t>
  </si>
  <si>
    <t>Vakuuttava puhe</t>
  </si>
  <si>
    <t>lm</t>
  </si>
  <si>
    <t>keho</t>
  </si>
  <si>
    <t>mieli</t>
  </si>
  <si>
    <t>Musta</t>
  </si>
  <si>
    <t>Vaurio -2 tasoa</t>
  </si>
  <si>
    <t>Uudelleen heitto</t>
  </si>
  <si>
    <t>Kauppa</t>
  </si>
  <si>
    <t>3 pallukkaa max 2</t>
  </si>
  <si>
    <t>Vampyyri</t>
  </si>
  <si>
    <t>Lycan</t>
  </si>
  <si>
    <t>Muumio</t>
  </si>
  <si>
    <t>Ei parane itsestään</t>
  </si>
  <si>
    <t>chi</t>
  </si>
  <si>
    <t>Ahmanet, Arather</t>
  </si>
  <si>
    <t>Ylipappi Hyksosis, tuomari ja teloittaja</t>
  </si>
  <si>
    <t>Soturi, Voima skaala</t>
  </si>
  <si>
    <t>Mystikko, Nopeus Skaala</t>
  </si>
  <si>
    <t>Shifterstone</t>
  </si>
  <si>
    <t>Nöyryyttäminen, valo</t>
  </si>
  <si>
    <t>Sadisti, hopea</t>
  </si>
  <si>
    <t>Thulsa, Slaine</t>
  </si>
  <si>
    <t>Ylipappi Ahmamet, Puolustaja</t>
  </si>
  <si>
    <t>Ylipappi Thulsa, johtaja</t>
  </si>
  <si>
    <t>Hyksosis, Annabelle</t>
  </si>
  <si>
    <t>Nopea sauva +1</t>
  </si>
  <si>
    <t>Pelkuri</t>
  </si>
  <si>
    <t xml:space="preserve">Tavallinen </t>
  </si>
  <si>
    <t xml:space="preserve">Maallinen </t>
  </si>
  <si>
    <t>Tasot</t>
  </si>
  <si>
    <t>De la Croix</t>
  </si>
  <si>
    <t>Ihmissusi</t>
  </si>
  <si>
    <t>Regeneraatio 2</t>
  </si>
  <si>
    <t>Monsteri</t>
  </si>
  <si>
    <t>Ke</t>
  </si>
  <si>
    <t>Ennustaminen</t>
  </si>
  <si>
    <t>Nopeus skaala +1</t>
  </si>
  <si>
    <t>Voima skaala +1</t>
  </si>
  <si>
    <t>Kesto skaala 1 (-1 vauriotaso)</t>
  </si>
  <si>
    <t>Kuvaukset 3</t>
  </si>
  <si>
    <t>Heittokirves nopea</t>
  </si>
  <si>
    <t>Nopea +1S</t>
  </si>
  <si>
    <t>Voimakas +1S</t>
  </si>
  <si>
    <r>
      <t xml:space="preserve">Mystikko, </t>
    </r>
    <r>
      <rPr>
        <b/>
        <sz val="11"/>
        <color theme="1"/>
        <rFont val="Garamond"/>
        <family val="1"/>
      </rPr>
      <t>kesto</t>
    </r>
    <r>
      <rPr>
        <sz val="11"/>
        <color theme="1"/>
        <rFont val="Garamond"/>
        <family val="1"/>
      </rPr>
      <t xml:space="preserve"> 1</t>
    </r>
  </si>
  <si>
    <t>Skaala maallinen voima</t>
  </si>
  <si>
    <t>Animoi kohde</t>
  </si>
  <si>
    <t>Zombit</t>
  </si>
  <si>
    <t>Taisto</t>
  </si>
  <si>
    <t>Äly</t>
  </si>
  <si>
    <t>nn</t>
  </si>
  <si>
    <t>nnn</t>
  </si>
  <si>
    <t>1p</t>
  </si>
  <si>
    <t>tai</t>
  </si>
  <si>
    <t>1O</t>
  </si>
  <si>
    <t>2O</t>
  </si>
  <si>
    <t>D50%</t>
  </si>
  <si>
    <t>3O</t>
  </si>
  <si>
    <t>Perus: keho, mieli, chi tavallinen O. D1/2 miekka, 1 kesto</t>
  </si>
  <si>
    <t>lisäonnistumiset, yksi pallukka taistoon ja älyyn, tai yksi onnistuminen jompaan kumpaan</t>
  </si>
  <si>
    <t>2D(1/2)</t>
  </si>
  <si>
    <t>1D(1/2)</t>
  </si>
  <si>
    <t>D(1/2)</t>
  </si>
  <si>
    <t>1-3</t>
  </si>
  <si>
    <t>1 onnistuminen</t>
  </si>
  <si>
    <t>4-6</t>
  </si>
  <si>
    <t>0 onnistumista</t>
  </si>
  <si>
    <t>Positiivinen bonus</t>
  </si>
  <si>
    <t>* lähitaistelu</t>
  </si>
  <si>
    <t>* lähitaistelu etäisyys</t>
  </si>
  <si>
    <t xml:space="preserve">Keihäs </t>
  </si>
  <si>
    <t>Paini</t>
  </si>
  <si>
    <t>Kauko etäisyys</t>
  </si>
  <si>
    <t>* Liikkumisnopeus</t>
  </si>
  <si>
    <t>* kiipeily</t>
  </si>
  <si>
    <t>* Piileskely</t>
  </si>
  <si>
    <t>* mahtuminen</t>
  </si>
  <si>
    <t>4*</t>
  </si>
  <si>
    <t>Temput</t>
  </si>
  <si>
    <t>Koko</t>
  </si>
  <si>
    <t>Mana pisteillä voi animointiin saada useamman kohteen</t>
  </si>
  <si>
    <t>Jokainen animoitu on koko +1 skaala per laskettu taso</t>
  </si>
  <si>
    <t>esim. 6 kohdetta laskettu 3 isoon kohteeseen</t>
  </si>
  <si>
    <t>Negatiivinen</t>
  </si>
  <si>
    <t>KOKO +</t>
  </si>
  <si>
    <t>1p voima +1, fiksu -1</t>
  </si>
  <si>
    <t>1p esine etu (raatelu)</t>
  </si>
  <si>
    <t>Ylivoima</t>
  </si>
  <si>
    <t>Kesto+</t>
  </si>
  <si>
    <t>Taistelu+</t>
  </si>
  <si>
    <t>ppp ppp</t>
  </si>
  <si>
    <t>M</t>
  </si>
  <si>
    <t>Neste golem</t>
  </si>
  <si>
    <t>* +2 kilpi, -2 miekka onnistumiset</t>
  </si>
  <si>
    <t>* tukehtuminen hyökkäys</t>
  </si>
  <si>
    <t>* vangitseminen hyökkäys</t>
  </si>
  <si>
    <t>1p koko +1 piste</t>
  </si>
  <si>
    <t>Vihreä</t>
  </si>
  <si>
    <t>SIELU</t>
  </si>
  <si>
    <t>sielu</t>
  </si>
  <si>
    <t>Ongelma</t>
  </si>
  <si>
    <t>Hurmaava seikkailija bardi</t>
  </si>
  <si>
    <t>Nimikko Esineet</t>
  </si>
  <si>
    <t>Uskomaton (+5)</t>
  </si>
  <si>
    <t>Loistava (+4)</t>
  </si>
  <si>
    <t>Erinomainen (+3)</t>
  </si>
  <si>
    <t>Hyvä (+2)</t>
  </si>
  <si>
    <t>Tavallinen (+1)</t>
  </si>
  <si>
    <t>Huono (+0)</t>
  </si>
  <si>
    <t>ROTU</t>
  </si>
  <si>
    <t>Voima +1, koko -1</t>
  </si>
  <si>
    <t>Yöllä näkö +1, päivällä -1</t>
  </si>
  <si>
    <t>Päivällä näkö +1, yöllä -1</t>
  </si>
  <si>
    <t>Stuntit</t>
  </si>
  <si>
    <t>Haarniska taituri, Voi ottaa vaurion haarniskaan tai kilpeen itsensä sijaan</t>
  </si>
  <si>
    <t>Mantteli</t>
  </si>
  <si>
    <t>lmm</t>
  </si>
  <si>
    <t>llm</t>
  </si>
  <si>
    <t>mmm</t>
  </si>
  <si>
    <t>Pitkämiekka voima</t>
  </si>
  <si>
    <t>Oikeuden miekka</t>
  </si>
  <si>
    <t>Ristin kilpi</t>
  </si>
  <si>
    <t>Joutuu menemään sinne minne kohtalo ohjaa</t>
  </si>
  <si>
    <t>Toledo salamanca</t>
  </si>
  <si>
    <t>Nopea isku</t>
  </si>
  <si>
    <t>Hämäys</t>
  </si>
  <si>
    <t>Suostuttelu</t>
  </si>
  <si>
    <t>Empaatti, lue ja aiheuta tunteita (riski on tynneyhteys)</t>
  </si>
  <si>
    <t>Telekineetikko, liikuta esineitä etäältä (sieluvoima)</t>
  </si>
  <si>
    <t xml:space="preserve">Taikaesine, Toledo Salamanca, +2 Näyttävää kuvausta meleessä </t>
  </si>
  <si>
    <t>Miekkamestari, +2 kuvausta kun tekee voimallisen hyökkäyksen meleessä vaurioittaakseen</t>
  </si>
  <si>
    <t>Slaine von mithrangar mardon</t>
  </si>
  <si>
    <t>Mentalismi voima</t>
  </si>
  <si>
    <t>Maagi voima</t>
  </si>
  <si>
    <t>Muodonmuutos voima</t>
  </si>
  <si>
    <t>Veteraani</t>
  </si>
  <si>
    <t>Refresh 4</t>
  </si>
  <si>
    <t>Musta ja hopea</t>
  </si>
  <si>
    <t>pppppp</t>
  </si>
  <si>
    <t>Pintahaavat</t>
  </si>
  <si>
    <t>Nixie</t>
  </si>
  <si>
    <t>Lyhyt pinnainen pyromaani</t>
  </si>
  <si>
    <t>Oppineisuus</t>
  </si>
  <si>
    <t>Varovaiset loitsut</t>
  </si>
  <si>
    <t>Magus, portaali magialla voi kutsua asioita kaukaa, tehdä elementaali loitsuja</t>
  </si>
  <si>
    <t>Velho, voi taivuttaa energiaa haluamallaan tavalla</t>
  </si>
  <si>
    <t>Punaisen kaavun oppinut riimu maagi</t>
  </si>
  <si>
    <t>Rituaali magia: vaihda ominaisuus ja Animoi. Vie koko kohtauksen käyttää</t>
  </si>
  <si>
    <t>Kun suorittamassa Michaelin tehtävää, miekan hyökkäykset ovat maagisia eikä vihollinen saa skaala etua</t>
  </si>
  <si>
    <t>Pelottelu</t>
  </si>
  <si>
    <t>Havannointi</t>
  </si>
  <si>
    <t>Riimut</t>
  </si>
  <si>
    <t>1 tasolla 3, 2 tasolla 2,</t>
  </si>
  <si>
    <t>Hätäloitsu</t>
  </si>
  <si>
    <t>Eläinmuodot, hallitse luita, ota eläimen muoto jota maistanut, vain nisäkäs, lintu, tai sen tapainen.</t>
  </si>
  <si>
    <t>Hybridi muodot, ota osittainen eläimen muoto jonka tuntee, Regeneraatio 2</t>
  </si>
  <si>
    <t>Voimakas muoto</t>
  </si>
  <si>
    <t>Tarkka kopio</t>
  </si>
  <si>
    <t>Kaunis muoto</t>
  </si>
  <si>
    <t>Aluevoiman puuttuessa manaa voi käyttää melee alue hyökkäyksissä</t>
  </si>
  <si>
    <t>Tuhoavat loitsut</t>
  </si>
  <si>
    <t>TAUSTA</t>
  </si>
  <si>
    <t>Tuli specialisti, +2 kuvausta kun käyttää tulta loitsuissa</t>
  </si>
  <si>
    <t>Kuninkaallinen maanpaossa</t>
  </si>
  <si>
    <t>Kauppiaan poika</t>
  </si>
  <si>
    <t>Sodan jumalan Michaelin Temppeli ritari</t>
  </si>
  <si>
    <t>Hurmaava puhuja, +2 kuvausta kun keskustelussa Ovelasti ylipuhuu toista</t>
  </si>
  <si>
    <t>Koska</t>
  </si>
  <si>
    <t>(kerro syy)</t>
  </si>
  <si>
    <t>Kun</t>
  </si>
  <si>
    <t>(kuvaa tilanne)</t>
  </si>
  <si>
    <t>Saan +2/1</t>
  </si>
  <si>
    <t>Punaisen kaavun maagit auttavat vangittuja jäseniä tai kostavat tapetun maagin. Siksi harvoin uhattuja</t>
  </si>
  <si>
    <t>Valittu</t>
  </si>
  <si>
    <t>Potentiaalinen</t>
  </si>
  <si>
    <t>1 stuntti, palautuminen 6</t>
  </si>
  <si>
    <t>Sponsoroitu</t>
  </si>
  <si>
    <t>Elementin hallinta, velka</t>
  </si>
  <si>
    <t>1 lisäkieli</t>
  </si>
  <si>
    <t>Koko +1, infrapunanäkö,yhteyttävä iho, vihattu rotu</t>
  </si>
  <si>
    <t>Pirulainen</t>
  </si>
  <si>
    <t>kynnet, sarvet torahampaat, pelätty rotu</t>
  </si>
  <si>
    <t>Palautuminen</t>
  </si>
  <si>
    <t>3 stunttia (esim voima)</t>
  </si>
  <si>
    <t>Velka</t>
  </si>
  <si>
    <t>Keskittyneesti</t>
  </si>
  <si>
    <t>Älykkyydellä</t>
  </si>
  <si>
    <t>Tyylillä</t>
  </si>
  <si>
    <t>Voimalla</t>
  </si>
  <si>
    <t>Nopeudella</t>
  </si>
  <si>
    <t>Oveluudella</t>
  </si>
  <si>
    <t>Stuntti</t>
  </si>
  <si>
    <t xml:space="preserve">(hyökkäykseen, puolustukseen, </t>
  </si>
  <si>
    <t>etuun tai haasteeseen)</t>
  </si>
  <si>
    <t xml:space="preserve">1-2 lisä stunttia hintaan </t>
  </si>
  <si>
    <t>Henkinen taistelu</t>
  </si>
  <si>
    <t>Fyysisen vaurion sijaan henkistä vauriota</t>
  </si>
  <si>
    <t>Riippumatta siitä kuka hyökkäsi, häviäjä saa vauriota</t>
  </si>
  <si>
    <t>( lähestymistapa)</t>
  </si>
  <si>
    <t>Taso</t>
  </si>
  <si>
    <t>Miekan koulukunnan näyttävä Bardi</t>
  </si>
  <si>
    <t>Kunniallinen ritarikoodi, taistelee tasaväkisenä</t>
  </si>
  <si>
    <t>Taito</t>
  </si>
  <si>
    <t>-0</t>
  </si>
  <si>
    <t>Läheltä liippaa</t>
  </si>
  <si>
    <t>Ei kuulu ammattiin</t>
  </si>
  <si>
    <t>STUNTIT</t>
  </si>
  <si>
    <t>Näe kohteen auran, henkisen tilan</t>
  </si>
  <si>
    <t>Siirrä esineitä etäällä, ei tarkka</t>
  </si>
  <si>
    <t>Lue ja aiheuta tunteita, tunne yhteys</t>
  </si>
  <si>
    <t>Luo ajatusyhteys, lue ja aiheuta ajatuksia</t>
  </si>
  <si>
    <t>Luo tallennuspiste, saa vihjeitä tulevaisuudesta</t>
  </si>
  <si>
    <t>Sähkö, tuli tai henkinen isku</t>
  </si>
  <si>
    <t>Liiku aineettomaan, voi vallata kehon</t>
  </si>
  <si>
    <t>Paranna haava 1 tason "Parantuva" tila</t>
  </si>
  <si>
    <t>Aisti kaukaa, jos sympaattinen yhteys</t>
  </si>
  <si>
    <t>AMMATTI</t>
  </si>
  <si>
    <t>ONGELMA</t>
  </si>
  <si>
    <t>Opi uusi muoto</t>
  </si>
  <si>
    <t>Michael</t>
  </si>
  <si>
    <t>Gabriel</t>
  </si>
  <si>
    <t>Uriel</t>
  </si>
  <si>
    <t>Camael</t>
  </si>
  <si>
    <t>Raphael</t>
  </si>
  <si>
    <t>Jophiel</t>
  </si>
  <si>
    <t>Zadkiel</t>
  </si>
  <si>
    <t>Isä</t>
  </si>
  <si>
    <t>Äiti</t>
  </si>
  <si>
    <t>Neito</t>
  </si>
  <si>
    <t>Seppä</t>
  </si>
  <si>
    <t>Muukalainen</t>
  </si>
  <si>
    <t>Melee etäisyys</t>
  </si>
  <si>
    <t>Laki, säännöt, sota</t>
  </si>
  <si>
    <t>Armo, parantaminen</t>
  </si>
  <si>
    <t>Viestinviejä</t>
  </si>
  <si>
    <t>Voima, rohkeus, sota</t>
  </si>
  <si>
    <t>Kauneus, viisaus, tieteet</t>
  </si>
  <si>
    <t>Vapaus, armo, tasa-arvo</t>
  </si>
  <si>
    <t>Kuolema, tiede, runous, laki</t>
  </si>
  <si>
    <t>* alussa mieli + rotu</t>
  </si>
  <si>
    <t>Hesperia (ihmis)</t>
  </si>
  <si>
    <t>Isidis (ihmis)</t>
  </si>
  <si>
    <t>Arabia (sekarotu)</t>
  </si>
  <si>
    <t>Terra</t>
  </si>
  <si>
    <t>Mons (kääpiö)</t>
  </si>
  <si>
    <t>Noachis (örkki)</t>
  </si>
  <si>
    <t>Argyre (pirulainen)</t>
  </si>
  <si>
    <t>Auttaa valtaan</t>
  </si>
  <si>
    <t>Auttaa rikastumaan</t>
  </si>
  <si>
    <t>Auttaa kostamaan</t>
  </si>
  <si>
    <t>Muori</t>
  </si>
  <si>
    <t>Viisaus ja kauaskatsoisuus</t>
  </si>
  <si>
    <t>Lucifer</t>
  </si>
  <si>
    <t xml:space="preserve">Belphegor </t>
  </si>
  <si>
    <t>Mammon</t>
  </si>
  <si>
    <t>Beelzebub</t>
  </si>
  <si>
    <t>Aamon</t>
  </si>
  <si>
    <t xml:space="preserve">Leviathan </t>
  </si>
  <si>
    <t>Asmodeus</t>
  </si>
  <si>
    <t xml:space="preserve"> kuolemaa ja tuntematonta</t>
  </si>
  <si>
    <t xml:space="preserve"> puhtautta, viattomuutta, rakkautta ja kauneutta.</t>
  </si>
  <si>
    <t>Rituaali magia: Portaali ja Taivuta energiaa. Vie koko kohtauksen käyttää</t>
  </si>
  <si>
    <t>Alkemia, tee taikaesineitä hopeasta tai kullasta, palautumis kyky</t>
  </si>
  <si>
    <t>Tarkka loitsu</t>
  </si>
  <si>
    <t>Tutkiva loitsu</t>
  </si>
  <si>
    <t>Nokkela loitsu</t>
  </si>
  <si>
    <t>Raatelu</t>
  </si>
  <si>
    <t>Violetti</t>
  </si>
  <si>
    <t>Alkemisti, rituaalimaagi</t>
  </si>
  <si>
    <t>Akateemikko, opettaja, magister</t>
  </si>
  <si>
    <t>Huono paineen sietokyky</t>
  </si>
  <si>
    <t>Havainnointi</t>
  </si>
  <si>
    <t>Näe maagiset energiat</t>
  </si>
  <si>
    <t>Kutsu elementtejä henkimaailmasta</t>
  </si>
  <si>
    <t xml:space="preserve">Taivuta energiaa </t>
  </si>
  <si>
    <t>Muuta kohde halutunlaiseksi</t>
  </si>
  <si>
    <t>Herätä eloton eloon</t>
  </si>
  <si>
    <t>Vaihda ominaisuus tai haava kohteelta toiselle</t>
  </si>
  <si>
    <t>Luo taikaesine hopeasta tai kullasta, palautuva loitsu</t>
  </si>
  <si>
    <t>magia</t>
  </si>
  <si>
    <t>Resonanssi</t>
  </si>
  <si>
    <t>Varastoi loitsuja</t>
  </si>
  <si>
    <t>Opittu kyky</t>
  </si>
  <si>
    <t>Ei yhteensopiva</t>
  </si>
  <si>
    <t>Fokus</t>
  </si>
  <si>
    <t>Perus kyvyt</t>
  </si>
  <si>
    <t>Esimerkkejä</t>
  </si>
  <si>
    <t>Taikajuoma</t>
  </si>
  <si>
    <t>reflektiivinen</t>
  </si>
  <si>
    <t>hopeaan ja kultaan</t>
  </si>
  <si>
    <t>Hopea tai kulta sauva</t>
  </si>
  <si>
    <t>Siirrä kyky kantajalle 1p</t>
  </si>
  <si>
    <t>1p siirrä ominaisuus</t>
  </si>
  <si>
    <t>tiputtamalla kestoaikaa yhdellä</t>
  </si>
  <si>
    <t>intuitiivinen</t>
  </si>
  <si>
    <t>riimuihin, tatuointeihin</t>
  </si>
  <si>
    <t xml:space="preserve">Alkemia </t>
  </si>
  <si>
    <t>Platina pensseli (käden pidike) tai platina piikki</t>
  </si>
  <si>
    <t>Käskysana 0p, aspekti 1p</t>
  </si>
  <si>
    <t>3p 60 latausta</t>
  </si>
  <si>
    <t>Siirretty ominaisuus kestää</t>
  </si>
  <si>
    <t>impulsiivinen</t>
  </si>
  <si>
    <t>taikajuomaan</t>
  </si>
  <si>
    <t>Lataukset</t>
  </si>
  <si>
    <t>Kupari kattila</t>
  </si>
  <si>
    <t>Käskysana jästille 1p, VL 1p</t>
  </si>
  <si>
    <t>lyhennetty kesto 0p</t>
  </si>
  <si>
    <t>10 latausta</t>
  </si>
  <si>
    <t>tekniikat</t>
  </si>
  <si>
    <t>Kestoaika</t>
  </si>
  <si>
    <t>Hinta Hopea</t>
  </si>
  <si>
    <t>Hinta kulta</t>
  </si>
  <si>
    <t>kapasiteetti</t>
  </si>
  <si>
    <t>Hinta 4p Loistava, 6 10 annoksen pulloa</t>
  </si>
  <si>
    <t>1. Viikko</t>
  </si>
  <si>
    <t>1. 10</t>
  </si>
  <si>
    <t>Lyhyt sauva</t>
  </si>
  <si>
    <t>Pullot</t>
  </si>
  <si>
    <t>+1 3p</t>
  </si>
  <si>
    <t>2. päivä</t>
  </si>
  <si>
    <t>2. 30</t>
  </si>
  <si>
    <t>Kävely sauva</t>
  </si>
  <si>
    <t>1. Nuori kauneus</t>
  </si>
  <si>
    <t>+2 6p</t>
  </si>
  <si>
    <t>3. tunti</t>
  </si>
  <si>
    <t>3. 60</t>
  </si>
  <si>
    <t>Pitkä sauva</t>
  </si>
  <si>
    <t>2. Loistava lihasvoima</t>
  </si>
  <si>
    <t>+3 10p</t>
  </si>
  <si>
    <t>4. minuutti</t>
  </si>
  <si>
    <t>4. 100</t>
  </si>
  <si>
    <t>Kulta, titaani</t>
  </si>
  <si>
    <t>taso +1</t>
  </si>
  <si>
    <t>3. Loistava nopeus</t>
  </si>
  <si>
    <t>ei magia +1p</t>
  </si>
  <si>
    <t>joustava 1p</t>
  </si>
  <si>
    <t>loitsun hinta: alue+kesto+tech</t>
  </si>
  <si>
    <t>noita voi käyttää fokuksena kupari sauvaa, druidi platina sauvaa tai kristallia</t>
  </si>
  <si>
    <t>4. Loistava älykkyys</t>
  </si>
  <si>
    <t>Magian</t>
  </si>
  <si>
    <t>Tila</t>
  </si>
  <si>
    <t>Kyky</t>
  </si>
  <si>
    <t xml:space="preserve">5. </t>
  </si>
  <si>
    <t>Alokas</t>
  </si>
  <si>
    <t>Talismaani, 1dl, vauva</t>
  </si>
  <si>
    <t>Tutki, väistyvä</t>
  </si>
  <si>
    <t>fokus: jalokivi</t>
  </si>
  <si>
    <t>On raaka magiaa</t>
  </si>
  <si>
    <t>Kandidaatti</t>
  </si>
  <si>
    <t>taikasauva, 2dl, lapsi</t>
  </si>
  <si>
    <t>Suojaa, väistyvä</t>
  </si>
  <si>
    <t>Taivuta</t>
  </si>
  <si>
    <t>Väistyvä</t>
  </si>
  <si>
    <t>Toteemi</t>
  </si>
  <si>
    <t>Maisteri</t>
  </si>
  <si>
    <t>Miekka, 3dl, teini</t>
  </si>
  <si>
    <t>Ohjaa, väistyvä</t>
  </si>
  <si>
    <t>Metamorfoosi</t>
  </si>
  <si>
    <t>Kohtaus</t>
  </si>
  <si>
    <t>Sekä maageilla että Elementin hallitsijoilla on toteemi</t>
  </si>
  <si>
    <t>Tohtori/Adepti</t>
  </si>
  <si>
    <t>pitkä keppi, 4dl, aikuinen</t>
  </si>
  <si>
    <t>Luo, hetki</t>
  </si>
  <si>
    <t>Vaihda</t>
  </si>
  <si>
    <t>Voimaa käyttäessä toteemi manifestoituu luoden</t>
  </si>
  <si>
    <t>Arkkimaagi</t>
  </si>
  <si>
    <t>kulta, titaani</t>
  </si>
  <si>
    <t>+1</t>
  </si>
  <si>
    <t>Muuta, kohtaus</t>
  </si>
  <si>
    <t>Nimeä</t>
  </si>
  <si>
    <t>Pysyvä</t>
  </si>
  <si>
    <t>sormenjäljen voimalle</t>
  </si>
  <si>
    <t>piste hinta</t>
  </si>
  <si>
    <t>Perus rituaali</t>
  </si>
  <si>
    <t>Tatuoinnin koko</t>
  </si>
  <si>
    <t>Kulta, titaani, jewel</t>
  </si>
  <si>
    <t>Taikaesine (hopea)</t>
  </si>
  <si>
    <t>Energian tarve</t>
  </si>
  <si>
    <t>Imu</t>
  </si>
  <si>
    <t>1 Kämmen</t>
  </si>
  <si>
    <t>Tutki</t>
  </si>
  <si>
    <t>väistyvä</t>
  </si>
  <si>
    <t>Ei alueella loitsintaa merkittävästi</t>
  </si>
  <si>
    <t>Olematonta</t>
  </si>
  <si>
    <t>3 kämmentä</t>
  </si>
  <si>
    <t>Alueella aktiivista loitsintaa</t>
  </si>
  <si>
    <t>Heikkoa</t>
  </si>
  <si>
    <t>6 kämmentä</t>
  </si>
  <si>
    <t>Itse loitsii aktiivisesti</t>
  </si>
  <si>
    <t>Näkyvää</t>
  </si>
  <si>
    <t>10 kämmentä</t>
  </si>
  <si>
    <t>luo</t>
  </si>
  <si>
    <t>Monen maagin taistelu</t>
  </si>
  <si>
    <t>Ongelmallista</t>
  </si>
  <si>
    <t>15 kämmentä</t>
  </si>
  <si>
    <t>muuta</t>
  </si>
  <si>
    <t>Maagien sota</t>
  </si>
  <si>
    <t>Vaarallista</t>
  </si>
  <si>
    <t>21 kämmentä</t>
  </si>
  <si>
    <t>Musta magia</t>
  </si>
  <si>
    <t>Noituudella on helppo kääntyä pimeälle puolelle ja varastaa muilta elinvoimaa ja kykyjä</t>
  </si>
  <si>
    <t>28 kämmentä</t>
  </si>
  <si>
    <t>1 DP per +1 alueeseen</t>
  </si>
  <si>
    <t>Esineen teko</t>
  </si>
  <si>
    <t>Hinta</t>
  </si>
  <si>
    <t>1) hanki soveltuva arvoesine, hopea, kulta, platina tai EH: jalokivi</t>
  </si>
  <si>
    <t>1. Tavallinen</t>
  </si>
  <si>
    <t>2) suunnittele ja pisteytä loitsu/efekti</t>
  </si>
  <si>
    <t>2. Hyvä</t>
  </si>
  <si>
    <t>3) jos rituaali sisältää palautuva, lataukset tai kestoaika lisäyksen = vaikea rituaali</t>
  </si>
  <si>
    <t>3. Erinomainen</t>
  </si>
  <si>
    <t>*) perus rituaali min 1min / piste, vaikea rituaali min 1h per piste</t>
  </si>
  <si>
    <t>4. Loistava</t>
  </si>
  <si>
    <t>4) varastoi loitsu esineeseen JOS siinä on tilaa.</t>
  </si>
  <si>
    <t>5. Uskomaton</t>
  </si>
  <si>
    <t>5) normaalisti kertakäyttö loitsu on perus rituaali, poikkeus = kestoaika nosto</t>
  </si>
  <si>
    <t>6. Legendaarinen</t>
  </si>
  <si>
    <t>*) vaikea rituaali maksaa 1 draama pisteen</t>
  </si>
  <si>
    <t>7. Eeppinen</t>
  </si>
  <si>
    <t>Luo taikajuomia, lataukset</t>
  </si>
  <si>
    <t>Keskittyminen</t>
  </si>
  <si>
    <t>Sitoo nopat</t>
  </si>
  <si>
    <t>vain hetki</t>
  </si>
  <si>
    <t>Ei voi peruuttaa</t>
  </si>
  <si>
    <t>Ehto</t>
  </si>
  <si>
    <t>Kestää kunnes ehto täytetty</t>
  </si>
  <si>
    <t>X</t>
  </si>
  <si>
    <t>Taso +1</t>
  </si>
  <si>
    <t xml:space="preserve"> hinta</t>
  </si>
  <si>
    <t>Viikko</t>
  </si>
  <si>
    <t>päivä</t>
  </si>
  <si>
    <t xml:space="preserve"> tunti</t>
  </si>
  <si>
    <t>minuutti</t>
  </si>
  <si>
    <t>Kierros</t>
  </si>
  <si>
    <t>21</t>
  </si>
  <si>
    <t>Taikaesineen luonti</t>
  </si>
  <si>
    <t>1. Valitse tekniikka</t>
  </si>
  <si>
    <t>2. valitse valinnainen vaikutusalue</t>
  </si>
  <si>
    <t>3. valitse latauksen palautumisaika jos alkemisti</t>
  </si>
  <si>
    <t>4. valitse lataukset jos taikajuomakyky</t>
  </si>
  <si>
    <t>5. laske hinta yhteen</t>
  </si>
  <si>
    <t>6. valitse taikaesine jossa riittävä kapasiteetti</t>
  </si>
  <si>
    <t>7. laske hopea hinta</t>
  </si>
  <si>
    <t>Hopea</t>
  </si>
  <si>
    <t>* kulta nostaa kapasiteettia yhdellä tasolla</t>
  </si>
  <si>
    <t>Kulta</t>
  </si>
  <si>
    <t>Esimerkki</t>
  </si>
  <si>
    <t>* hopea sauva, 2m, kapasiteetti 10</t>
  </si>
  <si>
    <t>* hinta 550 hopeapalaa</t>
  </si>
  <si>
    <t>Viikkoa</t>
  </si>
  <si>
    <t>KK</t>
  </si>
  <si>
    <t>Työpäivät</t>
  </si>
  <si>
    <t>Loitsuvarasto</t>
  </si>
  <si>
    <t>* Taikasauva ilman palautumiskykyä on kuluva</t>
  </si>
  <si>
    <t>* ilman latauksia latauksia on 1, jonka jälkeen loitsu katoaa</t>
  </si>
  <si>
    <t>* loitsusta on tullut loitsuvarasto ja siihen voi saman loitsun loitsia jolloin taika varastoituu taikasauvaan myöhempää käyttöä varten</t>
  </si>
  <si>
    <t>* rituaalimaagit tarvitsevat loitsuvarastoa voidaakseen loitsia nopeasti hädän tullen.</t>
  </si>
  <si>
    <t>Vanhan isän taikasauva</t>
  </si>
  <si>
    <t>* hopea ydin 2m. Kapasiteetti 10</t>
  </si>
  <si>
    <t>* tulipallo (1p) alue 3(1p), palautuminen kierros (5p)</t>
  </si>
  <si>
    <t>* hinta = 1+1+5=7p</t>
  </si>
  <si>
    <t>* kineettinen kilpi, 1p</t>
  </si>
  <si>
    <t>* Vaihda haava 1p</t>
  </si>
  <si>
    <t>* loitsuvarasto 3p:</t>
  </si>
  <si>
    <t>* Animoi kivi Golemi 1p</t>
  </si>
  <si>
    <t>Shanidar</t>
  </si>
  <si>
    <t>* loitsuvarasto 3p</t>
  </si>
  <si>
    <t>Sormus</t>
  </si>
  <si>
    <t>Kitsune</t>
  </si>
  <si>
    <t>Ketun aseet, puolimuoto, tarvitsee raakaa lihaa</t>
  </si>
  <si>
    <t>Lihaksikas soturi</t>
  </si>
  <si>
    <t>Luo epäkuollut, vaatii ruumiin, muuten kummitus</t>
  </si>
  <si>
    <t>Rituaali: muuta ja suojaa epäkuolleita</t>
  </si>
  <si>
    <t>Pimeän jumalan palvoja</t>
  </si>
  <si>
    <t>3 tasolla 1</t>
  </si>
  <si>
    <t>Opitut temput</t>
  </si>
  <si>
    <t>Vanha ystävällisen näköinen pirulainen</t>
  </si>
  <si>
    <t>Blondi lihaksikas ritari</t>
  </si>
  <si>
    <t>Albino haltia, kaunis ja pitkä</t>
  </si>
  <si>
    <t>Värit</t>
  </si>
  <si>
    <t>Kaunis punapää, kultahaltia</t>
  </si>
  <si>
    <t>* kulta nostaa hinnan 100 kertaiseksi</t>
  </si>
  <si>
    <t>* kultaydin kapasiteetti 15, hinta 55 000 hopeapalaa</t>
  </si>
  <si>
    <t>Orpo, katurosvo</t>
  </si>
  <si>
    <t>Druidi, metsässä samoaja</t>
  </si>
  <si>
    <t>Lupaa helpon elämän</t>
  </si>
  <si>
    <t>edustaa luomista ja käsityötä.</t>
  </si>
  <si>
    <t>antaa voimaa ja rohkeutta taistelussa.</t>
  </si>
  <si>
    <t xml:space="preserve">edustaa armoa, rauhaa, hedelmällisyyttä </t>
  </si>
  <si>
    <t>Ihmismuodot, hallitse ihoa, hiuksia, kynsiä. Regeneraatio 1. Ketun hajuaisti</t>
  </si>
  <si>
    <t>Väkivaltainen rasisteille, örkkien champion</t>
  </si>
  <si>
    <t>Örkkinainen</t>
  </si>
  <si>
    <t>Edustaa jumalallista oikeudenmukaisuutta ja tuomitsee kuolleiden sielut.</t>
  </si>
  <si>
    <t>ihmisnainen (plain)</t>
  </si>
  <si>
    <t>-1 palautuminen</t>
  </si>
  <si>
    <t>1 / voimastunt + sielu</t>
  </si>
  <si>
    <t>Susimuoto</t>
  </si>
  <si>
    <t>keskittyminen</t>
  </si>
  <si>
    <t xml:space="preserve">MMV </t>
  </si>
  <si>
    <t>Luo taikaesine kirjaamalla siihen riimuja, laukaisu riimu</t>
  </si>
  <si>
    <t>mieli + 2* sielu</t>
  </si>
  <si>
    <t>Käytä kierros luodaksesi edun ( ei hyökkäystä )</t>
  </si>
  <si>
    <t>Pitää olla teatraalinen ja jatkuvasti uutta tehden</t>
  </si>
  <si>
    <t>Avatar</t>
  </si>
  <si>
    <t>Wushu</t>
  </si>
  <si>
    <t>Huippu suorituskyky - keskimääräinen ihminen, jolla ei ole huono päivä</t>
  </si>
  <si>
    <t>Korkean tason ihminen - ammattitaidolta odotettavissa oleva määrä taitoja</t>
  </si>
  <si>
    <t>Maailmanennätys - mitä tietyn luokan parhaat ihmiset voisivat tehdä</t>
  </si>
  <si>
    <t>Yleisesti epätodennäköinen - Kohtuullinen ja järkevä yllä olevien tasojen laajennus</t>
  </si>
  <si>
    <t>Perus taso asialle mistä et mitään tiedä</t>
  </si>
  <si>
    <t>Normaalia huonompi asiassa</t>
  </si>
  <si>
    <t>Paranee kuten perusvaurio</t>
  </si>
  <si>
    <t>kestää kuin HV</t>
  </si>
  <si>
    <t>Näe elementin avulla (infra)</t>
  </si>
  <si>
    <t>Telekinesia elementille</t>
  </si>
  <si>
    <t>Luo elementtiä kuten haluat</t>
  </si>
  <si>
    <t>Muuta elementin muotoa tai ominaisuuksia, muutu elementaaliseksi itse</t>
  </si>
  <si>
    <t>Suojaa elementillä, suojaudu elementiltä, paranna</t>
  </si>
  <si>
    <t>Taikajuomat tai riimut</t>
  </si>
  <si>
    <t>Kuten edistynyt magia</t>
  </si>
  <si>
    <t>alue tai kestoaika +1</t>
  </si>
  <si>
    <t>2-3 saman perheen elementtiä</t>
  </si>
  <si>
    <t>Kutsu elementin golemi</t>
  </si>
  <si>
    <t>Saat aina aktiiviseksi 1 eläimen normaalin aistin kuten suden hajuaisti</t>
  </si>
  <si>
    <t>Muuta luita, joten voit omaksua eläimen muodon. Tarvitset dna näytteen</t>
  </si>
  <si>
    <t>Voit ottaa ja sekoittaa monen eläimen ominaisuuksia. Regeneraatio 2</t>
  </si>
  <si>
    <t>Keskit.</t>
  </si>
  <si>
    <t>Yhteyden sulkeminen vaatii 1p onnistumisen, uhrille 2</t>
  </si>
  <si>
    <t>Belmont</t>
  </si>
  <si>
    <t>INSPIRAATIO</t>
  </si>
  <si>
    <t>Inspiraatiopiste</t>
  </si>
  <si>
    <t>Inspiraatio</t>
  </si>
  <si>
    <t>Tuli, kivi, haava</t>
  </si>
  <si>
    <t>kineettinen energia</t>
  </si>
  <si>
    <t>* Hopeaydin sauva 2m</t>
  </si>
  <si>
    <t>Maagin sauva</t>
  </si>
  <si>
    <t>Kaunis nais örkki</t>
  </si>
  <si>
    <t>Tuli, kivi, jää, kineettinen</t>
  </si>
  <si>
    <t>voima, haava</t>
  </si>
  <si>
    <t>Jokainen onnistuminen antaa +- koko aspektia</t>
  </si>
  <si>
    <t>Hahmo voi matkia eläinten kemiallisia kykyjä, kuten tulihenkäys</t>
  </si>
  <si>
    <t>Addiktoi verellä, luo eläimiä verestä tai irrota kehon osia ja muuta ne eläimiksi</t>
  </si>
  <si>
    <t>Muuta sisäelimiä, luo lisä sydän, siirrä se, laajenna aivojen kokoa</t>
  </si>
  <si>
    <t>Luo vale persoona joka hämää telepaatteja tai empaatteja. Lainaa kohteen taitoja joista dna näyte</t>
  </si>
  <si>
    <t>T2 luo 1 eläimelle sopiva skaala / 2p</t>
  </si>
  <si>
    <t>T1 siirrä lähestymistapa pisteitä vapaasti 1/1 p</t>
  </si>
  <si>
    <r>
      <t xml:space="preserve">T1 lisää lähestymistapa pisteitä </t>
    </r>
    <r>
      <rPr>
        <sz val="9"/>
        <color theme="1"/>
        <rFont val="Garamond"/>
        <family val="1"/>
      </rPr>
      <t>pyramidin mukaan</t>
    </r>
  </si>
  <si>
    <t>Muuta ihoa, hiuksia, kynsiä. Omaksu oman muotoisena toisen olennon ulkonäkö, R1</t>
  </si>
  <si>
    <t>Amazonis (lizardmen)</t>
  </si>
  <si>
    <t>1ip</t>
  </si>
  <si>
    <t>Älykäs</t>
  </si>
  <si>
    <t>dark blue</t>
  </si>
  <si>
    <t>k</t>
  </si>
  <si>
    <t>lllm</t>
  </si>
  <si>
    <t>/</t>
  </si>
  <si>
    <t>Aamon (T)</t>
  </si>
  <si>
    <t>Asmodeus (T)</t>
  </si>
  <si>
    <t>Beelzebub  (T)</t>
  </si>
  <si>
    <t>Belphegor  (T)</t>
  </si>
  <si>
    <t>Leviathan  (T)</t>
  </si>
  <si>
    <t>Lucifer (T)</t>
  </si>
  <si>
    <t>Mammon (T)</t>
  </si>
  <si>
    <t>Isä (K)</t>
  </si>
  <si>
    <t>Muori (K)</t>
  </si>
  <si>
    <t>Muukalainen (K)</t>
  </si>
  <si>
    <t>Neito (K)</t>
  </si>
  <si>
    <t>Seppä (K)</t>
  </si>
  <si>
    <t>Soturi (K)</t>
  </si>
  <si>
    <t>Äiti (K)</t>
  </si>
  <si>
    <t>Camael (J)</t>
  </si>
  <si>
    <t>Gabriel  (J)</t>
  </si>
  <si>
    <t>Jophiel  (J)</t>
  </si>
  <si>
    <t>Michael  (J)</t>
  </si>
  <si>
    <t>Raphael  (J)</t>
  </si>
  <si>
    <t>Uriel  (J)</t>
  </si>
  <si>
    <t>Zadkiel  (J)</t>
  </si>
  <si>
    <t>Maallinen skaala Inspiraatio -2(1)</t>
  </si>
  <si>
    <t>T4 koko skaala</t>
  </si>
  <si>
    <t>2p voima +21S, äly&amp;ovelu -1</t>
  </si>
  <si>
    <t>Ilmoita tarinan yksityiskohdat: Jos haluat lisätä kerronnan sisältöön jonkin näkökulman perusteella, käytä inspiraatiopiste</t>
  </si>
  <si>
    <t>Ominaisuuden hyödyntäminen -maksaa sinulle yhden inspiraatio pisteen, ellei kutsuminen ole ilmaista. +2 kuvausta/taitotasoa</t>
  </si>
  <si>
    <t>Kieltäydy pakotuksesta: Kun ominaisuuttasi käytetään sinua vastaan, voit maksaa inspiraatio pisteen välttääksesi siihen liittyvän komplikaation.</t>
  </si>
  <si>
    <t>Fate points, inspiraatio</t>
  </si>
  <si>
    <t>Koska olen harjaantunut tiger style kung fussa, saan +2 kuvausta voimalliseen hyökkäykseen aseettomassa lähitaistelussa</t>
  </si>
  <si>
    <r>
      <t xml:space="preserve">Rapier Toledo </t>
    </r>
    <r>
      <rPr>
        <sz val="10"/>
        <color theme="1"/>
        <rFont val="Garamond"/>
        <family val="1"/>
      </rPr>
      <t>salamanca sähkömiekka</t>
    </r>
  </si>
  <si>
    <t>Musiikin opettaja porvariperheestä</t>
  </si>
  <si>
    <t>Taidot</t>
  </si>
  <si>
    <r>
      <t>Toledo Salamanca</t>
    </r>
    <r>
      <rPr>
        <sz val="11"/>
        <color theme="1"/>
        <rFont val="Garamond"/>
        <family val="1"/>
      </rPr>
      <t xml:space="preserve"> Rapier</t>
    </r>
  </si>
  <si>
    <t>Hurmaava puhuja, +2  kun keskustelussa Petolllisesti ylipuhuu toista</t>
  </si>
  <si>
    <t>Rapport</t>
  </si>
  <si>
    <t>Fight</t>
  </si>
  <si>
    <t>Athletics</t>
  </si>
  <si>
    <t>Deceive</t>
  </si>
  <si>
    <t>Burglary</t>
  </si>
  <si>
    <t>Physique</t>
  </si>
  <si>
    <t>Shoot</t>
  </si>
  <si>
    <t>Stealth</t>
  </si>
  <si>
    <t>Will</t>
  </si>
  <si>
    <t>Contacts</t>
  </si>
  <si>
    <t>Resources</t>
  </si>
  <si>
    <t>notice</t>
  </si>
  <si>
    <t>Ride</t>
  </si>
  <si>
    <t>Investigte</t>
  </si>
  <si>
    <t>Empathy</t>
  </si>
  <si>
    <t>Taikaesine, Toledo Salamanca, +2  bonus kun käyttää taistelutaitoa miekan kanssa meleessä</t>
  </si>
  <si>
    <t>Tymora</t>
  </si>
  <si>
    <t>Fate points</t>
  </si>
  <si>
    <t>Stressi</t>
  </si>
  <si>
    <t>Elysium Imperiumi</t>
  </si>
  <si>
    <t>Olympia (kääpiö)</t>
  </si>
  <si>
    <t>Kunniallinen ritarikoodi, ei halua tappaa humanoideja</t>
  </si>
  <si>
    <t>Örkkimies</t>
  </si>
  <si>
    <t>Voimaskaala +1, infrapunanäkö,yhteyttävä iho, vihattu rotu</t>
  </si>
  <si>
    <t>Voimalla *</t>
  </si>
  <si>
    <t>+2 taitotasoa kierrokseksi</t>
  </si>
  <si>
    <t>Tiger kungfu *</t>
  </si>
  <si>
    <t>Pormestari</t>
  </si>
  <si>
    <t>Takoojamestari (nekromanseri)</t>
  </si>
  <si>
    <t>Mary Sibley</t>
  </si>
  <si>
    <t>Ohjaa epäkuollutta, ohjaa ajatuksia tai ohjaa kehoa (tk)</t>
  </si>
  <si>
    <t>Muumio, lycan</t>
  </si>
  <si>
    <t>Vampyyri,</t>
  </si>
  <si>
    <t xml:space="preserve">Luuranko, zombie,  </t>
  </si>
  <si>
    <t>Vladimir</t>
  </si>
  <si>
    <t>Ruskea valkoinen</t>
  </si>
  <si>
    <t>Herttua politikoija</t>
  </si>
  <si>
    <t>Vampyyri, tappavaa vauriota auringosta</t>
  </si>
  <si>
    <t>Auranäkö,  näe kohteen aura, henkinen tila. Telekinesia, siirrä esineitä etäältä</t>
  </si>
  <si>
    <t>Telepatia, luo ajatusyhteys, lue ajatuksia, luo ajatuksia tai muistoja</t>
  </si>
  <si>
    <t>Kenraali</t>
  </si>
  <si>
    <t>Sielunäkö, näe maagiset energiat</t>
  </si>
  <si>
    <t>Transformatio, muuta kohde halutun muotoiseksi</t>
  </si>
  <si>
    <t>Animoi, anna kohteelle henki joka animoi sitä. Kesto pysyvä, ja kohde itsenäistyy ajan myötä.</t>
  </si>
  <si>
    <t>Hyönteiset</t>
  </si>
  <si>
    <t>Yönisäkkäät</t>
  </si>
  <si>
    <t>Petoeläimet</t>
  </si>
  <si>
    <t>Biologi maagi</t>
  </si>
  <si>
    <t>Hovimestari</t>
  </si>
  <si>
    <t>Ahne, ruma, pervo</t>
  </si>
  <si>
    <t>Fyysisesti mahdolliset asiat, joita useimpien ihmisten on mahdotonta kokeilla.</t>
  </si>
  <si>
    <t xml:space="preserve">Mahdotonta kenellekään - mahdottomia tekoja, </t>
  </si>
  <si>
    <t>jotka on edelleen helppo käsitellä. Rajoitettu paikallisiin alueisiin.</t>
  </si>
  <si>
    <t>Lähes fyysisesti mahdotonta, asioita joiden uskot ihmisen olevan jossain vaiheessa saavuttanut, kerran</t>
  </si>
  <si>
    <t>Ihmisille mahdotonta - lähinnä eläinten tai koneiden kykyjä</t>
  </si>
  <si>
    <t>Nopat</t>
  </si>
  <si>
    <t>1,3,5</t>
  </si>
  <si>
    <t>Nopeuteen perustuva hyökkäys (ei tarkka)</t>
  </si>
  <si>
    <t>Kokemus</t>
  </si>
  <si>
    <t>1p inspiraatiota lisää</t>
  </si>
  <si>
    <t>Toinen inspiraatio piste</t>
  </si>
  <si>
    <t>Lähestymistapabonus voi puhdistaa velan kokonaan</t>
  </si>
  <si>
    <t>Ennustus, näe enneunia vaaroista ja isoista asioista, näe epäonnistuneet tehtävät näin luoden tallennuspisteen.</t>
  </si>
  <si>
    <t>Psykokinesis, luonteen perusteella voit ampua yhtä elementtiä, sähköä, tulta tai henkistä vauriota tekevän iskun.</t>
  </si>
  <si>
    <t>Käsillä parannus: laske vaurion tasoa yhdellä ja lisää "parantuva" sen alkuun.</t>
  </si>
  <si>
    <t>Inspiraatiolla voi ostaa stuntin tai manttelin</t>
  </si>
  <si>
    <t>1. Lucifer: pride</t>
  </si>
  <si>
    <t>2. Beelzebub: envy (envious)</t>
  </si>
  <si>
    <t>3. Sathanas: wrath (wraþþe)</t>
  </si>
  <si>
    <t>4. Abadon: sloth (slowȝ)</t>
  </si>
  <si>
    <t>5. Mammon: greed (avarous)</t>
  </si>
  <si>
    <t>6. Belphegor: gluttony (gloutons)</t>
  </si>
  <si>
    <t>7. Asmodeus: lust (lecherous)</t>
  </si>
  <si>
    <t>Vie rikkailta, antaa sinulle</t>
  </si>
  <si>
    <t>Antaa mielihyväkokemuksia</t>
  </si>
  <si>
    <t>Tyydyttää himosi</t>
  </si>
  <si>
    <t>Antaa laiskotella</t>
  </si>
  <si>
    <t>Auttaa laiskottelemaan</t>
  </si>
  <si>
    <t>Voimastuntit</t>
  </si>
  <si>
    <t>Irrota astraalikeho ja liiku näkymättömästi ympäriinsä ja havannoi ympäristöä. Kehon valtaamalla voit käyttää voimiasi fyysiseen maailmaan</t>
  </si>
  <si>
    <t>ESP. Aisti kaukaisia paikkoja kuin olisit siellä, tarvitsee yhteyden</t>
  </si>
  <si>
    <t>Vaihdokas</t>
  </si>
  <si>
    <t>Succubus</t>
  </si>
  <si>
    <t>Noussut</t>
  </si>
  <si>
    <t>Perus stuntit ja ominaisuudet</t>
  </si>
  <si>
    <t>Maagi voimastuntit, magianäkö, näe maagiset energiat ympäristössä.</t>
  </si>
  <si>
    <t>Elementin hallinta voimastuntit, Aisti elementti kyky joka riippuu elementistä. Tuli antaa infrapunanäön.</t>
  </si>
  <si>
    <t>Hirviön metsästäjä</t>
  </si>
  <si>
    <t>Legenda</t>
  </si>
  <si>
    <t>Puolijumala</t>
  </si>
  <si>
    <t xml:space="preserve">Inspiraatio 4. </t>
  </si>
  <si>
    <t>Muodonmuutos voimastuntit. Valitse 1 eläimen aisti joka aina päällä. Ulkonäkö hyvä. Voi käyttää manapisteitä melee alue hyökkäyksiin</t>
  </si>
  <si>
    <t>Legenda skaala, Inspiraatio 1 Voi käyttää mana pisteitä melee taistelussa hyökätäkseen useamman vihollisen kimppuun</t>
  </si>
  <si>
    <t>1 stuntti, Inspiraatio 6</t>
  </si>
  <si>
    <t>Mentalisi voimastuntit, Auranäkö, näe kohteen aura, eli henkisen ja fyysisen tilann</t>
  </si>
  <si>
    <r>
      <rPr>
        <b/>
        <sz val="11"/>
        <color theme="1"/>
        <rFont val="Garamond"/>
        <family val="1"/>
      </rPr>
      <t>Tausta</t>
    </r>
    <r>
      <rPr>
        <sz val="11"/>
        <color theme="1"/>
        <rFont val="Garamond"/>
        <family val="1"/>
      </rPr>
      <t xml:space="preserve"> taito</t>
    </r>
  </si>
  <si>
    <t>Kasvoton joukko</t>
  </si>
  <si>
    <t>Zombiet</t>
  </si>
  <si>
    <t>Kilpi 1, hidas</t>
  </si>
  <si>
    <t>maksimi pyramidi</t>
  </si>
  <si>
    <t>Keskittynyt</t>
  </si>
  <si>
    <t>Tyyli</t>
  </si>
  <si>
    <t>* lukkojen avaaminen, tarkkuusammunta (tähtäys on kierros)</t>
  </si>
  <si>
    <t>* Kaikki voimaa kaipaava työ, perus melee</t>
  </si>
  <si>
    <t>* kaikki nopeutta vaativa, epätarkka, nopea melee</t>
  </si>
  <si>
    <t>* sama temppu ei yleensä toimi kahta kertaa</t>
  </si>
  <si>
    <t>* +2 jos stuntti sallii, geneerinen stuntti antaa vain +1 kuvauksen</t>
  </si>
  <si>
    <t>fyysinen</t>
  </si>
  <si>
    <t>henkinen</t>
  </si>
  <si>
    <t>Nimetty vihollinen</t>
  </si>
  <si>
    <t>Onnistum</t>
  </si>
  <si>
    <t>Garou</t>
  </si>
  <si>
    <t>Nosferatu</t>
  </si>
  <si>
    <t>Gangrel</t>
  </si>
  <si>
    <t>Elinvoima OOOOO, laskee 1p päivässä, syötävä elinvoimaa tai alkaa saada fyysistä vauriota. Alkaa muistuttaa olentoa jonka elinvoimaa syö.</t>
  </si>
  <si>
    <t xml:space="preserve">Mentalismi voimastuntit. Auringonvalossa 1 tappava vaurio/kierros, Epäkuollut(fyysinen, veri), Nopeus 3 skaala etu. </t>
  </si>
  <si>
    <t>Epäkuolleiden Manttelit</t>
  </si>
  <si>
    <t>Epäkuollut *</t>
  </si>
  <si>
    <t xml:space="preserve">Mentalismi voimastuntit. Auringonvalossa voimaton, Epäkuollut(henkinen, tunteet). Kuoleman jälkeen herää henkiin Vampyyrinä. Nopeus 1 skaala etu. </t>
  </si>
  <si>
    <t>Herätetty</t>
  </si>
  <si>
    <t>Magia voimastuntit. Epäkuollut(fyysinen, pienet aivot). Kuoleman jälkeen herää henkiin Muumiona. 1 kilpi skaala etu. Haavat paranee 1 taso hitaammin</t>
  </si>
  <si>
    <t>Lich</t>
  </si>
  <si>
    <t>Epäkuolleiden hallinta voimastuntit. Epäkuollut(henkinen, tunteet). Kuoleman jälkeen herää henkiin Lichinä. 1 kilpi skaala etu. Haavat paranee 1 taso hitaammin</t>
  </si>
  <si>
    <t>Nekromania hallinta voimastuntit,  Epäkuollut(henkinen, elinvoima). Kuoleman jälkeen herää henkiin riivaajana. 2 kilpi skaala etu. Ei parane ilman voimia</t>
  </si>
  <si>
    <t>Riivaaja</t>
  </si>
  <si>
    <t>Koshei</t>
  </si>
  <si>
    <t>Magia voimastuntit, muuttuu zombieksi jos ei syö aivoja, Epäkuollut(fyysinen, tuoreet aivot). Kuoleman jälkeen herää henkiin kosheina. 2 kilpi skaala etu. Ei parane ilman voimia</t>
  </si>
  <si>
    <t>Nekromania hallinta voimastuntit,  Epäkuollut(henkinen, sielunvaurio). 3 kilpi skaala etu. Ei parane ilman voimia, tarvitsee riivatun kehon toimiakseen</t>
  </si>
  <si>
    <t>Magia voimastuntit, Epäkuollut(henkinen, sieluvaurio), 3 kilpi skaala etu. Ei parane ilman voimia, tarvitsee riivatun kehon toimiakseen</t>
  </si>
  <si>
    <t>Auranäkö,  näe kohteen aura, henkinen tila.</t>
  </si>
  <si>
    <t>Nekromania näkö, näkee entropian vaikuttavan ympäristöön</t>
  </si>
  <si>
    <t>XP 0</t>
  </si>
  <si>
    <t>XP 1</t>
  </si>
  <si>
    <t>XP 2</t>
  </si>
  <si>
    <t>Kolmas inspiraatiopiste</t>
  </si>
  <si>
    <t>Lähestymistapa kokemuspyramidi</t>
  </si>
  <si>
    <t>pelikertoja</t>
  </si>
  <si>
    <r>
      <t>l</t>
    </r>
    <r>
      <rPr>
        <sz val="11"/>
        <color rgb="FFFF0000"/>
        <rFont val="Wingdings"/>
        <charset val="2"/>
      </rPr>
      <t>l</t>
    </r>
    <r>
      <rPr>
        <sz val="11"/>
        <color theme="1"/>
        <rFont val="Wingdings"/>
        <charset val="2"/>
      </rPr>
      <t>m</t>
    </r>
  </si>
  <si>
    <r>
      <t>ll</t>
    </r>
    <r>
      <rPr>
        <sz val="11"/>
        <color rgb="FFFF0000"/>
        <rFont val="Wingdings"/>
        <charset val="2"/>
      </rPr>
      <t>l</t>
    </r>
  </si>
  <si>
    <t>Skaala +1, Korkeammat voima manttelit</t>
  </si>
  <si>
    <t>Neljäs inspiraatiopiste</t>
  </si>
  <si>
    <t>Telepaatia, luo mielten yhteyden jota voi käyttää henkiseen taistelun. Luo tai lue muistoja tai ajatuksia.</t>
  </si>
  <si>
    <t>Muodonmuutos voimastuntit. Epäkuollut(henkinen, raaka sisäelin). Voimaton jos koskee hopeaa. Voima +1 skaala etu, mana meleessä</t>
  </si>
  <si>
    <t>Muodonmuutos voimastuntit. Epäkuollut(henkinen, kokonainen nisäkäs) Voimaton kohtauksen ajan jos koskee hopeaa. Hopeavauriot paranevat perusnopeudella, Voima +3 skaala etu, mana meleessä</t>
  </si>
  <si>
    <t>punainen, keltainen</t>
  </si>
  <si>
    <t>Ruskea, valkoinen</t>
  </si>
  <si>
    <t>Onnistumiset</t>
  </si>
  <si>
    <t>llllnn</t>
  </si>
  <si>
    <t>Onnist.</t>
  </si>
  <si>
    <t>Kuvausten määrä</t>
  </si>
  <si>
    <t>Nimetön vastustaja</t>
  </si>
  <si>
    <t xml:space="preserve">Mentalismi voimastuntit. Auringonvalossa tappava vaurio 3,6,10, Epäkuollut(fyysinen, veri). Kuoleman jälkeen herää henkiin Nosferatuna. Fyysinen Nopeus 2 skaala etu. </t>
  </si>
  <si>
    <t>Muodonmuutos voimastuntit. Epäkuollut(henkinen, raaka liha/sisäelin). Voimaton jos koskee hopeaa. Hopeavauriot paranevat perusnopeudella,Fyysinen Voima +2 skaala etu, mana meleessä</t>
  </si>
  <si>
    <t>Koska olen vampyyri, saan +2 kuvausta kun nopeasti raatelen meleessä kaksintaistelussa. (6 k)</t>
  </si>
  <si>
    <t>Raatelu 6 onnistumista</t>
  </si>
  <si>
    <t>1 + skaala (sankari +2)</t>
  </si>
  <si>
    <t xml:space="preserve">Nimetty </t>
  </si>
  <si>
    <t>Taitotaso</t>
  </si>
  <si>
    <t>Nosta 1 lähestymistapa 2:seen</t>
  </si>
  <si>
    <t>Nosta 2 lähestymistapa 3:seen</t>
  </si>
  <si>
    <t>Transformaatio. Druidi voi muuttaa kohteen toiseksi kohteeksi jonka hän on opetellut. Kesto Muodonmuutosvaurio</t>
  </si>
  <si>
    <t>Taivuta energiaa. Velho voi taivuttaa mitä tahansa energiaa mitä hän on opetellut eri tavoilla, sallien suojakilpi, näkymättömyys tai levitointi loitsuja. Kesto keskittyminen</t>
  </si>
  <si>
    <t>Portaali. Magus voi avata yhteyden toiseen paikkaan tai henkimaailman tasolle josta hän voi kutsua elementtejä tai olentoja. Oma telesiirto on vaikeaa. Kesto hetken</t>
  </si>
  <si>
    <t>Animoi. Shamaani voi kutsua hengen esineeseen, kasviin tai yksinkertaiseen eläimeen tehden siitä uskollisen palvelijan. Kesto on pysyvä, ja olento itsenäistyy ajan myötä</t>
  </si>
  <si>
    <t>Vaihda ominaisuus. Noita voi vaihtaa ominaisuuden, lähestymistavan, haavan tai muun määriteltävissä olevan ominaisuuden kohteelta. Kesto MMV.</t>
  </si>
  <si>
    <t>Alkemia. Maagi voi tehdä taikaesineitä Alkemia sääntöjen mukaan.</t>
  </si>
  <si>
    <t>Riimutaikuus. Maagi voi tehdä taikaesineen Riimutaikuuden sääntöjen mukaan</t>
  </si>
  <si>
    <t>Taikajuomat. Maagi voi tehdä taikajuoman Taikajuomasääntöjen mukaan</t>
  </si>
  <si>
    <t>2. Eläinmuodot. Hahmo voi muuttaa myös luustorakennettaan opettelemansa eläimen mukaiseksi.</t>
  </si>
  <si>
    <t>1. Ihmismuodot. Hahmo voi muuttaa pehmytkudostaan kuten ihoa ja lihaksia sekä kynsiä ja hiuksia opettelemansa muodon mukaiseksi. Regeneraatio 1</t>
  </si>
  <si>
    <t>3. Hybridimuodot. Hahmo voi muutella osia itsestään eri opettelemiansa eläinten muotojen mukaan luoden fantastisia muotoja. Regeneraatio 2</t>
  </si>
  <si>
    <t>4. Koon hallinta. Hahmo voi muuttaa kokoaan. 1 onnistuminen voi tuplata koko kertoimen tai puolittaa koon.</t>
  </si>
  <si>
    <t>5. Kemialliset kyvyt. Hahmo voi matkia opettelemaltaan eläimeltä kemiallisen kyvyn ja ottaa sen muihin muotoihinsa kuten seitti, myrkky tai kovakuoriaisen polttavan kemikaalin. Regeneraatio 3</t>
  </si>
  <si>
    <t>Mielenhallinta. Luo valepersoona ja piilota oma persoona niin että ottamasi muoto ei edes tiedä olevansa sinä. Hämää mentalisteja, ja voit saada kohteen taidot käyttöösi.</t>
  </si>
  <si>
    <t>Sisäelinten hallinta. Siirtele sisäelimiä paikasta toiseen tai luo niitä lisää.</t>
  </si>
  <si>
    <t xml:space="preserve">Verimagia. Luo verestäsi eläimiä, anna niille tehtäviä, vahvista seuraajiasi kyvyilläsi juottamalla heille vertasi ja tee heistä uskollisia. </t>
  </si>
  <si>
    <t>Luo hallitsemaasi elementtiä. Tee iskuja, valleja tai aluehyökkäyksiä (mana pisteillä)</t>
  </si>
  <si>
    <t>Ohjaa elementtiäsi kuten telekinesialla. Määräile elementtisi golemeita.</t>
  </si>
  <si>
    <t>Muuta elementtiäsi haluamallasi tavalla, taiteelliset lahjasi ovat rajana.</t>
  </si>
  <si>
    <t>Suojaa elementilläsi, suojaudu elementiltäsi, paranna elementilläsi. Esim. Hengitä veden tai maan alla.</t>
  </si>
  <si>
    <t>5. Yksi edistynyt magia - tee taikaesineitä elementilläsi.</t>
  </si>
  <si>
    <t>Boostaus. Lisää alue vaikutusta yhdellä tai kestoaikaa yhdellä.</t>
  </si>
  <si>
    <t>Sisarelementit. Saat 2-3 samaan perheeseen kuuluvaa elementtiä. Klassinen on vesi, tuli, ilma ja maa. Tai elementin variaatiot.</t>
  </si>
  <si>
    <t>Elementaalinen. Kutsu elementaalinen joka pysyy uskollisena sinulle. Kesto pysyvä, kunnes kuolee nälkään.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</si>
</sst>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\ &quot;€&quot;_-;\-* #,##0\ &quot;€&quot;_-;_-* &quot;-&quot;??\ &quot;€&quot;_-;_-@_-"/>
    <numFmt numFmtId="165" formatCode="[$€-2]0"/>
    <numFmt numFmtId="166" formatCode="0.0"/>
  </numFmts>
  <fonts count="114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Wingdings"/>
      <charset val="2"/>
    </font>
    <font>
      <b/>
      <sz val="16"/>
      <color theme="1"/>
      <name val="Chiller"/>
      <family val="5"/>
    </font>
    <font>
      <b/>
      <sz val="16"/>
      <color theme="0"/>
      <name val="Chiller"/>
      <family val="5"/>
    </font>
    <font>
      <b/>
      <sz val="12"/>
      <color theme="0"/>
      <name val="Chiller"/>
      <family val="5"/>
    </font>
    <font>
      <b/>
      <sz val="11"/>
      <color theme="0"/>
      <name val="Chiller"/>
      <family val="5"/>
    </font>
    <font>
      <sz val="8"/>
      <color indexed="8"/>
      <name val="Helvetica"/>
      <family val="2"/>
    </font>
    <font>
      <sz val="10"/>
      <color theme="1"/>
      <name val="Garamond"/>
      <family val="1"/>
    </font>
    <font>
      <sz val="9"/>
      <color theme="1"/>
      <name val="Garamond"/>
      <family val="1"/>
    </font>
    <font>
      <sz val="10"/>
      <color indexed="8"/>
      <name val="Helvetica"/>
    </font>
    <font>
      <b/>
      <sz val="10"/>
      <color indexed="8"/>
      <name val="Helvetica"/>
      <family val="2"/>
    </font>
    <font>
      <sz val="9"/>
      <color indexed="8"/>
      <name val="Helvetica"/>
      <family val="2"/>
    </font>
    <font>
      <sz val="10"/>
      <color indexed="8"/>
      <name val="Helvetica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color rgb="FFFF0000"/>
      <name val="Helvetica"/>
      <family val="2"/>
    </font>
    <font>
      <sz val="10"/>
      <color theme="9" tint="0.39997558519241921"/>
      <name val="Helvetica"/>
      <family val="2"/>
    </font>
    <font>
      <sz val="10"/>
      <color rgb="FF0070C0"/>
      <name val="Helvetica"/>
      <family val="2"/>
    </font>
    <font>
      <sz val="10"/>
      <color rgb="FF00B0F0"/>
      <name val="Helvetica"/>
      <family val="2"/>
    </font>
    <font>
      <b/>
      <sz val="10"/>
      <color theme="0"/>
      <name val="Helvetica"/>
    </font>
    <font>
      <sz val="10"/>
      <color theme="0"/>
      <name val="Helvetica"/>
    </font>
    <font>
      <b/>
      <sz val="16"/>
      <color theme="0"/>
      <name val="Wingdings"/>
      <charset val="2"/>
    </font>
    <font>
      <sz val="12"/>
      <color theme="1"/>
      <name val="Garamond"/>
      <family val="1"/>
    </font>
    <font>
      <i/>
      <sz val="11"/>
      <color theme="1"/>
      <name val="Garamond"/>
      <family val="1"/>
    </font>
    <font>
      <sz val="4"/>
      <color theme="1"/>
      <name val="Arial Narrow"/>
      <family val="2"/>
    </font>
    <font>
      <sz val="8"/>
      <color theme="1"/>
      <name val="Garamond"/>
      <family val="1"/>
    </font>
    <font>
      <sz val="12"/>
      <color rgb="FF3A3A3A"/>
      <name val="Garamond"/>
      <family val="1"/>
    </font>
    <font>
      <sz val="11"/>
      <color theme="0"/>
      <name val="Garamond"/>
      <family val="1"/>
    </font>
    <font>
      <b/>
      <sz val="14"/>
      <color theme="0"/>
      <name val="Chiller"/>
      <family val="5"/>
    </font>
    <font>
      <sz val="14"/>
      <color theme="0"/>
      <name val="Garamond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Wingdings"/>
      <charset val="2"/>
    </font>
    <font>
      <b/>
      <sz val="11"/>
      <color theme="0"/>
      <name val="Calibri"/>
      <family val="2"/>
      <scheme val="minor"/>
    </font>
    <font>
      <b/>
      <sz val="11"/>
      <color theme="0"/>
      <name val="Aharoni"/>
    </font>
    <font>
      <b/>
      <sz val="11"/>
      <color theme="0" tint="-0.14999847407452621"/>
      <name val="Calibri"/>
      <family val="2"/>
      <scheme val="minor"/>
    </font>
    <font>
      <b/>
      <sz val="12"/>
      <color theme="1"/>
      <name val="Garamond"/>
      <family val="1"/>
    </font>
    <font>
      <b/>
      <sz val="16"/>
      <color theme="1"/>
      <name val="Garamond"/>
      <family val="1"/>
    </font>
    <font>
      <i/>
      <sz val="12"/>
      <color theme="1"/>
      <name val="Garamond"/>
      <family val="1"/>
    </font>
    <font>
      <b/>
      <sz val="11"/>
      <color theme="0"/>
      <name val="Garamond"/>
      <family val="1"/>
    </font>
    <font>
      <sz val="9"/>
      <color theme="1"/>
      <name val="Wingdings"/>
      <charset val="2"/>
    </font>
    <font>
      <sz val="11"/>
      <color rgb="FF000000"/>
      <name val="Garamond"/>
      <family val="1"/>
    </font>
    <font>
      <sz val="10"/>
      <color theme="9" tint="-0.499984740745262"/>
      <name val="Helvetica"/>
      <family val="2"/>
    </font>
    <font>
      <sz val="10"/>
      <color rgb="FFFFC000"/>
      <name val="Helvetica"/>
      <family val="2"/>
    </font>
    <font>
      <sz val="11"/>
      <color theme="0" tint="-4.9989318521683403E-2"/>
      <name val="Garamond"/>
      <family val="1"/>
    </font>
    <font>
      <sz val="11"/>
      <color theme="1"/>
      <name val="Arial Narrow"/>
      <family val="2"/>
    </font>
    <font>
      <b/>
      <sz val="11"/>
      <color theme="1"/>
      <name val="Wingdings"/>
      <charset val="2"/>
    </font>
    <font>
      <sz val="14"/>
      <color rgb="FF663300"/>
      <name val="Garamond"/>
      <family val="1"/>
    </font>
    <font>
      <sz val="10"/>
      <color theme="1"/>
      <name val="Wingdings"/>
      <charset val="2"/>
    </font>
    <font>
      <b/>
      <sz val="16"/>
      <color theme="0"/>
      <name val="Garamond"/>
      <family val="1"/>
    </font>
    <font>
      <sz val="11"/>
      <color theme="0"/>
      <name val="Wingdings"/>
      <charset val="2"/>
    </font>
    <font>
      <sz val="8"/>
      <color theme="1"/>
      <name val="Arial Narrow"/>
      <family val="2"/>
    </font>
    <font>
      <b/>
      <sz val="12"/>
      <color theme="0"/>
      <name val="Garamond"/>
      <family val="1"/>
    </font>
    <font>
      <b/>
      <sz val="14"/>
      <color theme="0"/>
      <name val="Garamond"/>
      <family val="1"/>
    </font>
    <font>
      <sz val="12"/>
      <color theme="1"/>
      <name val="Wingdings"/>
      <charset val="2"/>
    </font>
    <font>
      <b/>
      <sz val="8"/>
      <color theme="0"/>
      <name val="Garamond"/>
      <family val="1"/>
    </font>
    <font>
      <sz val="12"/>
      <color theme="0" tint="-0.499984740745262"/>
      <name val="Garamond"/>
      <family val="1"/>
    </font>
    <font>
      <sz val="11"/>
      <color theme="0" tint="-0.499984740745262"/>
      <name val="Garamond"/>
      <family val="1"/>
    </font>
    <font>
      <b/>
      <sz val="12"/>
      <color theme="0"/>
      <name val="Wingdings"/>
      <charset val="2"/>
    </font>
    <font>
      <b/>
      <sz val="10"/>
      <color theme="0"/>
      <name val="Wingdings"/>
      <charset val="2"/>
    </font>
    <font>
      <sz val="11"/>
      <color theme="0"/>
      <name val="Calibri"/>
      <family val="2"/>
      <scheme val="minor"/>
    </font>
    <font>
      <b/>
      <sz val="11"/>
      <color theme="0" tint="-0.499984740745262"/>
      <name val="Garamond"/>
      <family val="1"/>
    </font>
    <font>
      <sz val="11"/>
      <color theme="0" tint="-0.499984740745262"/>
      <name val="Wingdings"/>
      <charset val="2"/>
    </font>
    <font>
      <sz val="10"/>
      <color theme="0" tint="-0.499984740745262"/>
      <name val="Garamond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haroni"/>
    </font>
    <font>
      <sz val="11"/>
      <color theme="1"/>
      <name val="Aharoni"/>
    </font>
    <font>
      <b/>
      <sz val="22"/>
      <color theme="1"/>
      <name val="Garamond"/>
      <family val="1"/>
    </font>
    <font>
      <sz val="11"/>
      <color theme="9" tint="-0.249977111117893"/>
      <name val="Wingdings"/>
      <charset val="2"/>
    </font>
    <font>
      <sz val="8"/>
      <name val="Calibri"/>
      <family val="2"/>
      <scheme val="minor"/>
    </font>
    <font>
      <b/>
      <sz val="14"/>
      <color theme="0"/>
      <name val="Aharoni"/>
    </font>
    <font>
      <sz val="11"/>
      <color theme="0"/>
      <name val="Aharoni"/>
    </font>
    <font>
      <b/>
      <sz val="12"/>
      <color theme="0"/>
      <name val="Aharoni"/>
    </font>
    <font>
      <b/>
      <sz val="16"/>
      <color theme="0"/>
      <name val="Aharoni"/>
    </font>
    <font>
      <b/>
      <sz val="10"/>
      <color theme="0"/>
      <name val="Aharoni"/>
    </font>
    <font>
      <b/>
      <sz val="12"/>
      <color theme="1"/>
      <name val="Aharoni"/>
    </font>
    <font>
      <sz val="12"/>
      <color theme="0"/>
      <name val="Aharoni"/>
    </font>
    <font>
      <b/>
      <sz val="10"/>
      <color theme="1"/>
      <name val="Aharoni"/>
    </font>
    <font>
      <sz val="10"/>
      <color theme="1"/>
      <name val="Aharoni"/>
    </font>
    <font>
      <sz val="36"/>
      <color theme="6" tint="0.79998168889431442"/>
      <name val="Algerian"/>
      <family val="5"/>
    </font>
    <font>
      <b/>
      <sz val="10"/>
      <color rgb="FF0070C0"/>
      <name val="Helvetica"/>
      <family val="2"/>
    </font>
    <font>
      <sz val="10"/>
      <color rgb="FFC00000"/>
      <name val="Helvetica"/>
      <family val="2"/>
    </font>
    <font>
      <b/>
      <sz val="10"/>
      <color theme="5" tint="-0.499984740745262"/>
      <name val="Helvetica"/>
      <family val="2"/>
    </font>
    <font>
      <sz val="10"/>
      <color theme="5" tint="-0.499984740745262"/>
      <name val="Helvetica"/>
      <family val="2"/>
    </font>
    <font>
      <sz val="10"/>
      <color theme="5" tint="-0.499984740745262"/>
      <name val="Arial Narrow"/>
      <family val="2"/>
    </font>
    <font>
      <b/>
      <sz val="10"/>
      <color rgb="FFC00000"/>
      <name val="Helvetica"/>
      <family val="2"/>
    </font>
    <font>
      <sz val="10"/>
      <color theme="8" tint="-0.499984740745262"/>
      <name val="Helvetica"/>
      <family val="2"/>
    </font>
    <font>
      <sz val="10"/>
      <color indexed="8"/>
      <name val="Arial Narrow"/>
      <family val="2"/>
    </font>
    <font>
      <b/>
      <sz val="10"/>
      <color theme="1"/>
      <name val="Helvetica"/>
      <family val="2"/>
    </font>
    <font>
      <b/>
      <sz val="10"/>
      <color rgb="FF00B0F0"/>
      <name val="Helvetica"/>
      <family val="2"/>
    </font>
    <font>
      <b/>
      <sz val="9"/>
      <color theme="5" tint="-0.499984740745262"/>
      <name val="Helvetica"/>
      <family val="2"/>
    </font>
    <font>
      <b/>
      <sz val="10"/>
      <color theme="9" tint="0.39997558519241921"/>
      <name val="Helvetica"/>
      <family val="2"/>
    </font>
    <font>
      <b/>
      <sz val="10"/>
      <color indexed="8"/>
      <name val="Arial Narrow"/>
      <family val="2"/>
    </font>
    <font>
      <i/>
      <sz val="10"/>
      <color theme="2" tint="-0.499984740745262"/>
      <name val="Helvetica"/>
      <family val="2"/>
    </font>
    <font>
      <sz val="10"/>
      <color theme="1"/>
      <name val="Calibri"/>
      <family val="2"/>
      <scheme val="minor"/>
    </font>
    <font>
      <b/>
      <sz val="11"/>
      <color theme="2"/>
      <name val="Wingdings"/>
      <charset val="2"/>
    </font>
    <font>
      <b/>
      <sz val="10"/>
      <color theme="2"/>
      <name val="Wingdings"/>
      <charset val="2"/>
    </font>
    <font>
      <b/>
      <sz val="8"/>
      <color theme="1"/>
      <name val="Wingdings"/>
      <charset val="2"/>
    </font>
    <font>
      <sz val="8"/>
      <color theme="0"/>
      <name val="Aharoni"/>
    </font>
    <font>
      <b/>
      <sz val="10"/>
      <color theme="1"/>
      <name val="Garamond"/>
      <family val="1"/>
    </font>
    <font>
      <i/>
      <sz val="10"/>
      <color theme="1"/>
      <name val="Garamond"/>
      <family val="1"/>
    </font>
    <font>
      <b/>
      <sz val="9"/>
      <color theme="0"/>
      <name val="Aharoni"/>
    </font>
    <font>
      <b/>
      <sz val="8"/>
      <color theme="1"/>
      <name val="Aharoni"/>
    </font>
    <font>
      <b/>
      <sz val="10"/>
      <name val="Wingdings"/>
      <charset val="2"/>
    </font>
    <font>
      <sz val="11"/>
      <name val="Garamond"/>
      <family val="1"/>
    </font>
    <font>
      <sz val="10"/>
      <color theme="0"/>
      <name val="Aharoni"/>
    </font>
    <font>
      <b/>
      <sz val="8"/>
      <color theme="0"/>
      <name val="Aharoni"/>
    </font>
    <font>
      <sz val="9"/>
      <color rgb="FF3A3A3A"/>
      <name val="Garamond"/>
      <family val="1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11"/>
      <color rgb="FFFF0000"/>
      <name val="Wingdings"/>
      <charset val="2"/>
    </font>
    <font>
      <b/>
      <sz val="11"/>
      <name val="Garamond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13"/>
      </right>
      <top style="thin">
        <color indexed="1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 style="medium">
        <color indexed="64"/>
      </left>
      <right style="thin">
        <color indexed="13"/>
      </right>
      <top style="medium">
        <color indexed="64"/>
      </top>
      <bottom style="medium">
        <color indexed="64"/>
      </bottom>
      <diagonal/>
    </border>
    <border>
      <left style="thin">
        <color indexed="13"/>
      </left>
      <right style="thin">
        <color indexed="13"/>
      </right>
      <top style="medium">
        <color indexed="64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64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medium">
        <color indexed="64"/>
      </right>
      <top style="thin">
        <color indexed="13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thin">
        <color indexed="13"/>
      </top>
      <bottom style="medium">
        <color indexed="64"/>
      </bottom>
      <diagonal/>
    </border>
    <border>
      <left style="medium">
        <color indexed="16"/>
      </left>
      <right/>
      <top style="medium">
        <color indexed="16"/>
      </top>
      <bottom style="thin">
        <color indexed="13"/>
      </bottom>
      <diagonal/>
    </border>
    <border>
      <left style="medium">
        <color indexed="64"/>
      </left>
      <right style="thin">
        <color indexed="13"/>
      </right>
      <top style="medium">
        <color indexed="64"/>
      </top>
      <bottom style="thin">
        <color indexed="13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 style="thin">
        <color indexed="13"/>
      </bottom>
      <diagonal/>
    </border>
    <border>
      <left/>
      <right style="thin">
        <color indexed="13"/>
      </right>
      <top style="medium">
        <color indexed="16"/>
      </top>
      <bottom style="thin">
        <color indexed="13"/>
      </bottom>
      <diagonal/>
    </border>
    <border>
      <left style="thin">
        <color indexed="13"/>
      </left>
      <right style="thin">
        <color indexed="64"/>
      </right>
      <top style="medium">
        <color indexed="16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/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medium">
        <color indexed="16"/>
      </top>
      <bottom style="thin">
        <color indexed="13"/>
      </bottom>
      <diagonal/>
    </border>
    <border>
      <left style="medium">
        <color indexed="16"/>
      </left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64"/>
      </right>
      <top style="thin">
        <color indexed="13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64"/>
      </right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13"/>
      </top>
      <bottom/>
      <diagonal/>
    </border>
    <border>
      <left style="thick">
        <color indexed="17"/>
      </left>
      <right style="thick">
        <color indexed="17"/>
      </right>
      <top style="thin">
        <color indexed="17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indexed="1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13"/>
      </right>
      <top/>
      <bottom style="thin">
        <color theme="0" tint="-0.24994659260841701"/>
      </bottom>
      <diagonal/>
    </border>
    <border>
      <left style="thin">
        <color indexed="13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thin">
        <color indexed="1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1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13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1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16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indexed="13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13"/>
      </right>
      <top style="thin">
        <color theme="0" tint="-0.24994659260841701"/>
      </top>
      <bottom style="medium">
        <color indexed="16"/>
      </bottom>
      <diagonal/>
    </border>
    <border>
      <left/>
      <right/>
      <top style="thin">
        <color theme="0" tint="-0.24994659260841701"/>
      </top>
      <bottom style="medium">
        <color indexed="16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/>
      <right/>
      <top style="medium">
        <color indexed="16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1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thin">
        <color rgb="FF6633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 tint="-0.14996795556505021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thin">
        <color indexed="13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thin">
        <color indexed="13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16"/>
      </right>
      <top style="thin">
        <color indexed="13"/>
      </top>
      <bottom style="thin">
        <color indexed="13"/>
      </bottom>
      <diagonal/>
    </border>
    <border>
      <left style="medium">
        <color indexed="16"/>
      </left>
      <right style="medium">
        <color indexed="16"/>
      </right>
      <top style="thin">
        <color indexed="13"/>
      </top>
      <bottom style="thin">
        <color indexed="13"/>
      </bottom>
      <diagonal/>
    </border>
    <border>
      <left/>
      <right style="medium">
        <color indexed="16"/>
      </right>
      <top style="thin">
        <color indexed="13"/>
      </top>
      <bottom style="medium">
        <color indexed="16"/>
      </bottom>
      <diagonal/>
    </border>
    <border>
      <left style="medium">
        <color indexed="16"/>
      </left>
      <right style="medium">
        <color indexed="16"/>
      </right>
      <top style="thin">
        <color indexed="13"/>
      </top>
      <bottom style="medium">
        <color indexed="16"/>
      </bottom>
      <diagonal/>
    </border>
    <border>
      <left style="medium">
        <color indexed="16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indexed="13"/>
      </left>
      <right style="medium">
        <color indexed="16"/>
      </right>
      <top/>
      <bottom/>
      <diagonal/>
    </border>
    <border>
      <left/>
      <right style="thin">
        <color indexed="13"/>
      </right>
      <top style="medium">
        <color indexed="64"/>
      </top>
      <bottom/>
      <diagonal/>
    </border>
    <border>
      <left/>
      <right style="medium">
        <color indexed="16"/>
      </right>
      <top style="medium">
        <color indexed="16"/>
      </top>
      <bottom/>
      <diagonal/>
    </border>
    <border>
      <left style="medium">
        <color indexed="16"/>
      </left>
      <right style="medium">
        <color indexed="16"/>
      </right>
      <top style="medium">
        <color indexed="64"/>
      </top>
      <bottom/>
      <diagonal/>
    </border>
    <border>
      <left style="medium">
        <color indexed="16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13"/>
      </right>
      <top/>
      <bottom/>
      <diagonal/>
    </border>
    <border>
      <left/>
      <right style="medium">
        <color indexed="16"/>
      </right>
      <top/>
      <bottom/>
      <diagonal/>
    </border>
    <border>
      <left style="medium">
        <color indexed="16"/>
      </left>
      <right style="medium">
        <color indexed="16"/>
      </right>
      <top/>
      <bottom/>
      <diagonal/>
    </border>
    <border>
      <left style="medium">
        <color indexed="16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13"/>
      </right>
      <top/>
      <bottom style="medium">
        <color indexed="64"/>
      </bottom>
      <diagonal/>
    </border>
    <border>
      <left style="thin">
        <color indexed="13"/>
      </left>
      <right style="medium">
        <color indexed="16"/>
      </right>
      <top/>
      <bottom style="medium">
        <color indexed="64"/>
      </bottom>
      <diagonal/>
    </border>
    <border>
      <left style="medium">
        <color indexed="16"/>
      </left>
      <right style="medium">
        <color indexed="16"/>
      </right>
      <top/>
      <bottom style="medium">
        <color indexed="64"/>
      </bottom>
      <diagonal/>
    </border>
    <border>
      <left style="medium">
        <color indexed="16"/>
      </left>
      <right style="medium">
        <color indexed="64"/>
      </right>
      <top/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3"/>
      </right>
      <top style="medium">
        <color indexed="64"/>
      </top>
      <bottom/>
      <diagonal/>
    </border>
    <border>
      <left/>
      <right style="thin">
        <color indexed="13"/>
      </right>
      <top style="medium">
        <color indexed="64"/>
      </top>
      <bottom/>
      <diagonal/>
    </border>
    <border>
      <left style="thin">
        <color indexed="13"/>
      </left>
      <right style="medium">
        <color indexed="16"/>
      </right>
      <top style="medium">
        <color indexed="64"/>
      </top>
      <bottom/>
      <diagonal/>
    </border>
    <border>
      <left style="thin">
        <color indexed="13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13"/>
      </right>
      <top/>
      <bottom/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1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13"/>
      </right>
      <top/>
      <bottom style="medium">
        <color indexed="64"/>
      </bottom>
      <diagonal/>
    </border>
    <border>
      <left style="thin">
        <color indexed="13"/>
      </left>
      <right style="thin">
        <color indexed="14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 style="thin">
        <color indexed="13"/>
      </right>
      <top style="medium">
        <color indexed="64"/>
      </top>
      <bottom/>
      <diagonal/>
    </border>
    <border>
      <left style="medium">
        <color indexed="64"/>
      </left>
      <right style="thin">
        <color indexed="14"/>
      </right>
      <top style="medium">
        <color indexed="64"/>
      </top>
      <bottom style="medium">
        <color indexed="64"/>
      </bottom>
      <diagonal/>
    </border>
    <border>
      <left style="thin">
        <color indexed="14"/>
      </left>
      <right style="thin">
        <color indexed="1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/>
      <diagonal/>
    </border>
  </borders>
  <cellStyleXfs count="5">
    <xf numFmtId="0" fontId="0" fillId="0" borderId="0"/>
    <xf numFmtId="0" fontId="11" fillId="0" borderId="0" applyNumberFormat="0" applyFill="0" applyBorder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44" fontId="14" fillId="0" borderId="0" applyFont="0" applyFill="0" applyBorder="0" applyAlignment="0" applyProtection="0"/>
    <xf numFmtId="43" fontId="110" fillId="0" borderId="0" applyFont="0" applyFill="0" applyBorder="0" applyAlignment="0" applyProtection="0"/>
  </cellStyleXfs>
  <cellXfs count="9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2" fillId="2" borderId="6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/>
    <xf numFmtId="0" fontId="10" fillId="2" borderId="6" xfId="0" applyFont="1" applyFill="1" applyBorder="1"/>
    <xf numFmtId="0" fontId="11" fillId="0" borderId="0" xfId="1" applyNumberFormat="1">
      <alignment vertical="top" wrapText="1"/>
    </xf>
    <xf numFmtId="49" fontId="11" fillId="0" borderId="8" xfId="1" applyNumberFormat="1" applyBorder="1">
      <alignment vertical="top" wrapText="1"/>
    </xf>
    <xf numFmtId="49" fontId="11" fillId="0" borderId="22" xfId="1" applyNumberFormat="1" applyBorder="1">
      <alignment vertical="top" wrapText="1"/>
    </xf>
    <xf numFmtId="49" fontId="11" fillId="0" borderId="24" xfId="1" applyNumberFormat="1" applyBorder="1">
      <alignment vertical="top" wrapText="1"/>
    </xf>
    <xf numFmtId="49" fontId="11" fillId="0" borderId="9" xfId="1" applyNumberFormat="1" applyBorder="1">
      <alignment vertical="top" wrapText="1"/>
    </xf>
    <xf numFmtId="49" fontId="12" fillId="4" borderId="26" xfId="1" applyNumberFormat="1" applyFont="1" applyFill="1" applyBorder="1">
      <alignment vertical="top" wrapText="1"/>
    </xf>
    <xf numFmtId="49" fontId="11" fillId="0" borderId="27" xfId="1" applyNumberFormat="1" applyBorder="1">
      <alignment vertical="top" wrapText="1"/>
    </xf>
    <xf numFmtId="0" fontId="11" fillId="0" borderId="28" xfId="1" applyBorder="1">
      <alignment vertical="top" wrapText="1"/>
    </xf>
    <xf numFmtId="49" fontId="12" fillId="0" borderId="29" xfId="1" applyNumberFormat="1" applyFont="1" applyBorder="1" applyAlignment="1">
      <alignment vertical="top"/>
    </xf>
    <xf numFmtId="49" fontId="11" fillId="0" borderId="30" xfId="1" applyNumberFormat="1" applyBorder="1" applyAlignment="1">
      <alignment vertical="top"/>
    </xf>
    <xf numFmtId="49" fontId="11" fillId="0" borderId="31" xfId="1" applyNumberFormat="1" applyBorder="1" applyAlignment="1">
      <alignment vertical="top"/>
    </xf>
    <xf numFmtId="49" fontId="11" fillId="0" borderId="32" xfId="1" applyNumberFormat="1" applyBorder="1">
      <alignment vertical="top" wrapText="1"/>
    </xf>
    <xf numFmtId="49" fontId="12" fillId="4" borderId="33" xfId="1" applyNumberFormat="1" applyFont="1" applyFill="1" applyBorder="1">
      <alignment vertical="top" wrapText="1"/>
    </xf>
    <xf numFmtId="0" fontId="11" fillId="0" borderId="23" xfId="1" applyBorder="1">
      <alignment vertical="top" wrapText="1"/>
    </xf>
    <xf numFmtId="49" fontId="15" fillId="0" borderId="7" xfId="1" applyNumberFormat="1" applyFont="1" applyBorder="1" applyAlignment="1">
      <alignment vertical="top"/>
    </xf>
    <xf numFmtId="0" fontId="11" fillId="0" borderId="34" xfId="1" applyBorder="1" applyAlignment="1">
      <alignment vertical="top"/>
    </xf>
    <xf numFmtId="49" fontId="11" fillId="0" borderId="35" xfId="1" applyNumberFormat="1" applyBorder="1" applyAlignment="1">
      <alignment vertical="top"/>
    </xf>
    <xf numFmtId="49" fontId="11" fillId="0" borderId="35" xfId="1" applyNumberFormat="1" applyBorder="1">
      <alignment vertical="top" wrapText="1"/>
    </xf>
    <xf numFmtId="49" fontId="12" fillId="0" borderId="7" xfId="1" applyNumberFormat="1" applyFont="1" applyBorder="1" applyAlignment="1">
      <alignment vertical="top"/>
    </xf>
    <xf numFmtId="0" fontId="11" fillId="0" borderId="25" xfId="1" applyBorder="1">
      <alignment vertical="top" wrapText="1"/>
    </xf>
    <xf numFmtId="49" fontId="12" fillId="0" borderId="36" xfId="1" applyNumberFormat="1" applyFont="1" applyBorder="1" applyAlignment="1">
      <alignment vertical="top"/>
    </xf>
    <xf numFmtId="0" fontId="11" fillId="0" borderId="37" xfId="1" applyBorder="1" applyAlignment="1">
      <alignment vertical="top"/>
    </xf>
    <xf numFmtId="49" fontId="11" fillId="0" borderId="38" xfId="1" applyNumberFormat="1" applyBorder="1" applyAlignment="1">
      <alignment vertical="top"/>
    </xf>
    <xf numFmtId="49" fontId="11" fillId="0" borderId="38" xfId="1" applyNumberFormat="1" applyBorder="1">
      <alignment vertical="top" wrapText="1"/>
    </xf>
    <xf numFmtId="49" fontId="12" fillId="0" borderId="39" xfId="1" applyNumberFormat="1" applyFont="1" applyBorder="1" applyAlignment="1">
      <alignment horizontal="left" vertical="top"/>
    </xf>
    <xf numFmtId="49" fontId="12" fillId="4" borderId="10" xfId="1" applyNumberFormat="1" applyFont="1" applyFill="1" applyBorder="1">
      <alignment vertical="top" wrapText="1"/>
    </xf>
    <xf numFmtId="49" fontId="12" fillId="4" borderId="11" xfId="1" applyNumberFormat="1" applyFont="1" applyFill="1" applyBorder="1">
      <alignment vertical="top" wrapText="1"/>
    </xf>
    <xf numFmtId="0" fontId="11" fillId="4" borderId="12" xfId="1" applyNumberFormat="1" applyFill="1" applyBorder="1">
      <alignment vertical="top" wrapText="1"/>
    </xf>
    <xf numFmtId="0" fontId="11" fillId="0" borderId="2" xfId="1" applyNumberFormat="1" applyBorder="1">
      <alignment vertical="top" wrapText="1"/>
    </xf>
    <xf numFmtId="0" fontId="11" fillId="0" borderId="3" xfId="1" applyNumberFormat="1" applyBorder="1">
      <alignment vertical="top" wrapText="1"/>
    </xf>
    <xf numFmtId="0" fontId="11" fillId="0" borderId="4" xfId="1" applyNumberFormat="1" applyBorder="1">
      <alignment vertical="top" wrapText="1"/>
    </xf>
    <xf numFmtId="49" fontId="11" fillId="0" borderId="5" xfId="1" applyNumberFormat="1" applyBorder="1">
      <alignment vertical="top" wrapText="1"/>
    </xf>
    <xf numFmtId="49" fontId="11" fillId="0" borderId="40" xfId="1" applyNumberFormat="1" applyBorder="1" applyAlignment="1">
      <alignment vertical="top"/>
    </xf>
    <xf numFmtId="0" fontId="11" fillId="0" borderId="41" xfId="1" applyNumberFormat="1" applyBorder="1">
      <alignment vertical="top" wrapText="1"/>
    </xf>
    <xf numFmtId="0" fontId="11" fillId="0" borderId="42" xfId="1" applyNumberFormat="1" applyBorder="1">
      <alignment vertical="top" wrapText="1"/>
    </xf>
    <xf numFmtId="0" fontId="11" fillId="0" borderId="43" xfId="1" applyNumberFormat="1" applyBorder="1" applyAlignment="1">
      <alignment vertical="top"/>
    </xf>
    <xf numFmtId="0" fontId="11" fillId="0" borderId="43" xfId="1" applyNumberFormat="1" applyBorder="1">
      <alignment vertical="top" wrapText="1"/>
    </xf>
    <xf numFmtId="0" fontId="12" fillId="0" borderId="5" xfId="1" applyNumberFormat="1" applyFont="1" applyBorder="1">
      <alignment vertical="top" wrapText="1"/>
    </xf>
    <xf numFmtId="49" fontId="11" fillId="0" borderId="44" xfId="1" applyNumberFormat="1" applyBorder="1" applyAlignment="1">
      <alignment vertical="top"/>
    </xf>
    <xf numFmtId="0" fontId="11" fillId="0" borderId="45" xfId="1" applyNumberFormat="1" applyBorder="1">
      <alignment vertical="top" wrapText="1"/>
    </xf>
    <xf numFmtId="0" fontId="13" fillId="0" borderId="46" xfId="1" applyNumberFormat="1" applyFont="1" applyBorder="1">
      <alignment vertical="top" wrapText="1"/>
    </xf>
    <xf numFmtId="0" fontId="11" fillId="0" borderId="47" xfId="1" applyNumberFormat="1" applyBorder="1" applyAlignment="1">
      <alignment vertical="top"/>
    </xf>
    <xf numFmtId="0" fontId="11" fillId="0" borderId="47" xfId="1" applyNumberFormat="1" applyBorder="1">
      <alignment vertical="top" wrapText="1"/>
    </xf>
    <xf numFmtId="0" fontId="11" fillId="0" borderId="48" xfId="1" applyNumberFormat="1" applyBorder="1">
      <alignment vertical="top" wrapText="1"/>
    </xf>
    <xf numFmtId="0" fontId="11" fillId="0" borderId="46" xfId="1" applyNumberFormat="1" applyBorder="1">
      <alignment vertical="top" wrapText="1"/>
    </xf>
    <xf numFmtId="0" fontId="11" fillId="0" borderId="49" xfId="1" applyNumberFormat="1" applyBorder="1">
      <alignment vertical="top" wrapText="1"/>
    </xf>
    <xf numFmtId="49" fontId="11" fillId="0" borderId="50" xfId="1" applyNumberFormat="1" applyBorder="1" applyAlignment="1">
      <alignment vertical="top"/>
    </xf>
    <xf numFmtId="0" fontId="11" fillId="0" borderId="51" xfId="1" applyNumberFormat="1" applyBorder="1">
      <alignment vertical="top" wrapText="1"/>
    </xf>
    <xf numFmtId="0" fontId="11" fillId="0" borderId="52" xfId="1" applyNumberFormat="1" applyBorder="1">
      <alignment vertical="top" wrapText="1"/>
    </xf>
    <xf numFmtId="0" fontId="11" fillId="0" borderId="53" xfId="1" applyNumberFormat="1" applyBorder="1" applyAlignment="1">
      <alignment vertical="top"/>
    </xf>
    <xf numFmtId="0" fontId="11" fillId="0" borderId="54" xfId="1" applyNumberFormat="1" applyBorder="1" applyAlignment="1">
      <alignment vertical="top"/>
    </xf>
    <xf numFmtId="0" fontId="11" fillId="0" borderId="55" xfId="1" applyNumberFormat="1" applyBorder="1">
      <alignment vertical="top" wrapText="1"/>
    </xf>
    <xf numFmtId="49" fontId="12" fillId="0" borderId="2" xfId="1" applyNumberFormat="1" applyFont="1" applyBorder="1" applyAlignment="1">
      <alignment vertical="top"/>
    </xf>
    <xf numFmtId="49" fontId="12" fillId="0" borderId="56" xfId="1" applyNumberFormat="1" applyFont="1" applyBorder="1" applyAlignment="1">
      <alignment vertical="top"/>
    </xf>
    <xf numFmtId="0" fontId="11" fillId="0" borderId="10" xfId="1" applyNumberFormat="1" applyBorder="1" applyAlignment="1">
      <alignment horizontal="center" vertical="top"/>
    </xf>
    <xf numFmtId="0" fontId="11" fillId="0" borderId="11" xfId="1" applyNumberFormat="1" applyBorder="1" applyAlignment="1">
      <alignment vertical="top"/>
    </xf>
    <xf numFmtId="0" fontId="11" fillId="0" borderId="12" xfId="1" applyNumberFormat="1" applyBorder="1" applyAlignment="1">
      <alignment vertical="top"/>
    </xf>
    <xf numFmtId="0" fontId="11" fillId="0" borderId="0" xfId="1" applyNumberFormat="1" applyAlignment="1">
      <alignment vertical="top"/>
    </xf>
    <xf numFmtId="0" fontId="11" fillId="0" borderId="0" xfId="1">
      <alignment vertical="top" wrapText="1"/>
    </xf>
    <xf numFmtId="0" fontId="11" fillId="0" borderId="13" xfId="1" quotePrefix="1" applyNumberFormat="1" applyBorder="1" applyAlignment="1">
      <alignment horizontal="center" vertical="top" wrapText="1"/>
    </xf>
    <xf numFmtId="0" fontId="11" fillId="0" borderId="14" xfId="1" applyNumberFormat="1" applyBorder="1" applyAlignment="1">
      <alignment horizontal="center" vertical="top" wrapText="1"/>
    </xf>
    <xf numFmtId="0" fontId="11" fillId="4" borderId="13" xfId="1" applyNumberFormat="1" applyFill="1" applyBorder="1" applyAlignment="1">
      <alignment vertical="top"/>
    </xf>
    <xf numFmtId="0" fontId="11" fillId="4" borderId="0" xfId="1" applyNumberFormat="1" applyFill="1" applyBorder="1" applyAlignment="1">
      <alignment vertical="top"/>
    </xf>
    <xf numFmtId="0" fontId="11" fillId="4" borderId="14" xfId="1" applyNumberFormat="1" applyFill="1" applyBorder="1" applyAlignment="1">
      <alignment vertical="top"/>
    </xf>
    <xf numFmtId="0" fontId="11" fillId="0" borderId="15" xfId="1" applyNumberFormat="1" applyBorder="1" applyAlignment="1">
      <alignment horizontal="center" vertical="top" wrapText="1"/>
    </xf>
    <xf numFmtId="0" fontId="11" fillId="0" borderId="17" xfId="1" applyNumberFormat="1" applyBorder="1">
      <alignment vertical="top" wrapText="1"/>
    </xf>
    <xf numFmtId="0" fontId="11" fillId="0" borderId="13" xfId="1" applyNumberFormat="1" applyBorder="1" applyAlignment="1">
      <alignment vertical="top"/>
    </xf>
    <xf numFmtId="0" fontId="11" fillId="0" borderId="0" xfId="1" applyNumberFormat="1" applyBorder="1" applyAlignment="1">
      <alignment vertical="top"/>
    </xf>
    <xf numFmtId="0" fontId="11" fillId="0" borderId="14" xfId="1" applyNumberFormat="1" applyBorder="1" applyAlignment="1">
      <alignment vertical="top"/>
    </xf>
    <xf numFmtId="0" fontId="11" fillId="0" borderId="4" xfId="1" applyNumberFormat="1" applyBorder="1" applyAlignment="1">
      <alignment horizontal="center" vertical="top" wrapText="1"/>
    </xf>
    <xf numFmtId="0" fontId="11" fillId="0" borderId="15" xfId="1" applyNumberFormat="1" applyBorder="1" applyAlignment="1">
      <alignment vertical="top"/>
    </xf>
    <xf numFmtId="0" fontId="11" fillId="0" borderId="16" xfId="1" applyNumberFormat="1" applyBorder="1" applyAlignment="1">
      <alignment vertical="top"/>
    </xf>
    <xf numFmtId="0" fontId="11" fillId="0" borderId="17" xfId="1" applyNumberFormat="1" applyBorder="1" applyAlignment="1">
      <alignment horizontal="right" vertical="top"/>
    </xf>
    <xf numFmtId="0" fontId="11" fillId="0" borderId="10" xfId="1" quotePrefix="1" applyNumberFormat="1" applyBorder="1" applyAlignment="1">
      <alignment horizontal="center" vertical="top" wrapText="1"/>
    </xf>
    <xf numFmtId="0" fontId="11" fillId="0" borderId="12" xfId="1" applyNumberFormat="1" applyBorder="1" applyAlignment="1">
      <alignment horizontal="center" vertical="top" wrapText="1"/>
    </xf>
    <xf numFmtId="0" fontId="11" fillId="0" borderId="0" xfId="1" applyNumberFormat="1" applyBorder="1">
      <alignment vertical="top" wrapText="1"/>
    </xf>
    <xf numFmtId="0" fontId="21" fillId="3" borderId="18" xfId="1" applyFont="1" applyFill="1" applyBorder="1">
      <alignment vertical="top" wrapText="1"/>
    </xf>
    <xf numFmtId="49" fontId="21" fillId="3" borderId="19" xfId="1" applyNumberFormat="1" applyFont="1" applyFill="1" applyBorder="1">
      <alignment vertical="top" wrapText="1"/>
    </xf>
    <xf numFmtId="49" fontId="21" fillId="3" borderId="20" xfId="1" applyNumberFormat="1" applyFont="1" applyFill="1" applyBorder="1">
      <alignment vertical="top" wrapText="1"/>
    </xf>
    <xf numFmtId="49" fontId="21" fillId="3" borderId="21" xfId="1" applyNumberFormat="1" applyFont="1" applyFill="1" applyBorder="1">
      <alignment vertical="top" wrapText="1"/>
    </xf>
    <xf numFmtId="0" fontId="22" fillId="3" borderId="0" xfId="1" applyNumberFormat="1" applyFont="1" applyFill="1">
      <alignment vertical="top" wrapText="1"/>
    </xf>
    <xf numFmtId="0" fontId="12" fillId="4" borderId="57" xfId="1" applyNumberFormat="1" applyFont="1" applyFill="1" applyBorder="1">
      <alignment vertical="top" wrapText="1"/>
    </xf>
    <xf numFmtId="49" fontId="11" fillId="0" borderId="59" xfId="1" applyNumberFormat="1" applyBorder="1">
      <alignment vertical="top" wrapText="1"/>
    </xf>
    <xf numFmtId="49" fontId="13" fillId="0" borderId="60" xfId="1" applyNumberFormat="1" applyFont="1" applyBorder="1">
      <alignment vertical="top" wrapText="1"/>
    </xf>
    <xf numFmtId="49" fontId="14" fillId="0" borderId="61" xfId="1" applyNumberFormat="1" applyFont="1" applyBorder="1">
      <alignment vertical="top" wrapText="1"/>
    </xf>
    <xf numFmtId="49" fontId="8" fillId="0" borderId="62" xfId="1" applyNumberFormat="1" applyFont="1" applyBorder="1" applyAlignment="1">
      <alignment vertical="top"/>
    </xf>
    <xf numFmtId="49" fontId="11" fillId="0" borderId="58" xfId="1" applyNumberFormat="1" applyBorder="1">
      <alignment vertical="top" wrapText="1"/>
    </xf>
    <xf numFmtId="0" fontId="11" fillId="0" borderId="59" xfId="1" applyNumberFormat="1" applyBorder="1">
      <alignment vertical="top" wrapText="1"/>
    </xf>
    <xf numFmtId="0" fontId="12" fillId="4" borderId="63" xfId="1" applyNumberFormat="1" applyFont="1" applyFill="1" applyBorder="1">
      <alignment vertical="top" wrapText="1"/>
    </xf>
    <xf numFmtId="49" fontId="11" fillId="0" borderId="65" xfId="1" applyNumberFormat="1" applyBorder="1">
      <alignment vertical="top" wrapText="1"/>
    </xf>
    <xf numFmtId="49" fontId="11" fillId="0" borderId="66" xfId="1" applyNumberFormat="1" applyBorder="1">
      <alignment vertical="top" wrapText="1"/>
    </xf>
    <xf numFmtId="49" fontId="14" fillId="0" borderId="67" xfId="1" applyNumberFormat="1" applyFont="1" applyBorder="1">
      <alignment vertical="top" wrapText="1"/>
    </xf>
    <xf numFmtId="49" fontId="11" fillId="0" borderId="68" xfId="1" applyNumberFormat="1" applyBorder="1" applyAlignment="1">
      <alignment vertical="top"/>
    </xf>
    <xf numFmtId="49" fontId="11" fillId="0" borderId="64" xfId="1" applyNumberFormat="1" applyBorder="1">
      <alignment vertical="top" wrapText="1"/>
    </xf>
    <xf numFmtId="0" fontId="11" fillId="0" borderId="65" xfId="1" applyNumberFormat="1" applyBorder="1">
      <alignment vertical="top" wrapText="1"/>
    </xf>
    <xf numFmtId="49" fontId="8" fillId="0" borderId="65" xfId="1" applyNumberFormat="1" applyFont="1" applyBorder="1">
      <alignment vertical="top" wrapText="1"/>
    </xf>
    <xf numFmtId="0" fontId="12" fillId="4" borderId="69" xfId="1" applyNumberFormat="1" applyFont="1" applyFill="1" applyBorder="1">
      <alignment vertical="top" wrapText="1"/>
    </xf>
    <xf numFmtId="49" fontId="11" fillId="0" borderId="70" xfId="1" applyNumberFormat="1" applyBorder="1">
      <alignment vertical="top" wrapText="1"/>
    </xf>
    <xf numFmtId="49" fontId="11" fillId="0" borderId="72" xfId="1" applyNumberFormat="1" applyBorder="1">
      <alignment vertical="top" wrapText="1"/>
    </xf>
    <xf numFmtId="49" fontId="14" fillId="0" borderId="73" xfId="1" applyNumberFormat="1" applyFont="1" applyBorder="1">
      <alignment vertical="top" wrapText="1"/>
    </xf>
    <xf numFmtId="49" fontId="11" fillId="0" borderId="74" xfId="1" applyNumberFormat="1" applyBorder="1" applyAlignment="1">
      <alignment vertical="top"/>
    </xf>
    <xf numFmtId="49" fontId="11" fillId="0" borderId="75" xfId="1" applyNumberFormat="1" applyBorder="1">
      <alignment vertical="top" wrapText="1"/>
    </xf>
    <xf numFmtId="0" fontId="11" fillId="0" borderId="71" xfId="1" applyNumberFormat="1" applyBorder="1">
      <alignment vertical="top" wrapText="1"/>
    </xf>
    <xf numFmtId="0" fontId="2" fillId="0" borderId="0" xfId="0" applyFont="1" applyAlignment="1">
      <alignment horizontal="right"/>
    </xf>
    <xf numFmtId="0" fontId="2" fillId="0" borderId="0" xfId="0" quotePrefix="1" applyFont="1"/>
    <xf numFmtId="0" fontId="10" fillId="2" borderId="1" xfId="0" applyFont="1" applyFill="1" applyBorder="1"/>
    <xf numFmtId="49" fontId="21" fillId="3" borderId="76" xfId="1" applyNumberFormat="1" applyFont="1" applyFill="1" applyBorder="1">
      <alignment vertical="top" wrapText="1"/>
    </xf>
    <xf numFmtId="49" fontId="8" fillId="0" borderId="59" xfId="1" applyNumberFormat="1" applyFont="1" applyBorder="1" applyAlignment="1">
      <alignment vertical="top"/>
    </xf>
    <xf numFmtId="49" fontId="11" fillId="0" borderId="65" xfId="1" applyNumberFormat="1" applyBorder="1" applyAlignment="1">
      <alignment vertical="top"/>
    </xf>
    <xf numFmtId="49" fontId="11" fillId="0" borderId="75" xfId="1" applyNumberFormat="1" applyBorder="1" applyAlignment="1">
      <alignment vertical="top"/>
    </xf>
    <xf numFmtId="49" fontId="12" fillId="0" borderId="77" xfId="1" applyNumberFormat="1" applyFont="1" applyBorder="1" applyAlignment="1">
      <alignment vertical="top"/>
    </xf>
    <xf numFmtId="49" fontId="15" fillId="0" borderId="78" xfId="1" applyNumberFormat="1" applyFont="1" applyBorder="1" applyAlignment="1">
      <alignment vertical="top"/>
    </xf>
    <xf numFmtId="49" fontId="12" fillId="0" borderId="79" xfId="1" applyNumberFormat="1" applyFont="1" applyBorder="1" applyAlignment="1">
      <alignment vertical="top"/>
    </xf>
    <xf numFmtId="0" fontId="11" fillId="0" borderId="80" xfId="1" applyNumberFormat="1" applyBorder="1" applyAlignment="1">
      <alignment vertical="top"/>
    </xf>
    <xf numFmtId="49" fontId="21" fillId="3" borderId="20" xfId="1" quotePrefix="1" applyNumberFormat="1" applyFont="1" applyFill="1" applyBorder="1">
      <alignment vertical="top" wrapText="1"/>
    </xf>
    <xf numFmtId="49" fontId="11" fillId="0" borderId="81" xfId="1" applyNumberFormat="1" applyBorder="1">
      <alignment vertical="top" wrapText="1"/>
    </xf>
    <xf numFmtId="0" fontId="0" fillId="0" borderId="10" xfId="0" applyBorder="1"/>
    <xf numFmtId="49" fontId="11" fillId="0" borderId="82" xfId="1" applyNumberFormat="1" applyBorder="1">
      <alignment vertical="top" wrapText="1"/>
    </xf>
    <xf numFmtId="0" fontId="0" fillId="0" borderId="13" xfId="0" applyBorder="1"/>
    <xf numFmtId="49" fontId="11" fillId="0" borderId="83" xfId="1" applyNumberFormat="1" applyBorder="1">
      <alignment vertical="top" wrapText="1"/>
    </xf>
    <xf numFmtId="0" fontId="0" fillId="0" borderId="15" xfId="0" applyBorder="1"/>
    <xf numFmtId="49" fontId="11" fillId="0" borderId="84" xfId="1" applyNumberFormat="1" applyBorder="1">
      <alignment vertical="top" wrapText="1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0" xfId="0" quotePrefix="1" applyFont="1" applyFill="1"/>
    <xf numFmtId="0" fontId="10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2" fillId="2" borderId="85" xfId="0" applyFont="1" applyFill="1" applyBorder="1"/>
    <xf numFmtId="0" fontId="2" fillId="2" borderId="0" xfId="0" applyFont="1" applyFill="1" applyBorder="1" applyAlignment="1"/>
    <xf numFmtId="0" fontId="27" fillId="2" borderId="1" xfId="0" applyFont="1" applyFill="1" applyBorder="1"/>
    <xf numFmtId="0" fontId="3" fillId="2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10" xfId="1" applyNumberFormat="1" applyBorder="1" applyAlignment="1">
      <alignment vertical="top"/>
    </xf>
    <xf numFmtId="0" fontId="11" fillId="0" borderId="80" xfId="1" applyNumberFormat="1" applyBorder="1">
      <alignment vertical="top" wrapText="1"/>
    </xf>
    <xf numFmtId="0" fontId="11" fillId="0" borderId="17" xfId="1" applyNumberFormat="1" applyBorder="1" applyAlignment="1">
      <alignment vertical="top"/>
    </xf>
    <xf numFmtId="0" fontId="6" fillId="5" borderId="0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0" fillId="0" borderId="0" xfId="0" applyAlignment="1">
      <alignment horizontal="left"/>
    </xf>
    <xf numFmtId="0" fontId="32" fillId="0" borderId="0" xfId="0" applyFont="1"/>
    <xf numFmtId="0" fontId="9" fillId="2" borderId="0" xfId="0" applyFont="1" applyFill="1" applyBorder="1"/>
    <xf numFmtId="0" fontId="2" fillId="2" borderId="1" xfId="0" applyFont="1" applyFill="1" applyBorder="1" applyAlignment="1"/>
    <xf numFmtId="0" fontId="6" fillId="2" borderId="0" xfId="0" applyFont="1" applyFill="1" applyBorder="1" applyAlignment="1"/>
    <xf numFmtId="0" fontId="6" fillId="2" borderId="1" xfId="0" applyFont="1" applyFill="1" applyBorder="1" applyAlignment="1"/>
    <xf numFmtId="0" fontId="30" fillId="5" borderId="0" xfId="0" applyFont="1" applyFill="1" applyBorder="1"/>
    <xf numFmtId="0" fontId="4" fillId="2" borderId="0" xfId="0" applyFont="1" applyFill="1" applyBorder="1"/>
    <xf numFmtId="0" fontId="5" fillId="3" borderId="0" xfId="0" applyFont="1" applyFill="1" applyBorder="1" applyAlignment="1">
      <alignment horizontal="center"/>
    </xf>
    <xf numFmtId="0" fontId="7" fillId="5" borderId="16" xfId="0" applyFont="1" applyFill="1" applyBorder="1"/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0" fontId="6" fillId="5" borderId="16" xfId="0" applyFont="1" applyFill="1" applyBorder="1"/>
    <xf numFmtId="0" fontId="3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0" fillId="3" borderId="0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2" fillId="2" borderId="86" xfId="0" applyFont="1" applyFill="1" applyBorder="1"/>
    <xf numFmtId="0" fontId="37" fillId="2" borderId="87" xfId="0" applyFont="1" applyFill="1" applyBorder="1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9" fillId="2" borderId="0" xfId="0" applyFont="1" applyFill="1"/>
    <xf numFmtId="0" fontId="24" fillId="2" borderId="0" xfId="0" applyFont="1" applyFill="1"/>
    <xf numFmtId="0" fontId="24" fillId="2" borderId="1" xfId="0" applyFont="1" applyFill="1" applyBorder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40" fillId="3" borderId="92" xfId="0" applyFont="1" applyFill="1" applyBorder="1"/>
    <xf numFmtId="0" fontId="29" fillId="3" borderId="93" xfId="0" applyFont="1" applyFill="1" applyBorder="1"/>
    <xf numFmtId="0" fontId="40" fillId="3" borderId="93" xfId="0" applyFont="1" applyFill="1" applyBorder="1"/>
    <xf numFmtId="0" fontId="37" fillId="2" borderId="88" xfId="0" applyFont="1" applyFill="1" applyBorder="1"/>
    <xf numFmtId="0" fontId="24" fillId="2" borderId="87" xfId="0" applyFont="1" applyFill="1" applyBorder="1"/>
    <xf numFmtId="0" fontId="24" fillId="2" borderId="87" xfId="0" quotePrefix="1" applyFont="1" applyFill="1" applyBorder="1"/>
    <xf numFmtId="0" fontId="24" fillId="2" borderId="88" xfId="0" applyFont="1" applyFill="1" applyBorder="1" applyAlignment="1">
      <alignment horizontal="center"/>
    </xf>
    <xf numFmtId="0" fontId="24" fillId="2" borderId="87" xfId="0" applyFont="1" applyFill="1" applyBorder="1" applyAlignment="1">
      <alignment horizontal="center"/>
    </xf>
    <xf numFmtId="0" fontId="2" fillId="2" borderId="87" xfId="0" applyFont="1" applyFill="1" applyBorder="1"/>
    <xf numFmtId="0" fontId="24" fillId="2" borderId="85" xfId="0" applyFont="1" applyFill="1" applyBorder="1"/>
    <xf numFmtId="0" fontId="24" fillId="2" borderId="88" xfId="0" applyFont="1" applyFill="1" applyBorder="1"/>
    <xf numFmtId="0" fontId="0" fillId="0" borderId="0" xfId="0" quotePrefix="1"/>
    <xf numFmtId="0" fontId="1" fillId="0" borderId="0" xfId="0" applyFont="1"/>
    <xf numFmtId="49" fontId="17" fillId="0" borderId="97" xfId="1" applyNumberFormat="1" applyFont="1" applyBorder="1">
      <alignment vertical="top" wrapText="1"/>
    </xf>
    <xf numFmtId="49" fontId="18" fillId="0" borderId="98" xfId="1" applyNumberFormat="1" applyFont="1" applyBorder="1">
      <alignment vertical="top" wrapText="1"/>
    </xf>
    <xf numFmtId="49" fontId="19" fillId="0" borderId="98" xfId="1" applyNumberFormat="1" applyFont="1" applyBorder="1">
      <alignment vertical="top" wrapText="1"/>
    </xf>
    <xf numFmtId="49" fontId="20" fillId="0" borderId="98" xfId="1" applyNumberFormat="1" applyFont="1" applyBorder="1">
      <alignment vertical="top" wrapText="1"/>
    </xf>
    <xf numFmtId="49" fontId="43" fillId="0" borderId="98" xfId="1" applyNumberFormat="1" applyFont="1" applyBorder="1">
      <alignment vertical="top" wrapText="1"/>
    </xf>
    <xf numFmtId="49" fontId="44" fillId="0" borderId="99" xfId="1" applyNumberFormat="1" applyFont="1" applyBorder="1">
      <alignment vertical="top" wrapText="1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45" fillId="2" borderId="0" xfId="0" applyFont="1" applyFill="1" applyBorder="1" applyAlignment="1">
      <alignment horizontal="center"/>
    </xf>
    <xf numFmtId="0" fontId="26" fillId="2" borderId="1" xfId="0" applyFont="1" applyFill="1" applyBorder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6" fillId="2" borderId="0" xfId="0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center"/>
    </xf>
    <xf numFmtId="0" fontId="48" fillId="0" borderId="0" xfId="0" applyFont="1"/>
    <xf numFmtId="0" fontId="48" fillId="0" borderId="0" xfId="0" applyFont="1" applyAlignment="1">
      <alignment horizontal="left" indent="1"/>
    </xf>
    <xf numFmtId="0" fontId="48" fillId="0" borderId="0" xfId="0" applyFont="1" applyAlignment="1">
      <alignment horizontal="center"/>
    </xf>
    <xf numFmtId="0" fontId="48" fillId="4" borderId="0" xfId="0" applyFont="1" applyFill="1" applyAlignment="1">
      <alignment horizontal="center"/>
    </xf>
    <xf numFmtId="0" fontId="48" fillId="4" borderId="0" xfId="0" applyFont="1" applyFill="1"/>
    <xf numFmtId="0" fontId="48" fillId="4" borderId="0" xfId="0" applyFont="1" applyFill="1" applyAlignment="1">
      <alignment horizontal="left" indent="1"/>
    </xf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0" fontId="46" fillId="2" borderId="0" xfId="0" applyFont="1" applyFill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2" fontId="46" fillId="0" borderId="0" xfId="0" applyNumberFormat="1" applyFont="1" applyAlignment="1">
      <alignment horizontal="center"/>
    </xf>
    <xf numFmtId="0" fontId="31" fillId="5" borderId="0" xfId="0" applyFont="1" applyFill="1" applyBorder="1" applyAlignment="1">
      <alignment vertic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right"/>
    </xf>
    <xf numFmtId="0" fontId="24" fillId="0" borderId="0" xfId="0" quotePrefix="1" applyFont="1" applyFill="1" applyBorder="1" applyAlignment="1">
      <alignment horizontal="right"/>
    </xf>
    <xf numFmtId="0" fontId="29" fillId="0" borderId="0" xfId="0" applyFont="1" applyFill="1" applyBorder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01" xfId="0" applyFont="1" applyFill="1" applyBorder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50" fillId="5" borderId="0" xfId="0" applyFont="1" applyFill="1" applyBorder="1" applyAlignment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0" fontId="24" fillId="2" borderId="102" xfId="0" applyFont="1" applyFill="1" applyBorder="1"/>
    <xf numFmtId="0" fontId="2" fillId="0" borderId="102" xfId="0" applyFont="1" applyBorder="1"/>
    <xf numFmtId="0" fontId="2" fillId="2" borderId="102" xfId="0" applyFont="1" applyFill="1" applyBorder="1"/>
    <xf numFmtId="0" fontId="24" fillId="4" borderId="6" xfId="0" applyFont="1" applyFill="1" applyBorder="1"/>
    <xf numFmtId="0" fontId="2" fillId="4" borderId="6" xfId="0" applyFont="1" applyFill="1" applyBorder="1"/>
    <xf numFmtId="0" fontId="2" fillId="0" borderId="0" xfId="0" applyFont="1" applyFill="1"/>
    <xf numFmtId="0" fontId="2" fillId="0" borderId="0" xfId="0" applyFont="1" applyBorder="1"/>
    <xf numFmtId="0" fontId="2" fillId="2" borderId="104" xfId="0" applyFont="1" applyFill="1" applyBorder="1"/>
    <xf numFmtId="0" fontId="24" fillId="2" borderId="102" xfId="0" applyFont="1" applyFill="1" applyBorder="1" applyAlignment="1">
      <alignment horizontal="left"/>
    </xf>
    <xf numFmtId="0" fontId="24" fillId="2" borderId="103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right"/>
    </xf>
    <xf numFmtId="0" fontId="40" fillId="0" borderId="0" xfId="0" applyFont="1" applyFill="1" applyBorder="1" applyAlignment="1">
      <alignment horizontal="left"/>
    </xf>
    <xf numFmtId="0" fontId="24" fillId="0" borderId="0" xfId="0" quotePrefix="1" applyFont="1" applyFill="1" applyBorder="1"/>
    <xf numFmtId="0" fontId="24" fillId="2" borderId="94" xfId="0" applyFont="1" applyFill="1" applyBorder="1"/>
    <xf numFmtId="0" fontId="24" fillId="2" borderId="90" xfId="0" applyFont="1" applyFill="1" applyBorder="1"/>
    <xf numFmtId="0" fontId="53" fillId="2" borderId="0" xfId="0" applyFont="1" applyFill="1" applyBorder="1" applyAlignment="1"/>
    <xf numFmtId="0" fontId="24" fillId="2" borderId="9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4" fillId="2" borderId="105" xfId="0" applyFont="1" applyFill="1" applyBorder="1"/>
    <xf numFmtId="0" fontId="24" fillId="2" borderId="106" xfId="0" applyFont="1" applyFill="1" applyBorder="1" applyAlignment="1">
      <alignment horizontal="center"/>
    </xf>
    <xf numFmtId="0" fontId="24" fillId="2" borderId="106" xfId="0" applyFont="1" applyFill="1" applyBorder="1"/>
    <xf numFmtId="0" fontId="24" fillId="2" borderId="105" xfId="0" applyFont="1" applyFill="1" applyBorder="1" applyAlignment="1">
      <alignment horizontal="center"/>
    </xf>
    <xf numFmtId="0" fontId="24" fillId="2" borderId="107" xfId="0" applyFont="1" applyFill="1" applyBorder="1"/>
    <xf numFmtId="0" fontId="54" fillId="7" borderId="10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vertical="center"/>
    </xf>
    <xf numFmtId="0" fontId="31" fillId="3" borderId="0" xfId="0" applyFont="1" applyFill="1" applyBorder="1" applyAlignment="1">
      <alignment horizontal="center" vertical="center"/>
    </xf>
    <xf numFmtId="0" fontId="56" fillId="3" borderId="0" xfId="0" applyFont="1" applyFill="1" applyBorder="1" applyAlignment="1">
      <alignment horizontal="center" vertical="center"/>
    </xf>
    <xf numFmtId="0" fontId="1" fillId="4" borderId="6" xfId="0" applyFont="1" applyFill="1" applyBorder="1"/>
    <xf numFmtId="0" fontId="1" fillId="2" borderId="102" xfId="0" applyFont="1" applyFill="1" applyBorder="1"/>
    <xf numFmtId="0" fontId="3" fillId="4" borderId="0" xfId="0" applyFont="1" applyFill="1" applyBorder="1"/>
    <xf numFmtId="0" fontId="10" fillId="4" borderId="0" xfId="0" applyFont="1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 indent="1"/>
    </xf>
    <xf numFmtId="0" fontId="0" fillId="2" borderId="85" xfId="0" applyFill="1" applyBorder="1"/>
    <xf numFmtId="0" fontId="2" fillId="2" borderId="90" xfId="0" applyFont="1" applyFill="1" applyBorder="1"/>
    <xf numFmtId="0" fontId="3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" fillId="2" borderId="1" xfId="0" applyFont="1" applyFill="1" applyBorder="1"/>
    <xf numFmtId="0" fontId="37" fillId="2" borderId="1" xfId="0" applyFont="1" applyFill="1" applyBorder="1"/>
    <xf numFmtId="0" fontId="24" fillId="2" borderId="104" xfId="0" applyFont="1" applyFill="1" applyBorder="1"/>
    <xf numFmtId="0" fontId="2" fillId="6" borderId="0" xfId="0" applyFont="1" applyFill="1" applyAlignment="1">
      <alignment horizontal="center"/>
    </xf>
    <xf numFmtId="0" fontId="33" fillId="5" borderId="0" xfId="0" applyFont="1" applyFill="1" applyBorder="1" applyAlignment="1">
      <alignment horizontal="right" vertical="center"/>
    </xf>
    <xf numFmtId="0" fontId="2" fillId="2" borderId="103" xfId="0" applyFont="1" applyFill="1" applyBorder="1"/>
    <xf numFmtId="0" fontId="3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6" fillId="3" borderId="0" xfId="0" applyFont="1" applyFill="1" applyBorder="1" applyAlignment="1"/>
    <xf numFmtId="0" fontId="38" fillId="2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0" fillId="3" borderId="0" xfId="0" applyFont="1" applyFill="1" applyBorder="1" applyAlignment="1">
      <alignment horizontal="left" vertical="center"/>
    </xf>
    <xf numFmtId="0" fontId="61" fillId="3" borderId="0" xfId="0" applyFont="1" applyFill="1" applyBorder="1"/>
    <xf numFmtId="0" fontId="61" fillId="3" borderId="0" xfId="0" applyFont="1" applyFill="1"/>
    <xf numFmtId="0" fontId="3" fillId="4" borderId="1" xfId="0" applyFont="1" applyFill="1" applyBorder="1"/>
    <xf numFmtId="0" fontId="4" fillId="0" borderId="1" xfId="0" applyFont="1" applyBorder="1"/>
    <xf numFmtId="0" fontId="3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" borderId="109" xfId="0" applyFont="1" applyFill="1" applyBorder="1"/>
    <xf numFmtId="0" fontId="2" fillId="2" borderId="0" xfId="0" applyFont="1" applyFill="1" applyBorder="1" applyAlignment="1">
      <alignment vertical="center"/>
    </xf>
    <xf numFmtId="0" fontId="4" fillId="4" borderId="0" xfId="0" applyFont="1" applyFill="1"/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0" fontId="2" fillId="0" borderId="89" xfId="0" applyFont="1" applyBorder="1"/>
    <xf numFmtId="0" fontId="40" fillId="3" borderId="0" xfId="0" applyFont="1" applyFill="1"/>
    <xf numFmtId="0" fontId="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3" fillId="0" borderId="95" xfId="0" applyFont="1" applyBorder="1" applyAlignment="1">
      <alignment horizontal="center"/>
    </xf>
    <xf numFmtId="0" fontId="3" fillId="0" borderId="85" xfId="0" applyFont="1" applyBorder="1" applyAlignment="1">
      <alignment horizontal="center"/>
    </xf>
    <xf numFmtId="0" fontId="3" fillId="0" borderId="94" xfId="0" applyFont="1" applyBorder="1" applyAlignment="1">
      <alignment horizontal="center"/>
    </xf>
    <xf numFmtId="0" fontId="3" fillId="0" borderId="10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0" xfId="0" applyFont="1" applyBorder="1" applyAlignment="1">
      <alignment horizontal="center"/>
    </xf>
    <xf numFmtId="0" fontId="3" fillId="0" borderId="9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1" fillId="0" borderId="91" xfId="0" applyFont="1" applyBorder="1" applyAlignment="1">
      <alignment horizontal="center"/>
    </xf>
    <xf numFmtId="0" fontId="3" fillId="0" borderId="94" xfId="0" applyFont="1" applyBorder="1" applyAlignment="1">
      <alignment horizontal="left"/>
    </xf>
    <xf numFmtId="0" fontId="3" fillId="0" borderId="90" xfId="0" applyFont="1" applyBorder="1" applyAlignment="1">
      <alignment horizontal="left"/>
    </xf>
    <xf numFmtId="0" fontId="3" fillId="0" borderId="91" xfId="0" applyFont="1" applyBorder="1" applyAlignment="1">
      <alignment horizontal="left"/>
    </xf>
    <xf numFmtId="0" fontId="35" fillId="3" borderId="0" xfId="0" applyFont="1" applyFill="1" applyBorder="1"/>
    <xf numFmtId="0" fontId="34" fillId="3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0" fontId="40" fillId="3" borderId="0" xfId="0" applyFont="1" applyFill="1" applyAlignment="1">
      <alignment horizontal="center"/>
    </xf>
    <xf numFmtId="0" fontId="34" fillId="3" borderId="0" xfId="0" applyFont="1" applyFill="1"/>
    <xf numFmtId="0" fontId="34" fillId="2" borderId="0" xfId="0" applyFont="1" applyFill="1" applyBorder="1" applyAlignment="1">
      <alignment horizontal="right"/>
    </xf>
    <xf numFmtId="0" fontId="0" fillId="2" borderId="0" xfId="0" applyFill="1"/>
    <xf numFmtId="0" fontId="47" fillId="2" borderId="0" xfId="0" applyFont="1" applyFill="1" applyAlignment="1">
      <alignment horizont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2" borderId="102" xfId="0" applyFont="1" applyFill="1" applyBorder="1" applyAlignment="1">
      <alignment horizontal="center"/>
    </xf>
    <xf numFmtId="0" fontId="3" fillId="2" borderId="103" xfId="0" applyFont="1" applyFill="1" applyBorder="1" applyAlignment="1">
      <alignment horizontal="center"/>
    </xf>
    <xf numFmtId="0" fontId="10" fillId="0" borderId="102" xfId="0" applyFont="1" applyBorder="1"/>
    <xf numFmtId="0" fontId="10" fillId="0" borderId="103" xfId="0" applyFont="1" applyBorder="1"/>
    <xf numFmtId="0" fontId="25" fillId="2" borderId="6" xfId="0" applyFont="1" applyFill="1" applyBorder="1"/>
    <xf numFmtId="0" fontId="49" fillId="2" borderId="0" xfId="0" applyFont="1" applyFill="1" applyBorder="1" applyAlignment="1">
      <alignment horizontal="left"/>
    </xf>
    <xf numFmtId="0" fontId="49" fillId="2" borderId="1" xfId="0" applyFont="1" applyFill="1" applyBorder="1" applyAlignment="1">
      <alignment horizontal="left"/>
    </xf>
    <xf numFmtId="0" fontId="40" fillId="3" borderId="1" xfId="0" applyFont="1" applyFill="1" applyBorder="1"/>
    <xf numFmtId="0" fontId="40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0" fillId="3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 applyBorder="1" applyAlignment="1"/>
    <xf numFmtId="0" fontId="31" fillId="3" borderId="0" xfId="0" applyFont="1" applyFill="1" applyBorder="1" applyAlignment="1">
      <alignment vertical="center"/>
    </xf>
    <xf numFmtId="0" fontId="53" fillId="8" borderId="1" xfId="0" applyFont="1" applyFill="1" applyBorder="1"/>
    <xf numFmtId="0" fontId="5" fillId="8" borderId="1" xfId="0" applyFont="1" applyFill="1" applyBorder="1"/>
    <xf numFmtId="0" fontId="50" fillId="8" borderId="1" xfId="0" applyFont="1" applyFill="1" applyBorder="1"/>
    <xf numFmtId="0" fontId="0" fillId="0" borderId="0" xfId="0" applyAlignment="1">
      <alignment horizontal="center"/>
    </xf>
    <xf numFmtId="0" fontId="6" fillId="5" borderId="0" xfId="0" applyFont="1" applyFill="1" applyBorder="1" applyAlignment="1">
      <alignment vertical="center"/>
    </xf>
    <xf numFmtId="0" fontId="59" fillId="5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/>
    </xf>
    <xf numFmtId="0" fontId="70" fillId="2" borderId="0" xfId="0" applyFont="1" applyFill="1" applyBorder="1" applyAlignment="1">
      <alignment horizontal="center"/>
    </xf>
    <xf numFmtId="0" fontId="42" fillId="2" borderId="0" xfId="0" applyFont="1" applyFill="1"/>
    <xf numFmtId="0" fontId="2" fillId="4" borderId="6" xfId="0" applyFont="1" applyFill="1" applyBorder="1" applyAlignment="1">
      <alignment horizontal="center"/>
    </xf>
    <xf numFmtId="0" fontId="2" fillId="2" borderId="102" xfId="0" applyFont="1" applyFill="1" applyBorder="1" applyAlignment="1">
      <alignment horizontal="center"/>
    </xf>
    <xf numFmtId="0" fontId="9" fillId="2" borderId="1" xfId="0" applyFont="1" applyFill="1" applyBorder="1"/>
    <xf numFmtId="0" fontId="3" fillId="2" borderId="6" xfId="0" applyFont="1" applyFill="1" applyBorder="1" applyAlignment="1">
      <alignment horizontal="center"/>
    </xf>
    <xf numFmtId="0" fontId="10" fillId="2" borderId="103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0" fillId="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58" fillId="2" borderId="0" xfId="0" applyFont="1" applyFill="1" applyBorder="1"/>
    <xf numFmtId="0" fontId="57" fillId="2" borderId="0" xfId="0" applyFont="1" applyFill="1" applyBorder="1"/>
    <xf numFmtId="0" fontId="72" fillId="3" borderId="0" xfId="0" applyFont="1" applyFill="1" applyBorder="1" applyAlignment="1">
      <alignment vertical="center"/>
    </xf>
    <xf numFmtId="0" fontId="73" fillId="3" borderId="0" xfId="0" applyFont="1" applyFill="1" applyBorder="1" applyAlignment="1">
      <alignment vertical="center"/>
    </xf>
    <xf numFmtId="0" fontId="73" fillId="3" borderId="0" xfId="0" applyFont="1" applyFill="1" applyBorder="1" applyAlignment="1"/>
    <xf numFmtId="0" fontId="73" fillId="3" borderId="0" xfId="0" applyFont="1" applyFill="1" applyBorder="1" applyAlignment="1">
      <alignment horizontal="right"/>
    </xf>
    <xf numFmtId="0" fontId="9" fillId="2" borderId="103" xfId="0" applyFont="1" applyFill="1" applyBorder="1"/>
    <xf numFmtId="0" fontId="1" fillId="2" borderId="0" xfId="0" applyFont="1" applyFill="1" applyBorder="1" applyAlignment="1">
      <alignment horizontal="right"/>
    </xf>
    <xf numFmtId="0" fontId="51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/>
    </xf>
    <xf numFmtId="0" fontId="51" fillId="0" borderId="0" xfId="0" applyFont="1" applyFill="1" applyBorder="1" applyAlignment="1"/>
    <xf numFmtId="0" fontId="1" fillId="0" borderId="103" xfId="0" applyFont="1" applyFill="1" applyBorder="1"/>
    <xf numFmtId="0" fontId="57" fillId="0" borderId="0" xfId="0" applyFont="1" applyFill="1" applyBorder="1"/>
    <xf numFmtId="0" fontId="58" fillId="0" borderId="0" xfId="0" applyFont="1" applyFill="1" applyBorder="1"/>
    <xf numFmtId="0" fontId="62" fillId="0" borderId="0" xfId="0" applyFont="1" applyFill="1" applyBorder="1"/>
    <xf numFmtId="0" fontId="57" fillId="0" borderId="0" xfId="0" applyFont="1" applyFill="1" applyBorder="1" applyAlignment="1">
      <alignment horizontal="left"/>
    </xf>
    <xf numFmtId="0" fontId="58" fillId="0" borderId="0" xfId="0" applyFont="1" applyFill="1" applyBorder="1" applyAlignment="1">
      <alignment horizontal="center"/>
    </xf>
    <xf numFmtId="0" fontId="64" fillId="0" borderId="0" xfId="0" applyFont="1" applyFill="1" applyBorder="1"/>
    <xf numFmtId="0" fontId="39" fillId="2" borderId="0" xfId="0" applyFont="1" applyFill="1" applyBorder="1"/>
    <xf numFmtId="0" fontId="33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37" fillId="2" borderId="110" xfId="0" applyFont="1" applyFill="1" applyBorder="1" applyAlignment="1">
      <alignment horizontal="left" vertical="center"/>
    </xf>
    <xf numFmtId="0" fontId="37" fillId="2" borderId="110" xfId="0" applyFont="1" applyFill="1" applyBorder="1" applyAlignment="1">
      <alignment horizontal="center" vertical="center"/>
    </xf>
    <xf numFmtId="0" fontId="37" fillId="2" borderId="110" xfId="0" applyFont="1" applyFill="1" applyBorder="1" applyAlignment="1">
      <alignment horizontal="center"/>
    </xf>
    <xf numFmtId="0" fontId="37" fillId="2" borderId="110" xfId="0" applyFont="1" applyFill="1" applyBorder="1" applyAlignment="1">
      <alignment horizontal="left"/>
    </xf>
    <xf numFmtId="0" fontId="74" fillId="5" borderId="0" xfId="0" applyFont="1" applyFill="1" applyBorder="1" applyAlignment="1">
      <alignment vertical="center"/>
    </xf>
    <xf numFmtId="0" fontId="74" fillId="5" borderId="0" xfId="0" applyFont="1" applyFill="1" applyBorder="1" applyAlignment="1">
      <alignment horizontal="center" vertical="center"/>
    </xf>
    <xf numFmtId="0" fontId="74" fillId="5" borderId="0" xfId="0" applyFont="1" applyFill="1" applyBorder="1"/>
    <xf numFmtId="0" fontId="74" fillId="5" borderId="0" xfId="0" applyFont="1" applyFill="1" applyBorder="1" applyAlignment="1"/>
    <xf numFmtId="0" fontId="74" fillId="5" borderId="0" xfId="0" applyFont="1" applyFill="1" applyBorder="1" applyAlignment="1">
      <alignment horizontal="center"/>
    </xf>
    <xf numFmtId="0" fontId="74" fillId="3" borderId="0" xfId="0" applyFont="1" applyFill="1" applyBorder="1" applyAlignment="1">
      <alignment vertical="center"/>
    </xf>
    <xf numFmtId="0" fontId="72" fillId="3" borderId="0" xfId="0" applyFont="1" applyFill="1" applyBorder="1" applyAlignment="1">
      <alignment horizontal="center" vertical="center"/>
    </xf>
    <xf numFmtId="0" fontId="76" fillId="3" borderId="0" xfId="0" applyFont="1" applyFill="1" applyBorder="1" applyAlignment="1">
      <alignment vertical="center"/>
    </xf>
    <xf numFmtId="0" fontId="76" fillId="3" borderId="0" xfId="0" applyFont="1" applyFill="1" applyBorder="1" applyAlignment="1">
      <alignment horizontal="center" vertical="center"/>
    </xf>
    <xf numFmtId="0" fontId="76" fillId="5" borderId="0" xfId="0" applyFont="1" applyFill="1" applyBorder="1"/>
    <xf numFmtId="0" fontId="76" fillId="5" borderId="0" xfId="0" applyFont="1" applyFill="1" applyBorder="1" applyAlignment="1">
      <alignment horizontal="center"/>
    </xf>
    <xf numFmtId="0" fontId="35" fillId="3" borderId="0" xfId="0" applyFont="1" applyFill="1" applyBorder="1" applyAlignment="1">
      <alignment vertical="center"/>
    </xf>
    <xf numFmtId="0" fontId="74" fillId="5" borderId="0" xfId="0" applyFont="1" applyFill="1" applyBorder="1" applyAlignment="1">
      <alignment horizontal="left" vertical="center"/>
    </xf>
    <xf numFmtId="0" fontId="74" fillId="3" borderId="0" xfId="0" applyFont="1" applyFill="1" applyBorder="1" applyAlignment="1">
      <alignment horizontal="center"/>
    </xf>
    <xf numFmtId="0" fontId="35" fillId="5" borderId="0" xfId="0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center"/>
    </xf>
    <xf numFmtId="0" fontId="77" fillId="2" borderId="110" xfId="0" applyFont="1" applyFill="1" applyBorder="1" applyAlignment="1">
      <alignment horizontal="left" vertical="center"/>
    </xf>
    <xf numFmtId="0" fontId="77" fillId="2" borderId="110" xfId="0" applyFont="1" applyFill="1" applyBorder="1" applyAlignment="1">
      <alignment horizontal="center" vertical="center"/>
    </xf>
    <xf numFmtId="0" fontId="77" fillId="2" borderId="110" xfId="0" applyFont="1" applyFill="1" applyBorder="1" applyAlignment="1">
      <alignment horizontal="center"/>
    </xf>
    <xf numFmtId="0" fontId="77" fillId="2" borderId="110" xfId="0" applyFont="1" applyFill="1" applyBorder="1" applyAlignment="1">
      <alignment horizontal="left"/>
    </xf>
    <xf numFmtId="0" fontId="74" fillId="3" borderId="0" xfId="0" applyFont="1" applyFill="1" applyBorder="1" applyAlignment="1"/>
    <xf numFmtId="0" fontId="75" fillId="5" borderId="0" xfId="0" applyFont="1" applyFill="1" applyBorder="1" applyAlignment="1">
      <alignment horizontal="center"/>
    </xf>
    <xf numFmtId="0" fontId="74" fillId="3" borderId="0" xfId="0" applyFont="1" applyFill="1" applyBorder="1" applyAlignment="1">
      <alignment horizontal="center" vertical="center"/>
    </xf>
    <xf numFmtId="0" fontId="78" fillId="3" borderId="0" xfId="0" applyFont="1" applyFill="1" applyBorder="1" applyAlignment="1">
      <alignment horizontal="center" vertical="center"/>
    </xf>
    <xf numFmtId="0" fontId="78" fillId="5" borderId="0" xfId="0" applyFont="1" applyFill="1" applyBorder="1" applyAlignment="1">
      <alignment vertical="center"/>
    </xf>
    <xf numFmtId="0" fontId="78" fillId="3" borderId="0" xfId="0" applyFont="1" applyFill="1" applyBorder="1" applyAlignment="1">
      <alignment vertical="center"/>
    </xf>
    <xf numFmtId="0" fontId="67" fillId="2" borderId="110" xfId="0" applyFont="1" applyFill="1" applyBorder="1" applyAlignment="1">
      <alignment vertical="center"/>
    </xf>
    <xf numFmtId="0" fontId="2" fillId="2" borderId="110" xfId="0" applyFont="1" applyFill="1" applyBorder="1" applyAlignment="1">
      <alignment vertical="center"/>
    </xf>
    <xf numFmtId="0" fontId="2" fillId="2" borderId="110" xfId="0" applyFont="1" applyFill="1" applyBorder="1"/>
    <xf numFmtId="0" fontId="72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vertical="center"/>
    </xf>
    <xf numFmtId="0" fontId="67" fillId="2" borderId="110" xfId="0" applyFont="1" applyFill="1" applyBorder="1"/>
    <xf numFmtId="0" fontId="0" fillId="2" borderId="110" xfId="0" applyFont="1" applyFill="1" applyBorder="1"/>
    <xf numFmtId="0" fontId="67" fillId="2" borderId="110" xfId="0" applyFont="1" applyFill="1" applyBorder="1" applyAlignment="1">
      <alignment horizontal="left"/>
    </xf>
    <xf numFmtId="0" fontId="68" fillId="2" borderId="110" xfId="0" applyFont="1" applyFill="1" applyBorder="1" applyAlignment="1">
      <alignment horizontal="center"/>
    </xf>
    <xf numFmtId="0" fontId="68" fillId="2" borderId="110" xfId="0" applyFont="1" applyFill="1" applyBorder="1"/>
    <xf numFmtId="0" fontId="1" fillId="2" borderId="103" xfId="0" applyFont="1" applyFill="1" applyBorder="1"/>
    <xf numFmtId="0" fontId="1" fillId="2" borderId="110" xfId="0" applyFont="1" applyFill="1" applyBorder="1"/>
    <xf numFmtId="0" fontId="47" fillId="2" borderId="110" xfId="0" applyFont="1" applyFill="1" applyBorder="1"/>
    <xf numFmtId="0" fontId="35" fillId="5" borderId="0" xfId="0" applyFont="1" applyFill="1" applyBorder="1"/>
    <xf numFmtId="0" fontId="79" fillId="2" borderId="110" xfId="0" applyFont="1" applyFill="1" applyBorder="1" applyAlignment="1">
      <alignment vertical="center"/>
    </xf>
    <xf numFmtId="0" fontId="79" fillId="2" borderId="110" xfId="0" applyFont="1" applyFill="1" applyBorder="1" applyAlignment="1">
      <alignment horizontal="center" vertical="center"/>
    </xf>
    <xf numFmtId="0" fontId="80" fillId="2" borderId="110" xfId="0" applyFont="1" applyFill="1" applyBorder="1" applyAlignment="1">
      <alignment horizontal="center" vertical="center"/>
    </xf>
    <xf numFmtId="0" fontId="80" fillId="2" borderId="110" xfId="0" applyFont="1" applyFill="1" applyBorder="1" applyAlignment="1">
      <alignment vertical="center"/>
    </xf>
    <xf numFmtId="0" fontId="79" fillId="2" borderId="110" xfId="0" applyFont="1" applyFill="1" applyBorder="1"/>
    <xf numFmtId="0" fontId="79" fillId="2" borderId="110" xfId="0" applyFont="1" applyFill="1" applyBorder="1" applyAlignment="1">
      <alignment horizontal="center"/>
    </xf>
    <xf numFmtId="0" fontId="35" fillId="5" borderId="0" xfId="0" applyFont="1" applyFill="1" applyBorder="1" applyAlignment="1">
      <alignment vertical="center"/>
    </xf>
    <xf numFmtId="0" fontId="0" fillId="2" borderId="0" xfId="0" applyFill="1" applyBorder="1"/>
    <xf numFmtId="0" fontId="14" fillId="0" borderId="0" xfId="2">
      <alignment vertical="top" wrapText="1"/>
    </xf>
    <xf numFmtId="49" fontId="12" fillId="9" borderId="112" xfId="2" applyNumberFormat="1" applyFont="1" applyFill="1" applyBorder="1">
      <alignment vertical="top" wrapText="1"/>
    </xf>
    <xf numFmtId="49" fontId="12" fillId="9" borderId="79" xfId="2" applyNumberFormat="1" applyFont="1" applyFill="1" applyBorder="1">
      <alignment vertical="top" wrapText="1"/>
    </xf>
    <xf numFmtId="49" fontId="12" fillId="9" borderId="79" xfId="2" applyNumberFormat="1" applyFont="1" applyFill="1" applyBorder="1" applyAlignment="1">
      <alignment vertical="top"/>
    </xf>
    <xf numFmtId="49" fontId="12" fillId="9" borderId="113" xfId="2" applyNumberFormat="1" applyFont="1" applyFill="1" applyBorder="1" applyAlignment="1">
      <alignment vertical="top"/>
    </xf>
    <xf numFmtId="49" fontId="12" fillId="9" borderId="113" xfId="2" applyNumberFormat="1" applyFont="1" applyFill="1" applyBorder="1">
      <alignment vertical="top" wrapText="1"/>
    </xf>
    <xf numFmtId="0" fontId="12" fillId="9" borderId="114" xfId="2" applyFont="1" applyFill="1" applyBorder="1">
      <alignment vertical="top" wrapText="1"/>
    </xf>
    <xf numFmtId="49" fontId="82" fillId="0" borderId="10" xfId="2" applyNumberFormat="1" applyFont="1" applyBorder="1">
      <alignment vertical="top" wrapText="1"/>
    </xf>
    <xf numFmtId="49" fontId="82" fillId="0" borderId="80" xfId="2" applyNumberFormat="1" applyFont="1" applyBorder="1">
      <alignment vertical="top" wrapText="1"/>
    </xf>
    <xf numFmtId="49" fontId="19" fillId="0" borderId="80" xfId="2" applyNumberFormat="1" applyFont="1" applyBorder="1" applyAlignment="1">
      <alignment vertical="top"/>
    </xf>
    <xf numFmtId="49" fontId="19" fillId="0" borderId="80" xfId="2" applyNumberFormat="1" applyFont="1" applyBorder="1">
      <alignment vertical="top" wrapText="1"/>
    </xf>
    <xf numFmtId="49" fontId="83" fillId="0" borderId="80" xfId="2" applyNumberFormat="1" applyFont="1" applyBorder="1">
      <alignment vertical="top" wrapText="1"/>
    </xf>
    <xf numFmtId="49" fontId="83" fillId="0" borderId="12" xfId="2" applyNumberFormat="1" applyFont="1" applyBorder="1" applyAlignment="1">
      <alignment vertical="top"/>
    </xf>
    <xf numFmtId="49" fontId="19" fillId="0" borderId="115" xfId="2" applyNumberFormat="1" applyFont="1" applyBorder="1">
      <alignment vertical="top" wrapText="1"/>
    </xf>
    <xf numFmtId="49" fontId="14" fillId="0" borderId="116" xfId="2" applyNumberFormat="1" applyBorder="1" applyAlignment="1">
      <alignment vertical="top"/>
    </xf>
    <xf numFmtId="49" fontId="14" fillId="0" borderId="116" xfId="2" applyNumberFormat="1" applyBorder="1">
      <alignment vertical="top" wrapText="1"/>
    </xf>
    <xf numFmtId="49" fontId="84" fillId="4" borderId="117" xfId="2" applyNumberFormat="1" applyFont="1" applyFill="1" applyBorder="1">
      <alignment vertical="top" wrapText="1"/>
    </xf>
    <xf numFmtId="49" fontId="84" fillId="4" borderId="102" xfId="2" applyNumberFormat="1" applyFont="1" applyFill="1" applyBorder="1">
      <alignment vertical="top" wrapText="1"/>
    </xf>
    <xf numFmtId="49" fontId="85" fillId="4" borderId="102" xfId="2" applyNumberFormat="1" applyFont="1" applyFill="1" applyBorder="1" applyAlignment="1">
      <alignment vertical="top"/>
    </xf>
    <xf numFmtId="49" fontId="85" fillId="4" borderId="102" xfId="2" applyNumberFormat="1" applyFont="1" applyFill="1" applyBorder="1">
      <alignment vertical="top" wrapText="1"/>
    </xf>
    <xf numFmtId="49" fontId="19" fillId="4" borderId="102" xfId="2" applyNumberFormat="1" applyFont="1" applyFill="1" applyBorder="1">
      <alignment vertical="top" wrapText="1"/>
    </xf>
    <xf numFmtId="49" fontId="86" fillId="4" borderId="102" xfId="2" applyNumberFormat="1" applyFont="1" applyFill="1" applyBorder="1" applyAlignment="1">
      <alignment vertical="top"/>
    </xf>
    <xf numFmtId="49" fontId="19" fillId="4" borderId="118" xfId="2" applyNumberFormat="1" applyFont="1" applyFill="1" applyBorder="1" applyAlignment="1">
      <alignment vertical="top"/>
    </xf>
    <xf numFmtId="49" fontId="85" fillId="4" borderId="119" xfId="2" applyNumberFormat="1" applyFont="1" applyFill="1" applyBorder="1">
      <alignment vertical="top" wrapText="1"/>
    </xf>
    <xf numFmtId="49" fontId="14" fillId="4" borderId="120" xfId="2" applyNumberFormat="1" applyFill="1" applyBorder="1">
      <alignment vertical="top" wrapText="1"/>
    </xf>
    <xf numFmtId="49" fontId="87" fillId="0" borderId="15" xfId="2" applyNumberFormat="1" applyFont="1" applyBorder="1">
      <alignment vertical="top" wrapText="1"/>
    </xf>
    <xf numFmtId="49" fontId="87" fillId="0" borderId="16" xfId="2" applyNumberFormat="1" applyFont="1" applyBorder="1">
      <alignment vertical="top" wrapText="1"/>
    </xf>
    <xf numFmtId="49" fontId="83" fillId="0" borderId="16" xfId="2" applyNumberFormat="1" applyFont="1" applyBorder="1" applyAlignment="1">
      <alignment vertical="top"/>
    </xf>
    <xf numFmtId="49" fontId="83" fillId="0" borderId="16" xfId="2" applyNumberFormat="1" applyFont="1" applyBorder="1">
      <alignment vertical="top" wrapText="1"/>
    </xf>
    <xf numFmtId="49" fontId="85" fillId="0" borderId="16" xfId="2" applyNumberFormat="1" applyFont="1" applyBorder="1">
      <alignment vertical="top" wrapText="1"/>
    </xf>
    <xf numFmtId="49" fontId="88" fillId="0" borderId="16" xfId="2" applyNumberFormat="1" applyFont="1" applyBorder="1" applyAlignment="1">
      <alignment vertical="top"/>
    </xf>
    <xf numFmtId="49" fontId="85" fillId="0" borderId="17" xfId="2" applyNumberFormat="1" applyFont="1" applyBorder="1" applyAlignment="1">
      <alignment vertical="top"/>
    </xf>
    <xf numFmtId="49" fontId="83" fillId="0" borderId="121" xfId="2" applyNumberFormat="1" applyFont="1" applyBorder="1">
      <alignment vertical="top" wrapText="1"/>
    </xf>
    <xf numFmtId="49" fontId="14" fillId="0" borderId="122" xfId="2" applyNumberFormat="1" applyBorder="1">
      <alignment vertical="top" wrapText="1"/>
    </xf>
    <xf numFmtId="49" fontId="12" fillId="4" borderId="123" xfId="2" applyNumberFormat="1" applyFont="1" applyFill="1" applyBorder="1" applyAlignment="1">
      <alignment horizontal="center" vertical="top" wrapText="1"/>
    </xf>
    <xf numFmtId="0" fontId="12" fillId="4" borderId="124" xfId="2" applyFont="1" applyFill="1" applyBorder="1" applyAlignment="1">
      <alignment horizontal="center" vertical="top" wrapText="1"/>
    </xf>
    <xf numFmtId="49" fontId="12" fillId="4" borderId="113" xfId="2" applyNumberFormat="1" applyFont="1" applyFill="1" applyBorder="1" applyAlignment="1">
      <alignment horizontal="center" vertical="top"/>
    </xf>
    <xf numFmtId="49" fontId="12" fillId="4" borderId="76" xfId="2" applyNumberFormat="1" applyFont="1" applyFill="1" applyBorder="1" applyAlignment="1">
      <alignment horizontal="center" vertical="top" wrapText="1"/>
    </xf>
    <xf numFmtId="49" fontId="12" fillId="4" borderId="76" xfId="2" applyNumberFormat="1" applyFont="1" applyFill="1" applyBorder="1">
      <alignment vertical="top" wrapText="1"/>
    </xf>
    <xf numFmtId="49" fontId="12" fillId="4" borderId="125" xfId="2" applyNumberFormat="1" applyFont="1" applyFill="1" applyBorder="1">
      <alignment vertical="top" wrapText="1"/>
    </xf>
    <xf numFmtId="49" fontId="12" fillId="4" borderId="10" xfId="2" applyNumberFormat="1" applyFont="1" applyFill="1" applyBorder="1" applyAlignment="1">
      <alignment horizontal="left" vertical="top"/>
    </xf>
    <xf numFmtId="49" fontId="12" fillId="4" borderId="80" xfId="2" applyNumberFormat="1" applyFont="1" applyFill="1" applyBorder="1" applyAlignment="1">
      <alignment horizontal="center" vertical="top"/>
    </xf>
    <xf numFmtId="49" fontId="12" fillId="4" borderId="12" xfId="2" applyNumberFormat="1" applyFont="1" applyFill="1" applyBorder="1" applyAlignment="1">
      <alignment horizontal="center" vertical="top"/>
    </xf>
    <xf numFmtId="0" fontId="14" fillId="2" borderId="48" xfId="2" applyFill="1" applyBorder="1" applyAlignment="1">
      <alignment horizontal="center" vertical="top" wrapText="1"/>
    </xf>
    <xf numFmtId="0" fontId="14" fillId="0" borderId="126" xfId="2" applyBorder="1" applyAlignment="1">
      <alignment horizontal="center" vertical="top" wrapText="1"/>
    </xf>
    <xf numFmtId="49" fontId="14" fillId="0" borderId="127" xfId="2" quotePrefix="1" applyNumberFormat="1" applyBorder="1" applyAlignment="1">
      <alignment horizontal="center" vertical="top" wrapText="1"/>
    </xf>
    <xf numFmtId="0" fontId="14" fillId="0" borderId="128" xfId="2" applyBorder="1" applyAlignment="1">
      <alignment horizontal="center" vertical="top" wrapText="1"/>
    </xf>
    <xf numFmtId="49" fontId="14" fillId="0" borderId="128" xfId="2" applyNumberFormat="1" applyBorder="1">
      <alignment vertical="top" wrapText="1"/>
    </xf>
    <xf numFmtId="49" fontId="14" fillId="0" borderId="129" xfId="2" applyNumberFormat="1" applyBorder="1">
      <alignment vertical="top" wrapText="1"/>
    </xf>
    <xf numFmtId="49" fontId="14" fillId="0" borderId="10" xfId="2" applyNumberFormat="1" applyBorder="1">
      <alignment vertical="top" wrapText="1"/>
    </xf>
    <xf numFmtId="164" fontId="0" fillId="0" borderId="93" xfId="3" quotePrefix="1" applyNumberFormat="1" applyFont="1" applyBorder="1" applyAlignment="1">
      <alignment vertical="top" wrapText="1"/>
    </xf>
    <xf numFmtId="0" fontId="14" fillId="0" borderId="130" xfId="2" applyBorder="1" applyAlignment="1">
      <alignment horizontal="center" vertical="top" wrapText="1"/>
    </xf>
    <xf numFmtId="0" fontId="14" fillId="4" borderId="49" xfId="2" applyFill="1" applyBorder="1" applyAlignment="1">
      <alignment horizontal="center" vertical="top" wrapText="1"/>
    </xf>
    <xf numFmtId="0" fontId="14" fillId="4" borderId="131" xfId="2" applyFill="1" applyBorder="1" applyAlignment="1">
      <alignment horizontal="center" vertical="top" wrapText="1"/>
    </xf>
    <xf numFmtId="49" fontId="14" fillId="4" borderId="132" xfId="2" quotePrefix="1" applyNumberFormat="1" applyFill="1" applyBorder="1" applyAlignment="1">
      <alignment horizontal="center" vertical="top" wrapText="1"/>
    </xf>
    <xf numFmtId="0" fontId="14" fillId="4" borderId="133" xfId="2" applyFill="1" applyBorder="1" applyAlignment="1">
      <alignment horizontal="center" vertical="top" wrapText="1"/>
    </xf>
    <xf numFmtId="49" fontId="14" fillId="4" borderId="133" xfId="2" applyNumberFormat="1" applyFill="1" applyBorder="1">
      <alignment vertical="top" wrapText="1"/>
    </xf>
    <xf numFmtId="49" fontId="14" fillId="4" borderId="134" xfId="2" applyNumberFormat="1" applyFill="1" applyBorder="1">
      <alignment vertical="top" wrapText="1"/>
    </xf>
    <xf numFmtId="49" fontId="14" fillId="4" borderId="13" xfId="2" applyNumberFormat="1" applyFill="1" applyBorder="1">
      <alignment vertical="top" wrapText="1"/>
    </xf>
    <xf numFmtId="164" fontId="0" fillId="10" borderId="0" xfId="3" quotePrefix="1" applyNumberFormat="1" applyFont="1" applyFill="1" applyAlignment="1">
      <alignment vertical="top"/>
    </xf>
    <xf numFmtId="0" fontId="14" fillId="4" borderId="14" xfId="2" applyFill="1" applyBorder="1" applyAlignment="1">
      <alignment horizontal="center" vertical="top" wrapText="1"/>
    </xf>
    <xf numFmtId="0" fontId="14" fillId="2" borderId="49" xfId="2" applyFill="1" applyBorder="1" applyAlignment="1">
      <alignment horizontal="center" vertical="top" wrapText="1"/>
    </xf>
    <xf numFmtId="0" fontId="14" fillId="0" borderId="131" xfId="2" applyBorder="1" applyAlignment="1">
      <alignment horizontal="center" vertical="top" wrapText="1"/>
    </xf>
    <xf numFmtId="49" fontId="14" fillId="0" borderId="132" xfId="2" quotePrefix="1" applyNumberFormat="1" applyBorder="1" applyAlignment="1">
      <alignment horizontal="center" vertical="top" wrapText="1"/>
    </xf>
    <xf numFmtId="0" fontId="14" fillId="0" borderId="133" xfId="2" applyBorder="1" applyAlignment="1">
      <alignment horizontal="center" vertical="top" wrapText="1"/>
    </xf>
    <xf numFmtId="49" fontId="14" fillId="0" borderId="133" xfId="2" applyNumberFormat="1" applyBorder="1">
      <alignment vertical="top" wrapText="1"/>
    </xf>
    <xf numFmtId="49" fontId="14" fillId="0" borderId="134" xfId="2" applyNumberFormat="1" applyBorder="1">
      <alignment vertical="top" wrapText="1"/>
    </xf>
    <xf numFmtId="49" fontId="14" fillId="0" borderId="13" xfId="2" applyNumberFormat="1" applyBorder="1">
      <alignment vertical="top" wrapText="1"/>
    </xf>
    <xf numFmtId="164" fontId="0" fillId="0" borderId="0" xfId="3" quotePrefix="1" applyNumberFormat="1" applyFont="1" applyAlignment="1">
      <alignment vertical="top" wrapText="1"/>
    </xf>
    <xf numFmtId="164" fontId="0" fillId="0" borderId="0" xfId="3" quotePrefix="1" applyNumberFormat="1" applyFont="1" applyAlignment="1">
      <alignment vertical="top"/>
    </xf>
    <xf numFmtId="0" fontId="14" fillId="0" borderId="135" xfId="2" applyBorder="1" applyAlignment="1">
      <alignment horizontal="center" vertical="top" wrapText="1"/>
    </xf>
    <xf numFmtId="0" fontId="14" fillId="4" borderId="13" xfId="2" applyFill="1" applyBorder="1">
      <alignment vertical="top" wrapText="1"/>
    </xf>
    <xf numFmtId="164" fontId="0" fillId="10" borderId="0" xfId="3" applyNumberFormat="1" applyFont="1" applyFill="1" applyAlignment="1">
      <alignment horizontal="center" vertical="top"/>
    </xf>
    <xf numFmtId="0" fontId="14" fillId="10" borderId="135" xfId="2" applyFill="1" applyBorder="1" applyAlignment="1">
      <alignment horizontal="center" vertical="top" wrapText="1"/>
    </xf>
    <xf numFmtId="0" fontId="14" fillId="2" borderId="55" xfId="2" applyFill="1" applyBorder="1" applyAlignment="1">
      <alignment horizontal="center" vertical="top" wrapText="1"/>
    </xf>
    <xf numFmtId="0" fontId="14" fillId="0" borderId="136" xfId="2" applyBorder="1" applyAlignment="1">
      <alignment horizontal="center" vertical="top" wrapText="1"/>
    </xf>
    <xf numFmtId="0" fontId="14" fillId="0" borderId="137" xfId="2" applyBorder="1">
      <alignment vertical="top" wrapText="1"/>
    </xf>
    <xf numFmtId="49" fontId="14" fillId="0" borderId="138" xfId="2" applyNumberFormat="1" applyBorder="1" applyAlignment="1">
      <alignment horizontal="center" vertical="top" wrapText="1"/>
    </xf>
    <xf numFmtId="0" fontId="89" fillId="0" borderId="138" xfId="2" applyFont="1" applyBorder="1">
      <alignment vertical="top" wrapText="1"/>
    </xf>
    <xf numFmtId="0" fontId="14" fillId="0" borderId="139" xfId="2" applyBorder="1">
      <alignment vertical="top" wrapText="1"/>
    </xf>
    <xf numFmtId="165" fontId="14" fillId="0" borderId="2" xfId="2" applyNumberFormat="1" applyBorder="1" applyAlignment="1">
      <alignment vertical="top"/>
    </xf>
    <xf numFmtId="0" fontId="14" fillId="0" borderId="3" xfId="2" applyBorder="1" applyAlignment="1">
      <alignment vertical="top"/>
    </xf>
    <xf numFmtId="0" fontId="14" fillId="0" borderId="4" xfId="2" applyBorder="1" applyAlignment="1">
      <alignment vertical="top"/>
    </xf>
    <xf numFmtId="49" fontId="12" fillId="4" borderId="2" xfId="2" applyNumberFormat="1" applyFont="1" applyFill="1" applyBorder="1">
      <alignment vertical="top" wrapText="1"/>
    </xf>
    <xf numFmtId="49" fontId="12" fillId="4" borderId="3" xfId="2" applyNumberFormat="1" applyFont="1" applyFill="1" applyBorder="1" applyAlignment="1">
      <alignment horizontal="center" vertical="top" wrapText="1"/>
    </xf>
    <xf numFmtId="49" fontId="12" fillId="4" borderId="3" xfId="2" applyNumberFormat="1" applyFont="1" applyFill="1" applyBorder="1">
      <alignment vertical="top" wrapText="1"/>
    </xf>
    <xf numFmtId="49" fontId="12" fillId="4" borderId="3" xfId="2" applyNumberFormat="1" applyFont="1" applyFill="1" applyBorder="1" applyAlignment="1">
      <alignment vertical="top"/>
    </xf>
    <xf numFmtId="49" fontId="12" fillId="4" borderId="17" xfId="2" applyNumberFormat="1" applyFont="1" applyFill="1" applyBorder="1" applyAlignment="1">
      <alignment vertical="top"/>
    </xf>
    <xf numFmtId="0" fontId="90" fillId="4" borderId="16" xfId="2" applyFont="1" applyFill="1" applyBorder="1" applyAlignment="1">
      <alignment vertical="top"/>
    </xf>
    <xf numFmtId="0" fontId="14" fillId="4" borderId="16" xfId="2" applyFill="1" applyBorder="1">
      <alignment vertical="top" wrapText="1"/>
    </xf>
    <xf numFmtId="0" fontId="14" fillId="4" borderId="17" xfId="2" applyFill="1" applyBorder="1" applyAlignment="1">
      <alignment vertical="top"/>
    </xf>
    <xf numFmtId="0" fontId="14" fillId="0" borderId="0" xfId="2" applyAlignment="1">
      <alignment vertical="top"/>
    </xf>
    <xf numFmtId="49" fontId="14" fillId="0" borderId="140" xfId="2" applyNumberFormat="1" applyBorder="1">
      <alignment vertical="top" wrapText="1"/>
    </xf>
    <xf numFmtId="0" fontId="14" fillId="2" borderId="141" xfId="2" applyFill="1" applyBorder="1" applyAlignment="1">
      <alignment horizontal="center" vertical="top" wrapText="1"/>
    </xf>
    <xf numFmtId="49" fontId="13" fillId="0" borderId="142" xfId="2" applyNumberFormat="1" applyFont="1" applyBorder="1" applyAlignment="1">
      <alignment horizontal="left" vertical="top"/>
    </xf>
    <xf numFmtId="0" fontId="14" fillId="0" borderId="143" xfId="2" applyBorder="1" applyAlignment="1">
      <alignment horizontal="center" vertical="top" wrapText="1"/>
    </xf>
    <xf numFmtId="49" fontId="14" fillId="0" borderId="48" xfId="2" applyNumberFormat="1" applyBorder="1">
      <alignment vertical="top" wrapText="1"/>
    </xf>
    <xf numFmtId="49" fontId="19" fillId="0" borderId="93" xfId="2" applyNumberFormat="1" applyFont="1" applyBorder="1">
      <alignment vertical="top" wrapText="1"/>
    </xf>
    <xf numFmtId="0" fontId="14" fillId="0" borderId="108" xfId="2" applyBorder="1" applyAlignment="1">
      <alignment vertical="top"/>
    </xf>
    <xf numFmtId="0" fontId="14" fillId="0" borderId="90" xfId="2" applyBorder="1" applyAlignment="1">
      <alignment vertical="top"/>
    </xf>
    <xf numFmtId="49" fontId="14" fillId="4" borderId="144" xfId="2" applyNumberFormat="1" applyFill="1" applyBorder="1" applyAlignment="1">
      <alignment vertical="top"/>
    </xf>
    <xf numFmtId="0" fontId="14" fillId="4" borderId="145" xfId="2" applyFill="1" applyBorder="1" applyAlignment="1">
      <alignment horizontal="center" vertical="top" wrapText="1"/>
    </xf>
    <xf numFmtId="49" fontId="14" fillId="4" borderId="131" xfId="2" applyNumberFormat="1" applyFill="1" applyBorder="1" applyAlignment="1">
      <alignment horizontal="left" vertical="top"/>
    </xf>
    <xf numFmtId="0" fontId="14" fillId="4" borderId="125" xfId="2" applyFill="1" applyBorder="1" applyAlignment="1">
      <alignment horizontal="center" vertical="top" wrapText="1"/>
    </xf>
    <xf numFmtId="49" fontId="14" fillId="4" borderId="49" xfId="2" applyNumberFormat="1" applyFill="1" applyBorder="1" applyAlignment="1">
      <alignment vertical="top"/>
    </xf>
    <xf numFmtId="49" fontId="91" fillId="4" borderId="13" xfId="2" applyNumberFormat="1" applyFont="1" applyFill="1" applyBorder="1">
      <alignment vertical="top" wrapText="1"/>
    </xf>
    <xf numFmtId="49" fontId="20" fillId="4" borderId="0" xfId="2" applyNumberFormat="1" applyFont="1" applyFill="1" applyBorder="1">
      <alignment vertical="top" wrapText="1"/>
    </xf>
    <xf numFmtId="0" fontId="12" fillId="4" borderId="2" xfId="2" applyFont="1" applyFill="1" applyBorder="1" applyAlignment="1">
      <alignment vertical="top"/>
    </xf>
    <xf numFmtId="0" fontId="14" fillId="4" borderId="3" xfId="2" applyFill="1" applyBorder="1">
      <alignment vertical="top" wrapText="1"/>
    </xf>
    <xf numFmtId="0" fontId="14" fillId="4" borderId="4" xfId="2" applyFill="1" applyBorder="1" applyAlignment="1">
      <alignment vertical="top"/>
    </xf>
    <xf numFmtId="49" fontId="14" fillId="0" borderId="144" xfId="2" applyNumberFormat="1" applyBorder="1" applyAlignment="1">
      <alignment vertical="top"/>
    </xf>
    <xf numFmtId="0" fontId="14" fillId="2" borderId="145" xfId="2" applyFill="1" applyBorder="1" applyAlignment="1">
      <alignment horizontal="center" vertical="top" wrapText="1"/>
    </xf>
    <xf numFmtId="49" fontId="14" fillId="0" borderId="131" xfId="2" applyNumberFormat="1" applyBorder="1" applyAlignment="1">
      <alignment horizontal="left" vertical="top"/>
    </xf>
    <xf numFmtId="0" fontId="14" fillId="0" borderId="125" xfId="2" applyBorder="1" applyAlignment="1">
      <alignment horizontal="center" vertical="top" wrapText="1"/>
    </xf>
    <xf numFmtId="49" fontId="14" fillId="0" borderId="49" xfId="2" applyNumberFormat="1" applyBorder="1" applyAlignment="1">
      <alignment vertical="top"/>
    </xf>
    <xf numFmtId="49" fontId="92" fillId="0" borderId="13" xfId="2" applyNumberFormat="1" applyFont="1" applyBorder="1">
      <alignment vertical="top" wrapText="1"/>
    </xf>
    <xf numFmtId="49" fontId="14" fillId="0" borderId="0" xfId="2" applyNumberFormat="1" applyBorder="1" applyAlignment="1">
      <alignment vertical="top"/>
    </xf>
    <xf numFmtId="0" fontId="14" fillId="0" borderId="10" xfId="2" applyBorder="1" applyAlignment="1">
      <alignment vertical="top"/>
    </xf>
    <xf numFmtId="0" fontId="14" fillId="0" borderId="93" xfId="2" applyBorder="1" applyAlignment="1">
      <alignment vertical="top"/>
    </xf>
    <xf numFmtId="0" fontId="14" fillId="0" borderId="130" xfId="2" applyBorder="1" applyAlignment="1">
      <alignment vertical="top"/>
    </xf>
    <xf numFmtId="49" fontId="14" fillId="4" borderId="144" xfId="2" applyNumberFormat="1" applyFill="1" applyBorder="1">
      <alignment vertical="top" wrapText="1"/>
    </xf>
    <xf numFmtId="49" fontId="14" fillId="4" borderId="49" xfId="2" applyNumberFormat="1" applyFill="1" applyBorder="1">
      <alignment vertical="top" wrapText="1"/>
    </xf>
    <xf numFmtId="49" fontId="87" fillId="4" borderId="13" xfId="2" applyNumberFormat="1" applyFont="1" applyFill="1" applyBorder="1">
      <alignment vertical="top" wrapText="1"/>
    </xf>
    <xf numFmtId="49" fontId="88" fillId="4" borderId="0" xfId="2" applyNumberFormat="1" applyFont="1" applyFill="1" applyBorder="1" applyAlignment="1">
      <alignment vertical="top"/>
    </xf>
    <xf numFmtId="0" fontId="14" fillId="4" borderId="146" xfId="2" applyFill="1" applyBorder="1" applyAlignment="1">
      <alignment vertical="top"/>
    </xf>
    <xf numFmtId="0" fontId="14" fillId="4" borderId="147" xfId="2" applyFill="1" applyBorder="1">
      <alignment vertical="top" wrapText="1"/>
    </xf>
    <xf numFmtId="0" fontId="14" fillId="4" borderId="148" xfId="2" applyFill="1" applyBorder="1">
      <alignment vertical="top" wrapText="1"/>
    </xf>
    <xf numFmtId="49" fontId="14" fillId="0" borderId="149" xfId="2" applyNumberFormat="1" applyBorder="1">
      <alignment vertical="top" wrapText="1"/>
    </xf>
    <xf numFmtId="0" fontId="14" fillId="2" borderId="150" xfId="2" applyFill="1" applyBorder="1" applyAlignment="1">
      <alignment horizontal="center" vertical="top" wrapText="1"/>
    </xf>
    <xf numFmtId="49" fontId="14" fillId="0" borderId="136" xfId="2" applyNumberFormat="1" applyBorder="1" applyAlignment="1">
      <alignment horizontal="left" vertical="top"/>
    </xf>
    <xf numFmtId="49" fontId="14" fillId="0" borderId="137" xfId="2" applyNumberFormat="1" applyBorder="1" applyAlignment="1">
      <alignment horizontal="center" vertical="top" wrapText="1"/>
    </xf>
    <xf numFmtId="49" fontId="14" fillId="0" borderId="55" xfId="2" applyNumberFormat="1" applyBorder="1">
      <alignment vertical="top" wrapText="1"/>
    </xf>
    <xf numFmtId="49" fontId="93" fillId="0" borderId="15" xfId="2" applyNumberFormat="1" applyFont="1" applyBorder="1">
      <alignment vertical="top" wrapText="1"/>
    </xf>
    <xf numFmtId="49" fontId="18" fillId="0" borderId="16" xfId="2" applyNumberFormat="1" applyFont="1" applyBorder="1">
      <alignment vertical="top" wrapText="1"/>
    </xf>
    <xf numFmtId="0" fontId="14" fillId="0" borderId="15" xfId="2" applyBorder="1" applyAlignment="1">
      <alignment vertical="top"/>
    </xf>
    <xf numFmtId="0" fontId="14" fillId="0" borderId="16" xfId="2" applyBorder="1" applyAlignment="1">
      <alignment vertical="top"/>
    </xf>
    <xf numFmtId="0" fontId="14" fillId="0" borderId="17" xfId="2" applyBorder="1" applyAlignment="1">
      <alignment vertical="top"/>
    </xf>
    <xf numFmtId="0" fontId="12" fillId="0" borderId="151" xfId="2" applyFont="1" applyBorder="1">
      <alignment vertical="top" wrapText="1"/>
    </xf>
    <xf numFmtId="0" fontId="94" fillId="4" borderId="124" xfId="2" applyFont="1" applyFill="1" applyBorder="1" applyAlignment="1">
      <alignment horizontal="center" vertical="top" wrapText="1"/>
    </xf>
    <xf numFmtId="0" fontId="12" fillId="4" borderId="152" xfId="2" applyFont="1" applyFill="1" applyBorder="1">
      <alignment vertical="top" wrapText="1"/>
    </xf>
    <xf numFmtId="0" fontId="94" fillId="4" borderId="108" xfId="2" applyFont="1" applyFill="1" applyBorder="1" applyAlignment="1">
      <alignment vertical="top"/>
    </xf>
    <xf numFmtId="0" fontId="12" fillId="4" borderId="48" xfId="2" applyFont="1" applyFill="1" applyBorder="1" applyAlignment="1">
      <alignment horizontal="center" vertical="top"/>
    </xf>
    <xf numFmtId="0" fontId="12" fillId="10" borderId="10" xfId="2" applyFont="1" applyFill="1" applyBorder="1" applyAlignment="1">
      <alignment vertical="top"/>
    </xf>
    <xf numFmtId="0" fontId="12" fillId="10" borderId="130" xfId="2" applyFont="1" applyFill="1" applyBorder="1">
      <alignment vertical="top" wrapText="1"/>
    </xf>
    <xf numFmtId="49" fontId="12" fillId="4" borderId="141" xfId="2" applyNumberFormat="1" applyFont="1" applyFill="1" applyBorder="1" applyAlignment="1">
      <alignment horizontal="center" vertical="top"/>
    </xf>
    <xf numFmtId="0" fontId="12" fillId="4" borderId="153" xfId="2" applyFont="1" applyFill="1" applyBorder="1" applyAlignment="1">
      <alignment horizontal="center" vertical="top"/>
    </xf>
    <xf numFmtId="49" fontId="12" fillId="4" borderId="140" xfId="2" applyNumberFormat="1" applyFont="1" applyFill="1" applyBorder="1" applyAlignment="1">
      <alignment horizontal="left" vertical="top"/>
    </xf>
    <xf numFmtId="0" fontId="14" fillId="0" borderId="10" xfId="2" applyBorder="1" applyAlignment="1">
      <alignment horizontal="center" vertical="top" wrapText="1"/>
    </xf>
    <xf numFmtId="165" fontId="14" fillId="0" borderId="48" xfId="2" applyNumberFormat="1" applyBorder="1" applyAlignment="1">
      <alignment horizontal="center" vertical="top" wrapText="1"/>
    </xf>
    <xf numFmtId="0" fontId="14" fillId="0" borderId="48" xfId="2" applyBorder="1">
      <alignment vertical="top" wrapText="1"/>
    </xf>
    <xf numFmtId="164" fontId="0" fillId="0" borderId="48" xfId="3" applyNumberFormat="1" applyFont="1" applyBorder="1" applyAlignment="1">
      <alignment horizontal="center" vertical="top"/>
    </xf>
    <xf numFmtId="164" fontId="0" fillId="0" borderId="93" xfId="3" applyNumberFormat="1" applyFont="1" applyBorder="1" applyAlignment="1">
      <alignment horizontal="center" vertical="top"/>
    </xf>
    <xf numFmtId="0" fontId="14" fillId="0" borderId="10" xfId="2" applyBorder="1">
      <alignment vertical="top" wrapText="1"/>
    </xf>
    <xf numFmtId="0" fontId="14" fillId="0" borderId="93" xfId="2" applyBorder="1">
      <alignment vertical="top" wrapText="1"/>
    </xf>
    <xf numFmtId="49" fontId="14" fillId="0" borderId="10" xfId="2" applyNumberFormat="1" applyBorder="1" applyAlignment="1">
      <alignment horizontal="left" vertical="top" wrapText="1"/>
    </xf>
    <xf numFmtId="49" fontId="14" fillId="0" borderId="93" xfId="2" applyNumberFormat="1" applyBorder="1" applyAlignment="1">
      <alignment horizontal="left" vertical="top"/>
    </xf>
    <xf numFmtId="49" fontId="14" fillId="0" borderId="130" xfId="2" applyNumberFormat="1" applyBorder="1" applyAlignment="1">
      <alignment horizontal="left" vertical="top"/>
    </xf>
    <xf numFmtId="0" fontId="14" fillId="4" borderId="13" xfId="2" applyFill="1" applyBorder="1" applyAlignment="1">
      <alignment horizontal="center" vertical="top" wrapText="1"/>
    </xf>
    <xf numFmtId="165" fontId="14" fillId="4" borderId="49" xfId="2" applyNumberFormat="1" applyFill="1" applyBorder="1" applyAlignment="1">
      <alignment horizontal="center" vertical="top" wrapText="1"/>
    </xf>
    <xf numFmtId="0" fontId="14" fillId="4" borderId="49" xfId="2" applyFill="1" applyBorder="1">
      <alignment vertical="top" wrapText="1"/>
    </xf>
    <xf numFmtId="164" fontId="0" fillId="4" borderId="49" xfId="3" applyNumberFormat="1" applyFont="1" applyFill="1" applyBorder="1" applyAlignment="1">
      <alignment horizontal="center" vertical="top"/>
    </xf>
    <xf numFmtId="164" fontId="0" fillId="4" borderId="0" xfId="3" applyNumberFormat="1" applyFont="1" applyFill="1" applyAlignment="1">
      <alignment horizontal="center" vertical="top"/>
    </xf>
    <xf numFmtId="0" fontId="14" fillId="4" borderId="0" xfId="2" applyFill="1">
      <alignment vertical="top" wrapText="1"/>
    </xf>
    <xf numFmtId="49" fontId="14" fillId="4" borderId="13" xfId="2" applyNumberFormat="1" applyFill="1" applyBorder="1" applyAlignment="1">
      <alignment horizontal="left" vertical="top" wrapText="1"/>
    </xf>
    <xf numFmtId="49" fontId="14" fillId="4" borderId="0" xfId="2" applyNumberFormat="1" applyFill="1" applyBorder="1" applyAlignment="1">
      <alignment horizontal="left" vertical="top" wrapText="1"/>
    </xf>
    <xf numFmtId="49" fontId="14" fillId="4" borderId="14" xfId="2" applyNumberFormat="1" applyFill="1" applyBorder="1" applyAlignment="1">
      <alignment horizontal="left" vertical="top" wrapText="1"/>
    </xf>
    <xf numFmtId="0" fontId="14" fillId="0" borderId="13" xfId="2" applyBorder="1" applyAlignment="1">
      <alignment horizontal="center" vertical="top" wrapText="1"/>
    </xf>
    <xf numFmtId="165" fontId="14" fillId="0" borderId="49" xfId="2" applyNumberFormat="1" applyBorder="1" applyAlignment="1">
      <alignment horizontal="center" vertical="top" wrapText="1"/>
    </xf>
    <xf numFmtId="0" fontId="14" fillId="0" borderId="49" xfId="2" applyBorder="1">
      <alignment vertical="top" wrapText="1"/>
    </xf>
    <xf numFmtId="164" fontId="0" fillId="0" borderId="49" xfId="3" applyNumberFormat="1" applyFont="1" applyBorder="1" applyAlignment="1">
      <alignment horizontal="center" vertical="top"/>
    </xf>
    <xf numFmtId="164" fontId="0" fillId="0" borderId="0" xfId="3" applyNumberFormat="1" applyFont="1" applyAlignment="1">
      <alignment horizontal="center" vertical="top"/>
    </xf>
    <xf numFmtId="49" fontId="14" fillId="0" borderId="13" xfId="2" applyNumberFormat="1" applyBorder="1" applyAlignment="1">
      <alignment horizontal="left" vertical="top" wrapText="1"/>
    </xf>
    <xf numFmtId="49" fontId="14" fillId="0" borderId="0" xfId="2" applyNumberFormat="1" applyBorder="1" applyAlignment="1">
      <alignment horizontal="left" vertical="top" wrapText="1"/>
    </xf>
    <xf numFmtId="49" fontId="14" fillId="0" borderId="14" xfId="2" applyNumberFormat="1" applyBorder="1" applyAlignment="1">
      <alignment horizontal="left" vertical="top" wrapText="1"/>
    </xf>
    <xf numFmtId="0" fontId="14" fillId="0" borderId="14" xfId="2" applyBorder="1">
      <alignment vertical="top" wrapText="1"/>
    </xf>
    <xf numFmtId="49" fontId="14" fillId="0" borderId="15" xfId="2" applyNumberFormat="1" applyBorder="1" applyAlignment="1">
      <alignment horizontal="left" vertical="top" wrapText="1"/>
    </xf>
    <xf numFmtId="49" fontId="14" fillId="0" borderId="16" xfId="2" applyNumberFormat="1" applyBorder="1" applyAlignment="1">
      <alignment horizontal="left" vertical="top" wrapText="1"/>
    </xf>
    <xf numFmtId="49" fontId="14" fillId="0" borderId="17" xfId="2" applyNumberFormat="1" applyBorder="1" applyAlignment="1">
      <alignment horizontal="left" vertical="top" wrapText="1"/>
    </xf>
    <xf numFmtId="0" fontId="14" fillId="4" borderId="13" xfId="2" quotePrefix="1" applyFill="1" applyBorder="1" applyAlignment="1">
      <alignment horizontal="center" vertical="top" wrapText="1"/>
    </xf>
    <xf numFmtId="0" fontId="12" fillId="4" borderId="10" xfId="2" applyFont="1" applyFill="1" applyBorder="1">
      <alignment vertical="top" wrapText="1"/>
    </xf>
    <xf numFmtId="164" fontId="0" fillId="0" borderId="16" xfId="3" applyNumberFormat="1" applyFont="1" applyBorder="1" applyAlignment="1">
      <alignment horizontal="center" vertical="top"/>
    </xf>
    <xf numFmtId="0" fontId="14" fillId="4" borderId="15" xfId="2" applyFill="1" applyBorder="1" applyAlignment="1">
      <alignment horizontal="center" vertical="top" wrapText="1"/>
    </xf>
    <xf numFmtId="0" fontId="14" fillId="4" borderId="17" xfId="2" applyFill="1" applyBorder="1">
      <alignment vertical="top" wrapText="1"/>
    </xf>
    <xf numFmtId="0" fontId="14" fillId="4" borderId="15" xfId="2" applyFill="1" applyBorder="1" applyAlignment="1">
      <alignment vertical="top"/>
    </xf>
    <xf numFmtId="0" fontId="14" fillId="4" borderId="3" xfId="2" applyFill="1" applyBorder="1" applyAlignment="1">
      <alignment vertical="top"/>
    </xf>
    <xf numFmtId="0" fontId="12" fillId="4" borderId="10" xfId="2" applyFont="1" applyFill="1" applyBorder="1" applyAlignment="1">
      <alignment vertical="top"/>
    </xf>
    <xf numFmtId="0" fontId="14" fillId="4" borderId="130" xfId="2" applyFill="1" applyBorder="1">
      <alignment vertical="top" wrapText="1"/>
    </xf>
    <xf numFmtId="0" fontId="14" fillId="0" borderId="130" xfId="2" applyBorder="1">
      <alignment vertical="top" wrapText="1"/>
    </xf>
    <xf numFmtId="0" fontId="14" fillId="4" borderId="13" xfId="2" applyFill="1" applyBorder="1" applyAlignment="1">
      <alignment vertical="top"/>
    </xf>
    <xf numFmtId="0" fontId="14" fillId="4" borderId="0" xfId="2" applyFill="1" applyAlignment="1">
      <alignment vertical="top"/>
    </xf>
    <xf numFmtId="0" fontId="14" fillId="0" borderId="13" xfId="2" applyBorder="1" applyAlignment="1">
      <alignment vertical="top"/>
    </xf>
    <xf numFmtId="0" fontId="95" fillId="0" borderId="49" xfId="2" applyFont="1" applyBorder="1">
      <alignment vertical="top" wrapText="1"/>
    </xf>
    <xf numFmtId="0" fontId="95" fillId="4" borderId="49" xfId="2" applyFont="1" applyFill="1" applyBorder="1">
      <alignment vertical="top" wrapText="1"/>
    </xf>
    <xf numFmtId="0" fontId="14" fillId="0" borderId="14" xfId="2" applyBorder="1" applyAlignment="1">
      <alignment vertical="top"/>
    </xf>
    <xf numFmtId="0" fontId="14" fillId="0" borderId="15" xfId="2" applyBorder="1" applyAlignment="1">
      <alignment horizontal="center" vertical="top" wrapText="1"/>
    </xf>
    <xf numFmtId="165" fontId="14" fillId="0" borderId="55" xfId="2" applyNumberFormat="1" applyBorder="1" applyAlignment="1">
      <alignment horizontal="center" vertical="top" wrapText="1"/>
    </xf>
    <xf numFmtId="0" fontId="95" fillId="0" borderId="55" xfId="2" applyFont="1" applyBorder="1">
      <alignment vertical="top" wrapText="1"/>
    </xf>
    <xf numFmtId="164" fontId="0" fillId="0" borderId="55" xfId="3" applyNumberFormat="1" applyFont="1" applyBorder="1" applyAlignment="1">
      <alignment horizontal="center" vertical="top"/>
    </xf>
    <xf numFmtId="0" fontId="14" fillId="4" borderId="0" xfId="2" applyFill="1" applyBorder="1" applyAlignment="1">
      <alignment horizontal="center" vertical="top" wrapText="1"/>
    </xf>
    <xf numFmtId="0" fontId="14" fillId="0" borderId="0" xfId="2" applyBorder="1" applyAlignment="1">
      <alignment horizontal="center" vertical="top" wrapText="1"/>
    </xf>
    <xf numFmtId="0" fontId="14" fillId="10" borderId="0" xfId="2" applyFill="1" applyBorder="1" applyAlignment="1">
      <alignment horizontal="center" vertical="top" wrapText="1"/>
    </xf>
    <xf numFmtId="49" fontId="12" fillId="4" borderId="0" xfId="2" applyNumberFormat="1" applyFont="1" applyFill="1" applyBorder="1" applyAlignment="1">
      <alignment horizontal="left" vertical="top"/>
    </xf>
    <xf numFmtId="49" fontId="12" fillId="4" borderId="0" xfId="2" applyNumberFormat="1" applyFont="1" applyFill="1" applyBorder="1" applyAlignment="1">
      <alignment horizontal="center" vertical="top"/>
    </xf>
    <xf numFmtId="49" fontId="14" fillId="4" borderId="0" xfId="2" applyNumberFormat="1" applyFill="1" applyBorder="1" applyAlignment="1">
      <alignment vertical="top"/>
    </xf>
    <xf numFmtId="0" fontId="14" fillId="4" borderId="0" xfId="2" applyFill="1" applyBorder="1" applyAlignment="1">
      <alignment vertical="top"/>
    </xf>
    <xf numFmtId="0" fontId="12" fillId="4" borderId="0" xfId="2" applyFont="1" applyFill="1" applyBorder="1" applyAlignment="1">
      <alignment horizontal="center" vertical="top"/>
    </xf>
    <xf numFmtId="49" fontId="12" fillId="4" borderId="0" xfId="2" applyNumberFormat="1" applyFont="1" applyFill="1" applyBorder="1" applyAlignment="1">
      <alignment vertical="top"/>
    </xf>
    <xf numFmtId="0" fontId="14" fillId="2" borderId="0" xfId="2" applyFill="1" applyBorder="1" applyAlignment="1">
      <alignment horizontal="center" vertical="top"/>
    </xf>
    <xf numFmtId="0" fontId="14" fillId="0" borderId="0" xfId="2" applyBorder="1" applyAlignment="1">
      <alignment horizontal="center" vertical="top"/>
    </xf>
    <xf numFmtId="0" fontId="14" fillId="4" borderId="0" xfId="2" applyFill="1" applyBorder="1" applyAlignment="1">
      <alignment horizontal="center" vertical="top"/>
    </xf>
    <xf numFmtId="49" fontId="14" fillId="0" borderId="0" xfId="2" applyNumberFormat="1" applyBorder="1" applyAlignment="1">
      <alignment horizontal="center" vertical="top"/>
    </xf>
    <xf numFmtId="0" fontId="89" fillId="0" borderId="0" xfId="2" applyFont="1" applyBorder="1" applyAlignment="1">
      <alignment vertical="top"/>
    </xf>
    <xf numFmtId="0" fontId="14" fillId="0" borderId="0" xfId="2" applyNumberFormat="1" applyBorder="1" applyAlignment="1">
      <alignment horizontal="center" vertical="top"/>
    </xf>
    <xf numFmtId="0" fontId="14" fillId="4" borderId="0" xfId="2" applyNumberFormat="1" applyFill="1" applyBorder="1" applyAlignment="1">
      <alignment horizontal="center" vertical="top"/>
    </xf>
    <xf numFmtId="1" fontId="14" fillId="0" borderId="0" xfId="2" applyNumberFormat="1" applyBorder="1" applyAlignment="1">
      <alignment horizontal="center" vertical="top"/>
    </xf>
    <xf numFmtId="0" fontId="12" fillId="0" borderId="154" xfId="2" applyFont="1" applyBorder="1">
      <alignment vertical="top" wrapText="1"/>
    </xf>
    <xf numFmtId="0" fontId="94" fillId="4" borderId="155" xfId="2" applyFont="1" applyFill="1" applyBorder="1" applyAlignment="1">
      <alignment horizontal="center" vertical="top" wrapText="1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11" fillId="4" borderId="0" xfId="2" applyNumberFormat="1" applyFont="1" applyFill="1" applyBorder="1" applyAlignment="1">
      <alignment horizontal="center" vertical="top"/>
    </xf>
    <xf numFmtId="49" fontId="11" fillId="4" borderId="0" xfId="2" applyNumberFormat="1" applyFont="1" applyFill="1" applyBorder="1" applyAlignment="1">
      <alignment vertical="top"/>
    </xf>
    <xf numFmtId="0" fontId="74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69" fillId="2" borderId="0" xfId="0" applyFont="1" applyFill="1" applyBorder="1" applyAlignment="1">
      <alignment horizontal="center" vertical="center"/>
    </xf>
    <xf numFmtId="165" fontId="14" fillId="0" borderId="10" xfId="2" applyNumberFormat="1" applyBorder="1" applyAlignment="1">
      <alignment horizontal="center" vertical="top" wrapText="1"/>
    </xf>
    <xf numFmtId="165" fontId="14" fillId="4" borderId="13" xfId="2" applyNumberFormat="1" applyFill="1" applyBorder="1" applyAlignment="1">
      <alignment horizontal="center" vertical="top" wrapText="1"/>
    </xf>
    <xf numFmtId="165" fontId="14" fillId="0" borderId="13" xfId="2" applyNumberFormat="1" applyBorder="1" applyAlignment="1">
      <alignment horizontal="center" vertical="top" wrapText="1"/>
    </xf>
    <xf numFmtId="165" fontId="14" fillId="0" borderId="15" xfId="2" applyNumberFormat="1" applyBorder="1" applyAlignment="1">
      <alignment horizontal="center" vertical="top" wrapText="1"/>
    </xf>
    <xf numFmtId="0" fontId="94" fillId="4" borderId="156" xfId="2" applyFont="1" applyFill="1" applyBorder="1" applyAlignment="1">
      <alignment horizontal="center" vertical="top"/>
    </xf>
    <xf numFmtId="0" fontId="61" fillId="5" borderId="0" xfId="0" applyFont="1" applyFill="1"/>
    <xf numFmtId="0" fontId="0" fillId="11" borderId="0" xfId="0" applyFill="1" applyAlignment="1">
      <alignment horizontal="left"/>
    </xf>
    <xf numFmtId="0" fontId="25" fillId="2" borderId="103" xfId="0" applyFont="1" applyFill="1" applyBorder="1"/>
    <xf numFmtId="0" fontId="68" fillId="2" borderId="110" xfId="0" applyFont="1" applyFill="1" applyBorder="1" applyAlignment="1">
      <alignment vertical="center"/>
    </xf>
    <xf numFmtId="0" fontId="32" fillId="2" borderId="110" xfId="0" applyFont="1" applyFill="1" applyBorder="1" applyAlignment="1">
      <alignment horizontal="right"/>
    </xf>
    <xf numFmtId="0" fontId="68" fillId="2" borderId="110" xfId="0" applyFont="1" applyFill="1" applyBorder="1" applyAlignment="1"/>
    <xf numFmtId="0" fontId="68" fillId="2" borderId="110" xfId="0" applyFont="1" applyFill="1" applyBorder="1" applyAlignment="1">
      <alignment horizontal="right"/>
    </xf>
    <xf numFmtId="0" fontId="32" fillId="2" borderId="110" xfId="0" applyFont="1" applyFill="1" applyBorder="1"/>
    <xf numFmtId="0" fontId="0" fillId="2" borderId="0" xfId="0" quotePrefix="1" applyFill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35" fillId="4" borderId="110" xfId="0" applyFont="1" applyFill="1" applyBorder="1"/>
    <xf numFmtId="0" fontId="68" fillId="4" borderId="110" xfId="0" applyFont="1" applyFill="1" applyBorder="1" applyAlignment="1">
      <alignment horizontal="left"/>
    </xf>
    <xf numFmtId="0" fontId="68" fillId="4" borderId="110" xfId="0" applyFont="1" applyFill="1" applyBorder="1"/>
    <xf numFmtId="0" fontId="61" fillId="3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65" fillId="0" borderId="0" xfId="0" applyFont="1" applyFill="1"/>
    <xf numFmtId="0" fontId="32" fillId="0" borderId="0" xfId="0" applyFont="1" applyFill="1" applyBorder="1"/>
    <xf numFmtId="0" fontId="24" fillId="2" borderId="103" xfId="0" applyFont="1" applyFill="1" applyBorder="1" applyAlignment="1">
      <alignment horizontal="left" indent="1"/>
    </xf>
    <xf numFmtId="0" fontId="24" fillId="2" borderId="104" xfId="0" applyFont="1" applyFill="1" applyBorder="1" applyAlignment="1">
      <alignment horizontal="left" indent="1"/>
    </xf>
    <xf numFmtId="0" fontId="2" fillId="2" borderId="6" xfId="0" applyFont="1" applyFill="1" applyBorder="1" applyAlignment="1">
      <alignment horizontal="left" indent="1"/>
    </xf>
    <xf numFmtId="0" fontId="0" fillId="2" borderId="110" xfId="0" applyFill="1" applyBorder="1"/>
    <xf numFmtId="0" fontId="2" fillId="2" borderId="102" xfId="0" applyFont="1" applyFill="1" applyBorder="1" applyAlignment="1">
      <alignment horizontal="left"/>
    </xf>
    <xf numFmtId="0" fontId="67" fillId="2" borderId="110" xfId="0" applyFont="1" applyFill="1" applyBorder="1" applyAlignment="1">
      <alignment horizontal="left" vertical="center"/>
    </xf>
    <xf numFmtId="0" fontId="74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1" fillId="2" borderId="102" xfId="0" applyFont="1" applyFill="1" applyBorder="1" applyAlignment="1">
      <alignment horizontal="left"/>
    </xf>
    <xf numFmtId="0" fontId="3" fillId="2" borderId="95" xfId="0" applyFont="1" applyFill="1" applyBorder="1" applyAlignment="1">
      <alignment horizontal="center"/>
    </xf>
    <xf numFmtId="0" fontId="0" fillId="0" borderId="96" xfId="0" applyBorder="1"/>
    <xf numFmtId="0" fontId="2" fillId="2" borderId="96" xfId="0" applyFont="1" applyFill="1" applyBorder="1"/>
    <xf numFmtId="0" fontId="2" fillId="2" borderId="108" xfId="0" applyFont="1" applyFill="1" applyBorder="1"/>
    <xf numFmtId="0" fontId="0" fillId="2" borderId="95" xfId="0" applyFill="1" applyBorder="1" applyAlignment="1"/>
    <xf numFmtId="0" fontId="0" fillId="2" borderId="85" xfId="0" applyFill="1" applyBorder="1" applyAlignment="1"/>
    <xf numFmtId="0" fontId="0" fillId="2" borderId="94" xfId="0" applyFill="1" applyBorder="1"/>
    <xf numFmtId="0" fontId="0" fillId="2" borderId="108" xfId="0" applyFill="1" applyBorder="1"/>
    <xf numFmtId="0" fontId="0" fillId="2" borderId="90" xfId="0" applyFill="1" applyBorder="1"/>
    <xf numFmtId="0" fontId="0" fillId="2" borderId="96" xfId="0" applyFill="1" applyBorder="1"/>
    <xf numFmtId="0" fontId="0" fillId="2" borderId="1" xfId="0" applyFill="1" applyBorder="1"/>
    <xf numFmtId="0" fontId="96" fillId="2" borderId="0" xfId="0" applyFont="1" applyFill="1" applyBorder="1"/>
    <xf numFmtId="0" fontId="52" fillId="2" borderId="1" xfId="0" applyFont="1" applyFill="1" applyBorder="1"/>
    <xf numFmtId="0" fontId="2" fillId="0" borderId="157" xfId="0" applyFont="1" applyBorder="1"/>
    <xf numFmtId="0" fontId="1" fillId="2" borderId="157" xfId="0" applyFont="1" applyFill="1" applyBorder="1"/>
    <xf numFmtId="0" fontId="2" fillId="2" borderId="157" xfId="0" applyFont="1" applyFill="1" applyBorder="1"/>
    <xf numFmtId="0" fontId="74" fillId="5" borderId="0" xfId="0" applyFont="1" applyFill="1" applyBorder="1" applyAlignment="1">
      <alignment horizontal="center"/>
    </xf>
    <xf numFmtId="0" fontId="35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2" fillId="2" borderId="101" xfId="0" applyFont="1" applyFill="1" applyBorder="1" applyAlignment="1">
      <alignment horizontal="left"/>
    </xf>
    <xf numFmtId="0" fontId="74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60" fillId="3" borderId="0" xfId="0" applyFont="1" applyFill="1" applyBorder="1" applyAlignment="1">
      <alignment horizontal="right"/>
    </xf>
    <xf numFmtId="0" fontId="35" fillId="5" borderId="0" xfId="0" applyFont="1" applyFill="1" applyBorder="1" applyAlignment="1">
      <alignment horizontal="center" vertical="center"/>
    </xf>
    <xf numFmtId="0" fontId="75" fillId="2" borderId="2" xfId="0" applyFont="1" applyFill="1" applyBorder="1" applyAlignment="1">
      <alignment horizontal="center"/>
    </xf>
    <xf numFmtId="0" fontId="74" fillId="5" borderId="2" xfId="0" applyFont="1" applyFill="1" applyBorder="1" applyAlignment="1"/>
    <xf numFmtId="0" fontId="74" fillId="5" borderId="3" xfId="0" applyFont="1" applyFill="1" applyBorder="1" applyAlignment="1"/>
    <xf numFmtId="0" fontId="74" fillId="5" borderId="3" xfId="0" applyFont="1" applyFill="1" applyBorder="1" applyAlignment="1">
      <alignment vertical="center"/>
    </xf>
    <xf numFmtId="0" fontId="74" fillId="5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49" fillId="4" borderId="0" xfId="0" applyFont="1" applyFill="1" applyBorder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/>
    <xf numFmtId="0" fontId="9" fillId="4" borderId="0" xfId="0" applyFont="1" applyFill="1"/>
    <xf numFmtId="0" fontId="99" fillId="2" borderId="4" xfId="0" applyFont="1" applyFill="1" applyBorder="1" applyAlignment="1">
      <alignment horizontal="right"/>
    </xf>
    <xf numFmtId="0" fontId="99" fillId="2" borderId="2" xfId="0" applyFont="1" applyFill="1" applyBorder="1" applyAlignment="1">
      <alignment horizontal="left"/>
    </xf>
    <xf numFmtId="0" fontId="100" fillId="3" borderId="3" xfId="0" applyFont="1" applyFill="1" applyBorder="1" applyAlignment="1">
      <alignment horizontal="center"/>
    </xf>
    <xf numFmtId="0" fontId="77" fillId="2" borderId="4" xfId="0" applyFont="1" applyFill="1" applyBorder="1" applyAlignment="1">
      <alignment horizontal="left"/>
    </xf>
    <xf numFmtId="0" fontId="101" fillId="2" borderId="0" xfId="0" applyFont="1" applyFill="1"/>
    <xf numFmtId="0" fontId="47" fillId="4" borderId="110" xfId="0" applyFont="1" applyFill="1" applyBorder="1"/>
    <xf numFmtId="0" fontId="2" fillId="4" borderId="110" xfId="0" applyFont="1" applyFill="1" applyBorder="1"/>
    <xf numFmtId="0" fontId="3" fillId="2" borderId="88" xfId="0" applyFont="1" applyFill="1" applyBorder="1" applyAlignment="1">
      <alignment horizontal="center"/>
    </xf>
    <xf numFmtId="0" fontId="2" fillId="2" borderId="89" xfId="0" applyFont="1" applyFill="1" applyBorder="1"/>
    <xf numFmtId="0" fontId="2" fillId="2" borderId="101" xfId="0" applyFont="1" applyFill="1" applyBorder="1" applyAlignment="1">
      <alignment horizontal="right"/>
    </xf>
    <xf numFmtId="0" fontId="103" fillId="3" borderId="0" xfId="0" applyFont="1" applyFill="1" applyBorder="1" applyAlignment="1">
      <alignment horizontal="center"/>
    </xf>
    <xf numFmtId="0" fontId="60" fillId="3" borderId="0" xfId="0" applyFont="1" applyFill="1" applyBorder="1" applyAlignment="1"/>
    <xf numFmtId="0" fontId="35" fillId="3" borderId="0" xfId="0" applyFont="1" applyFill="1" applyBorder="1" applyAlignment="1">
      <alignment horizontal="left"/>
    </xf>
    <xf numFmtId="0" fontId="101" fillId="2" borderId="102" xfId="0" applyFont="1" applyFill="1" applyBorder="1"/>
    <xf numFmtId="0" fontId="98" fillId="3" borderId="0" xfId="0" applyFont="1" applyFill="1" applyBorder="1" applyAlignment="1">
      <alignment horizontal="right"/>
    </xf>
    <xf numFmtId="0" fontId="29" fillId="3" borderId="0" xfId="0" applyFont="1" applyFill="1"/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77" fillId="2" borderId="110" xfId="0" applyFont="1" applyFill="1" applyBorder="1"/>
    <xf numFmtId="0" fontId="77" fillId="2" borderId="110" xfId="0" applyFont="1" applyFill="1" applyBorder="1" applyAlignment="1"/>
    <xf numFmtId="0" fontId="104" fillId="2" borderId="110" xfId="0" applyFont="1" applyFill="1" applyBorder="1" applyAlignment="1">
      <alignment horizontal="right"/>
    </xf>
    <xf numFmtId="0" fontId="51" fillId="3" borderId="0" xfId="0" applyFont="1" applyFill="1" applyBorder="1" applyAlignment="1"/>
    <xf numFmtId="0" fontId="3" fillId="4" borderId="157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right"/>
    </xf>
    <xf numFmtId="0" fontId="52" fillId="2" borderId="0" xfId="0" applyFont="1" applyFill="1" applyBorder="1" applyAlignment="1">
      <alignment horizontal="left"/>
    </xf>
    <xf numFmtId="0" fontId="74" fillId="5" borderId="0" xfId="0" quotePrefix="1" applyFont="1" applyFill="1" applyBorder="1" applyAlignment="1">
      <alignment horizontal="left" vertical="center"/>
    </xf>
    <xf numFmtId="0" fontId="74" fillId="5" borderId="0" xfId="0" quotePrefix="1" applyFont="1" applyFill="1" applyBorder="1" applyAlignment="1">
      <alignment horizontal="center" vertical="center"/>
    </xf>
    <xf numFmtId="0" fontId="2" fillId="2" borderId="10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74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74" fillId="5" borderId="0" xfId="0" applyFont="1" applyFill="1" applyBorder="1" applyAlignment="1">
      <alignment horizontal="center" vertical="center"/>
    </xf>
    <xf numFmtId="0" fontId="101" fillId="2" borderId="110" xfId="0" applyFont="1" applyFill="1" applyBorder="1"/>
    <xf numFmtId="0" fontId="107" fillId="3" borderId="0" xfId="0" applyFont="1" applyFill="1" applyBorder="1" applyAlignment="1">
      <alignment horizontal="center" vertical="center"/>
    </xf>
    <xf numFmtId="0" fontId="107" fillId="5" borderId="0" xfId="0" applyFont="1" applyFill="1" applyBorder="1" applyAlignment="1">
      <alignment vertical="center"/>
    </xf>
    <xf numFmtId="0" fontId="108" fillId="3" borderId="0" xfId="0" applyFont="1" applyFill="1" applyBorder="1" applyAlignment="1">
      <alignment vertical="center"/>
    </xf>
    <xf numFmtId="0" fontId="2" fillId="2" borderId="101" xfId="0" applyFont="1" applyFill="1" applyBorder="1" applyAlignment="1"/>
    <xf numFmtId="0" fontId="106" fillId="2" borderId="0" xfId="0" applyFont="1" applyFill="1" applyBorder="1" applyAlignment="1">
      <alignment horizontal="center"/>
    </xf>
    <xf numFmtId="0" fontId="2" fillId="0" borderId="101" xfId="0" applyFont="1" applyBorder="1"/>
    <xf numFmtId="0" fontId="106" fillId="2" borderId="1" xfId="0" applyFont="1" applyFill="1" applyBorder="1" applyAlignment="1">
      <alignment horizontal="center"/>
    </xf>
    <xf numFmtId="0" fontId="105" fillId="2" borderId="1" xfId="0" applyFont="1" applyFill="1" applyBorder="1" applyAlignment="1">
      <alignment horizontal="right"/>
    </xf>
    <xf numFmtId="0" fontId="28" fillId="2" borderId="0" xfId="0" applyFont="1" applyFill="1"/>
    <xf numFmtId="0" fontId="66" fillId="2" borderId="0" xfId="0" applyFont="1" applyFill="1" applyBorder="1"/>
    <xf numFmtId="0" fontId="65" fillId="2" borderId="0" xfId="0" applyFont="1" applyFill="1"/>
    <xf numFmtId="0" fontId="0" fillId="2" borderId="0" xfId="0" applyFill="1" applyBorder="1" applyAlignment="1"/>
    <xf numFmtId="0" fontId="0" fillId="2" borderId="0" xfId="0" applyFill="1" applyAlignment="1"/>
    <xf numFmtId="0" fontId="0" fillId="2" borderId="0" xfId="0" quotePrefix="1" applyFill="1"/>
    <xf numFmtId="0" fontId="32" fillId="2" borderId="0" xfId="0" applyFont="1" applyFill="1" applyBorder="1"/>
    <xf numFmtId="0" fontId="2" fillId="2" borderId="0" xfId="0" applyFont="1" applyFill="1" applyBorder="1" applyAlignment="1">
      <alignment vertical="top"/>
    </xf>
    <xf numFmtId="18" fontId="0" fillId="0" borderId="0" xfId="0" quotePrefix="1" applyNumberFormat="1"/>
    <xf numFmtId="0" fontId="109" fillId="2" borderId="0" xfId="0" applyFont="1" applyFill="1"/>
    <xf numFmtId="0" fontId="2" fillId="2" borderId="88" xfId="0" applyFont="1" applyFill="1" applyBorder="1" applyAlignment="1">
      <alignment horizontal="left"/>
    </xf>
    <xf numFmtId="0" fontId="2" fillId="2" borderId="89" xfId="0" applyFont="1" applyFill="1" applyBorder="1" applyAlignment="1">
      <alignment horizontal="center"/>
    </xf>
    <xf numFmtId="0" fontId="2" fillId="2" borderId="95" xfId="0" applyFont="1" applyFill="1" applyBorder="1" applyAlignment="1">
      <alignment horizontal="left"/>
    </xf>
    <xf numFmtId="0" fontId="2" fillId="2" borderId="94" xfId="0" applyFont="1" applyFill="1" applyBorder="1" applyAlignment="1">
      <alignment horizontal="center"/>
    </xf>
    <xf numFmtId="0" fontId="35" fillId="5" borderId="16" xfId="0" applyFont="1" applyFill="1" applyBorder="1"/>
    <xf numFmtId="0" fontId="0" fillId="0" borderId="110" xfId="0" applyBorder="1"/>
    <xf numFmtId="0" fontId="0" fillId="0" borderId="110" xfId="0" applyFill="1" applyBorder="1"/>
    <xf numFmtId="0" fontId="2" fillId="2" borderId="101" xfId="0" applyFont="1" applyFill="1" applyBorder="1" applyAlignment="1">
      <alignment horizontal="left"/>
    </xf>
    <xf numFmtId="0" fontId="2" fillId="2" borderId="108" xfId="0" applyFont="1" applyFill="1" applyBorder="1" applyAlignment="1">
      <alignment vertical="top"/>
    </xf>
    <xf numFmtId="0" fontId="2" fillId="2" borderId="96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68" fillId="2" borderId="0" xfId="0" applyFont="1" applyFill="1" applyBorder="1" applyAlignment="1">
      <alignment vertical="center"/>
    </xf>
    <xf numFmtId="0" fontId="68" fillId="2" borderId="0" xfId="0" applyFont="1" applyFill="1" applyBorder="1"/>
    <xf numFmtId="0" fontId="1" fillId="2" borderId="104" xfId="0" applyFont="1" applyFill="1" applyBorder="1"/>
    <xf numFmtId="0" fontId="11" fillId="4" borderId="0" xfId="1" applyFill="1">
      <alignment vertical="top" wrapText="1"/>
    </xf>
    <xf numFmtId="0" fontId="11" fillId="4" borderId="88" xfId="1" applyFill="1" applyBorder="1">
      <alignment vertical="top" wrapText="1"/>
    </xf>
    <xf numFmtId="0" fontId="10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91" xfId="0" applyFont="1" applyFill="1" applyBorder="1" applyAlignment="1">
      <alignment horizontal="left" vertical="top" wrapText="1"/>
    </xf>
    <xf numFmtId="0" fontId="2" fillId="2" borderId="9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8" fontId="0" fillId="0" borderId="0" xfId="0" applyNumberFormat="1"/>
    <xf numFmtId="0" fontId="3" fillId="2" borderId="108" xfId="0" applyFont="1" applyFill="1" applyBorder="1" applyAlignment="1">
      <alignment horizontal="left"/>
    </xf>
    <xf numFmtId="0" fontId="3" fillId="2" borderId="96" xfId="0" applyFont="1" applyFill="1" applyBorder="1" applyAlignment="1">
      <alignment horizontal="left"/>
    </xf>
    <xf numFmtId="0" fontId="68" fillId="2" borderId="0" xfId="0" applyFont="1" applyFill="1"/>
    <xf numFmtId="0" fontId="3" fillId="2" borderId="108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8" fillId="5" borderId="16" xfId="0" applyFont="1" applyFill="1" applyBorder="1" applyAlignment="1">
      <alignment horizontal="right"/>
    </xf>
    <xf numFmtId="0" fontId="1" fillId="2" borderId="0" xfId="0" applyFont="1" applyFill="1" applyAlignment="1"/>
    <xf numFmtId="0" fontId="27" fillId="2" borderId="1" xfId="0" applyFont="1" applyFill="1" applyBorder="1" applyAlignment="1"/>
    <xf numFmtId="0" fontId="2" fillId="2" borderId="0" xfId="0" applyFont="1" applyFill="1" applyAlignment="1"/>
    <xf numFmtId="0" fontId="2" fillId="0" borderId="0" xfId="0" applyFont="1" applyAlignment="1"/>
    <xf numFmtId="0" fontId="68" fillId="0" borderId="110" xfId="0" applyFont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60" fillId="3" borderId="0" xfId="0" applyFont="1" applyFill="1" applyBorder="1" applyAlignment="1">
      <alignment vertical="center"/>
    </xf>
    <xf numFmtId="0" fontId="9" fillId="2" borderId="2" xfId="0" applyFont="1" applyFill="1" applyBorder="1"/>
    <xf numFmtId="0" fontId="68" fillId="0" borderId="0" xfId="0" applyFont="1"/>
    <xf numFmtId="0" fontId="2" fillId="2" borderId="110" xfId="0" applyFont="1" applyFill="1" applyBorder="1" applyAlignment="1">
      <alignment horizontal="center"/>
    </xf>
    <xf numFmtId="1" fontId="2" fillId="2" borderId="0" xfId="4" applyNumberFormat="1" applyFont="1" applyFill="1" applyAlignment="1">
      <alignment horizontal="center"/>
    </xf>
    <xf numFmtId="1" fontId="2" fillId="4" borderId="0" xfId="4" applyNumberFormat="1" applyFont="1" applyFill="1" applyAlignment="1">
      <alignment horizontal="center"/>
    </xf>
    <xf numFmtId="0" fontId="2" fillId="2" borderId="162" xfId="0" applyFont="1" applyFill="1" applyBorder="1" applyAlignment="1">
      <alignment horizontal="center"/>
    </xf>
    <xf numFmtId="0" fontId="2" fillId="2" borderId="163" xfId="0" applyFont="1" applyFill="1" applyBorder="1" applyAlignment="1">
      <alignment horizontal="center"/>
    </xf>
    <xf numFmtId="0" fontId="3" fillId="2" borderId="108" xfId="0" applyFont="1" applyFill="1" applyBorder="1"/>
    <xf numFmtId="0" fontId="24" fillId="2" borderId="0" xfId="0" applyFont="1" applyFill="1" applyBorder="1" applyAlignment="1">
      <alignment horizontal="center"/>
    </xf>
    <xf numFmtId="0" fontId="55" fillId="2" borderId="0" xfId="0" applyFont="1" applyFill="1" applyBorder="1" applyAlignment="1">
      <alignment horizontal="left"/>
    </xf>
    <xf numFmtId="0" fontId="24" fillId="4" borderId="0" xfId="0" applyFont="1" applyFill="1" applyBorder="1" applyAlignment="1">
      <alignment horizontal="center"/>
    </xf>
    <xf numFmtId="0" fontId="55" fillId="4" borderId="0" xfId="0" applyFont="1" applyFill="1" applyBorder="1" applyAlignment="1">
      <alignment horizontal="left"/>
    </xf>
    <xf numFmtId="0" fontId="113" fillId="2" borderId="110" xfId="0" applyFont="1" applyFill="1" applyBorder="1"/>
    <xf numFmtId="0" fontId="24" fillId="2" borderId="1" xfId="0" applyFont="1" applyFill="1" applyBorder="1" applyAlignment="1">
      <alignment horizontal="center"/>
    </xf>
    <xf numFmtId="0" fontId="55" fillId="2" borderId="1" xfId="0" applyFont="1" applyFill="1" applyBorder="1" applyAlignment="1">
      <alignment horizontal="left"/>
    </xf>
    <xf numFmtId="0" fontId="2" fillId="2" borderId="10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74" fillId="5" borderId="3" xfId="0" applyFont="1" applyFill="1" applyBorder="1" applyAlignment="1">
      <alignment horizontal="center"/>
    </xf>
    <xf numFmtId="0" fontId="47" fillId="2" borderId="2" xfId="0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" fillId="2" borderId="111" xfId="0" applyFont="1" applyFill="1" applyBorder="1" applyAlignment="1">
      <alignment horizontal="left"/>
    </xf>
    <xf numFmtId="0" fontId="2" fillId="2" borderId="10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85" xfId="0" applyFont="1" applyFill="1" applyBorder="1" applyAlignment="1">
      <alignment horizontal="left" vertical="top" wrapText="1"/>
    </xf>
    <xf numFmtId="0" fontId="2" fillId="2" borderId="9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9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wrapText="1"/>
    </xf>
    <xf numFmtId="0" fontId="0" fillId="2" borderId="90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91" xfId="0" applyFill="1" applyBorder="1" applyAlignment="1">
      <alignment horizontal="left" wrapText="1"/>
    </xf>
    <xf numFmtId="0" fontId="2" fillId="2" borderId="85" xfId="0" applyFont="1" applyFill="1" applyBorder="1" applyAlignment="1">
      <alignment horizontal="center" vertical="top" wrapText="1"/>
    </xf>
    <xf numFmtId="0" fontId="2" fillId="2" borderId="9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91" xfId="0" applyFont="1" applyFill="1" applyBorder="1" applyAlignment="1">
      <alignment horizontal="center" vertical="top" wrapText="1"/>
    </xf>
    <xf numFmtId="0" fontId="2" fillId="2" borderId="90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/>
    </xf>
    <xf numFmtId="0" fontId="74" fillId="5" borderId="0" xfId="0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0" fontId="35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97" fillId="5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top" wrapText="1"/>
    </xf>
    <xf numFmtId="0" fontId="102" fillId="2" borderId="0" xfId="0" applyFont="1" applyFill="1" applyBorder="1" applyAlignment="1">
      <alignment horizontal="left" vertical="top" wrapText="1"/>
    </xf>
    <xf numFmtId="0" fontId="102" fillId="2" borderId="6" xfId="0" applyFont="1" applyFill="1" applyBorder="1" applyAlignment="1">
      <alignment horizontal="left" vertical="top" wrapText="1"/>
    </xf>
    <xf numFmtId="0" fontId="74" fillId="5" borderId="0" xfId="0" applyFont="1" applyFill="1" applyBorder="1" applyAlignment="1">
      <alignment horizontal="center" vertical="center"/>
    </xf>
    <xf numFmtId="0" fontId="60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01" xfId="0" applyFont="1" applyFill="1" applyBorder="1" applyAlignment="1">
      <alignment horizontal="right"/>
    </xf>
    <xf numFmtId="0" fontId="2" fillId="2" borderId="108" xfId="0" applyFont="1" applyFill="1" applyBorder="1" applyAlignment="1">
      <alignment horizontal="left" vertical="top" wrapText="1"/>
    </xf>
    <xf numFmtId="0" fontId="2" fillId="2" borderId="158" xfId="0" applyFont="1" applyFill="1" applyBorder="1" applyAlignment="1">
      <alignment horizontal="left" vertical="top" wrapText="1"/>
    </xf>
    <xf numFmtId="0" fontId="2" fillId="2" borderId="159" xfId="0" applyFont="1" applyFill="1" applyBorder="1" applyAlignment="1">
      <alignment horizontal="left" vertical="top" wrapText="1"/>
    </xf>
    <xf numFmtId="0" fontId="27" fillId="4" borderId="0" xfId="0" applyFont="1" applyFill="1" applyBorder="1" applyAlignment="1">
      <alignment horizontal="left" vertical="top" wrapText="1"/>
    </xf>
    <xf numFmtId="0" fontId="27" fillId="4" borderId="6" xfId="0" applyFont="1" applyFill="1" applyBorder="1" applyAlignment="1">
      <alignment horizontal="left" vertical="top" wrapText="1"/>
    </xf>
    <xf numFmtId="0" fontId="2" fillId="2" borderId="161" xfId="0" applyFont="1" applyFill="1" applyBorder="1" applyAlignment="1"/>
    <xf numFmtId="0" fontId="111" fillId="4" borderId="0" xfId="0" applyFont="1" applyFill="1" applyBorder="1" applyAlignment="1">
      <alignment horizontal="left" vertical="top" wrapText="1"/>
    </xf>
    <xf numFmtId="0" fontId="111" fillId="4" borderId="6" xfId="0" applyFont="1" applyFill="1" applyBorder="1" applyAlignment="1">
      <alignment horizontal="left" vertical="top" wrapText="1"/>
    </xf>
    <xf numFmtId="0" fontId="25" fillId="2" borderId="103" xfId="0" applyFont="1" applyFill="1" applyBorder="1" applyAlignment="1">
      <alignment horizontal="left" vertical="top" wrapText="1"/>
    </xf>
    <xf numFmtId="0" fontId="25" fillId="2" borderId="6" xfId="0" applyFont="1" applyFill="1" applyBorder="1" applyAlignment="1">
      <alignment horizontal="left" vertical="top" wrapText="1"/>
    </xf>
    <xf numFmtId="0" fontId="2" fillId="2" borderId="103" xfId="0" applyFont="1" applyFill="1" applyBorder="1" applyAlignment="1">
      <alignment horizontal="left" vertical="top" wrapText="1"/>
    </xf>
    <xf numFmtId="0" fontId="2" fillId="2" borderId="160" xfId="0" applyFont="1" applyFill="1" applyBorder="1" applyAlignment="1">
      <alignment horizontal="left" vertical="top" wrapText="1"/>
    </xf>
    <xf numFmtId="0" fontId="25" fillId="2" borderId="0" xfId="0" applyFont="1" applyFill="1" applyBorder="1" applyAlignment="1">
      <alignment horizontal="left" vertical="top" wrapText="1"/>
    </xf>
    <xf numFmtId="0" fontId="2" fillId="2" borderId="1" xfId="0" applyFont="1" applyFill="1" applyBorder="1" applyAlignment="1"/>
    <xf numFmtId="0" fontId="29" fillId="3" borderId="0" xfId="0" applyFont="1" applyFill="1" applyBorder="1" applyAlignment="1">
      <alignment horizontal="left" vertical="center"/>
    </xf>
    <xf numFmtId="0" fontId="60" fillId="3" borderId="0" xfId="0" applyFont="1" applyFill="1" applyBorder="1" applyAlignment="1">
      <alignment horizontal="left" vertical="center"/>
    </xf>
    <xf numFmtId="0" fontId="105" fillId="2" borderId="0" xfId="0" applyFont="1" applyFill="1" applyBorder="1" applyAlignment="1">
      <alignment horizontal="left"/>
    </xf>
    <xf numFmtId="0" fontId="30" fillId="3" borderId="0" xfId="0" applyFont="1" applyFill="1" applyBorder="1" applyAlignment="1">
      <alignment horizontal="left"/>
    </xf>
    <xf numFmtId="0" fontId="51" fillId="3" borderId="0" xfId="0" applyFont="1" applyFill="1" applyBorder="1" applyAlignment="1">
      <alignment horizontal="right"/>
    </xf>
    <xf numFmtId="0" fontId="81" fillId="7" borderId="0" xfId="2" applyFont="1" applyFill="1" applyAlignment="1">
      <alignment horizontal="center" vertical="center"/>
    </xf>
    <xf numFmtId="0" fontId="14" fillId="0" borderId="93" xfId="2" applyBorder="1">
      <alignment vertical="top" wrapText="1"/>
    </xf>
    <xf numFmtId="0" fontId="14" fillId="0" borderId="130" xfId="2" applyBorder="1">
      <alignment vertical="top" wrapText="1"/>
    </xf>
    <xf numFmtId="0" fontId="14" fillId="0" borderId="16" xfId="2" applyBorder="1">
      <alignment vertical="top" wrapText="1"/>
    </xf>
    <xf numFmtId="0" fontId="14" fillId="0" borderId="17" xfId="2" applyBorder="1">
      <alignment vertical="top" wrapText="1"/>
    </xf>
    <xf numFmtId="0" fontId="68" fillId="2" borderId="110" xfId="0" applyFont="1" applyFill="1" applyBorder="1" applyAlignment="1">
      <alignment horizontal="left" vertical="center"/>
    </xf>
    <xf numFmtId="0" fontId="1" fillId="0" borderId="110" xfId="0" applyFont="1" applyBorder="1"/>
    <xf numFmtId="0" fontId="113" fillId="2" borderId="110" xfId="0" applyFont="1" applyFill="1" applyBorder="1" applyAlignment="1">
      <alignment horizontal="center"/>
    </xf>
    <xf numFmtId="0" fontId="49" fillId="4" borderId="0" xfId="0" applyFont="1" applyFill="1" applyBorder="1" applyAlignment="1">
      <alignment horizontal="left"/>
    </xf>
    <xf numFmtId="1" fontId="2" fillId="4" borderId="1" xfId="4" applyNumberFormat="1" applyFont="1" applyFill="1" applyBorder="1" applyAlignment="1">
      <alignment horizontal="center"/>
    </xf>
    <xf numFmtId="1" fontId="2" fillId="2" borderId="1" xfId="4" applyNumberFormat="1" applyFont="1" applyFill="1" applyBorder="1" applyAlignment="1">
      <alignment horizontal="center"/>
    </xf>
    <xf numFmtId="0" fontId="68" fillId="2" borderId="164" xfId="0" applyFont="1" applyFill="1" applyBorder="1"/>
    <xf numFmtId="0" fontId="2" fillId="2" borderId="165" xfId="0" applyFont="1" applyFill="1" applyBorder="1" applyAlignment="1">
      <alignment horizontal="left" vertical="top" wrapText="1"/>
    </xf>
    <xf numFmtId="0" fontId="2" fillId="2" borderId="96" xfId="0" applyFont="1" applyFill="1" applyBorder="1" applyAlignment="1">
      <alignment horizontal="left" vertical="top" wrapText="1"/>
    </xf>
    <xf numFmtId="0" fontId="2" fillId="2" borderId="160" xfId="0" applyFont="1" applyFill="1" applyBorder="1" applyAlignment="1">
      <alignment horizontal="left" vertical="top"/>
    </xf>
    <xf numFmtId="0" fontId="2" fillId="2" borderId="103" xfId="0" applyFont="1" applyFill="1" applyBorder="1" applyAlignment="1">
      <alignment horizontal="left" vertical="top"/>
    </xf>
    <xf numFmtId="0" fontId="2" fillId="2" borderId="165" xfId="0" applyFont="1" applyFill="1" applyBorder="1" applyAlignment="1">
      <alignment horizontal="left" vertical="top"/>
    </xf>
    <xf numFmtId="0" fontId="2" fillId="2" borderId="96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91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1" fillId="2" borderId="0" xfId="0" applyFont="1" applyFill="1" applyBorder="1" applyAlignment="1">
      <alignment vertical="center"/>
    </xf>
  </cellXfs>
  <cellStyles count="5">
    <cellStyle name="Comma" xfId="4" builtinId="3"/>
    <cellStyle name="Normaali 3" xfId="2" xr:uid="{7E3744D7-13F3-40E0-BCB8-5138434338BE}"/>
    <cellStyle name="Normal" xfId="0" builtinId="0"/>
    <cellStyle name="Normal 2" xfId="1" xr:uid="{52C6D5CE-4729-4DA4-AFE6-87F9E6BDA161}"/>
    <cellStyle name="Valuutta 2" xfId="3" xr:uid="{1CB58971-C5E9-40B9-9034-AAAA9BED62D8}"/>
  </cellStyles>
  <dxfs count="19">
    <dxf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0" formatCode="@"/>
      <border diagonalUp="0" diagonalDown="0">
        <left style="medium">
          <color indexed="64"/>
        </left>
        <right style="thin">
          <color indexed="13"/>
        </right>
        <top style="thin">
          <color indexed="13"/>
        </top>
        <bottom style="thin">
          <color indexed="13"/>
        </bottom>
        <vertical/>
        <horizontal/>
      </border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 style="thin">
          <color indexed="13"/>
        </top>
        <bottom style="thin">
          <color indexed="1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1"/>
        </patternFill>
      </fill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181717"/>
      <color rgb="FFFFFFFF"/>
      <color rgb="FFF8F8F8"/>
      <color rgb="FF800000"/>
      <color rgb="FFF8D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jpe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3.jpe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20</xdr:col>
      <xdr:colOff>214158</xdr:colOff>
      <xdr:row>59</xdr:row>
      <xdr:rowOff>16748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41AE5-251B-4263-B330-567B21D5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" y="12481560"/>
          <a:ext cx="5715798" cy="3286584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42</xdr:row>
      <xdr:rowOff>197</xdr:rowOff>
    </xdr:from>
    <xdr:to>
      <xdr:col>20</xdr:col>
      <xdr:colOff>22860</xdr:colOff>
      <xdr:row>58</xdr:row>
      <xdr:rowOff>94847</xdr:rowOff>
    </xdr:to>
    <xdr:pic>
      <xdr:nvPicPr>
        <xdr:cNvPr id="6" name="Picture 5" descr="Mars 2450">
          <a:extLst>
            <a:ext uri="{FF2B5EF4-FFF2-40B4-BE49-F238E27FC236}">
              <a16:creationId xmlns:a16="http://schemas.microsoft.com/office/drawing/2014/main" id="{DA56FC9E-EFD3-4AB1-9BC6-FB2B7B31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12687497"/>
          <a:ext cx="5425440" cy="3003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196066</xdr:colOff>
      <xdr:row>5</xdr:row>
      <xdr:rowOff>13356</xdr:rowOff>
    </xdr:from>
    <xdr:to>
      <xdr:col>26</xdr:col>
      <xdr:colOff>287935</xdr:colOff>
      <xdr:row>20</xdr:row>
      <xdr:rowOff>0</xdr:rowOff>
    </xdr:to>
    <xdr:pic>
      <xdr:nvPicPr>
        <xdr:cNvPr id="7" name="Kuva 2">
          <a:extLst>
            <a:ext uri="{FF2B5EF4-FFF2-40B4-BE49-F238E27FC236}">
              <a16:creationId xmlns:a16="http://schemas.microsoft.com/office/drawing/2014/main" id="{10FB5166-73DB-405F-8FDC-D3F272590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2583" y="1092143"/>
          <a:ext cx="3293981" cy="295758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287825</xdr:colOff>
      <xdr:row>11</xdr:row>
      <xdr:rowOff>192404</xdr:rowOff>
    </xdr:from>
    <xdr:to>
      <xdr:col>16</xdr:col>
      <xdr:colOff>7967</xdr:colOff>
      <xdr:row>18</xdr:row>
      <xdr:rowOff>173182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9079DF-B29B-4C92-8C89-9A25C8D48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170" y="2326004"/>
          <a:ext cx="613761" cy="1338523"/>
        </a:xfrm>
        <a:prstGeom prst="rect">
          <a:avLst/>
        </a:prstGeom>
      </xdr:spPr>
    </xdr:pic>
    <xdr:clientData/>
  </xdr:twoCellAnchor>
  <xdr:twoCellAnchor editAs="oneCell">
    <xdr:from>
      <xdr:col>14</xdr:col>
      <xdr:colOff>10564</xdr:colOff>
      <xdr:row>1</xdr:row>
      <xdr:rowOff>1905</xdr:rowOff>
    </xdr:from>
    <xdr:to>
      <xdr:col>16</xdr:col>
      <xdr:colOff>6927</xdr:colOff>
      <xdr:row>6</xdr:row>
      <xdr:rowOff>5125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669929-DFAE-447A-88C8-AF873BAC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0782" y="195869"/>
          <a:ext cx="592109" cy="9730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17</xdr:col>
      <xdr:colOff>20910</xdr:colOff>
      <xdr:row>31</xdr:row>
      <xdr:rowOff>153504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EAA282-EA99-40AE-9FE1-B6FC4D6A7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0218" y="4461164"/>
          <a:ext cx="914528" cy="1705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228603</xdr:colOff>
      <xdr:row>28</xdr:row>
      <xdr:rowOff>20781</xdr:rowOff>
    </xdr:from>
    <xdr:to>
      <xdr:col>21</xdr:col>
      <xdr:colOff>18985</xdr:colOff>
      <xdr:row>33</xdr:row>
      <xdr:rowOff>19754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5BFBED-3531-42F7-978F-F04D6AA425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/>
        </a:blip>
        <a:srcRect l="4549"/>
        <a:stretch/>
      </xdr:blipFill>
      <xdr:spPr>
        <a:xfrm>
          <a:off x="5410203" y="5618017"/>
          <a:ext cx="687810" cy="972601"/>
        </a:xfrm>
        <a:prstGeom prst="rect">
          <a:avLst/>
        </a:prstGeom>
      </xdr:spPr>
    </xdr:pic>
    <xdr:clientData/>
  </xdr:twoCellAnchor>
  <xdr:twoCellAnchor editAs="oneCell">
    <xdr:from>
      <xdr:col>9</xdr:col>
      <xdr:colOff>145474</xdr:colOff>
      <xdr:row>1</xdr:row>
      <xdr:rowOff>136304</xdr:rowOff>
    </xdr:from>
    <xdr:to>
      <xdr:col>14</xdr:col>
      <xdr:colOff>133524</xdr:colOff>
      <xdr:row>5</xdr:row>
      <xdr:rowOff>6928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E930F4-15ED-45DD-BF52-62C83456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7110" y="330268"/>
          <a:ext cx="1276523" cy="64647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221676</xdr:colOff>
      <xdr:row>26</xdr:row>
      <xdr:rowOff>173182</xdr:rowOff>
    </xdr:from>
    <xdr:to>
      <xdr:col>15</xdr:col>
      <xdr:colOff>64864</xdr:colOff>
      <xdr:row>33</xdr:row>
      <xdr:rowOff>37394</xdr:rowOff>
    </xdr:to>
    <xdr:pic>
      <xdr:nvPicPr>
        <xdr:cNvPr id="5" name="Kuva 11">
          <a:extLst>
            <a:ext uri="{FF2B5EF4-FFF2-40B4-BE49-F238E27FC236}">
              <a16:creationId xmlns:a16="http://schemas.microsoft.com/office/drawing/2014/main" id="{76C5526F-5477-4887-B066-9E52FABA8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22967" y="5382491"/>
          <a:ext cx="731784" cy="1221958"/>
        </a:xfrm>
        <a:prstGeom prst="rect">
          <a:avLst/>
        </a:prstGeom>
      </xdr:spPr>
    </xdr:pic>
    <xdr:clientData/>
  </xdr:twoCellAnchor>
  <xdr:twoCellAnchor editAs="oneCell">
    <xdr:from>
      <xdr:col>12</xdr:col>
      <xdr:colOff>200888</xdr:colOff>
      <xdr:row>28</xdr:row>
      <xdr:rowOff>12</xdr:rowOff>
    </xdr:from>
    <xdr:to>
      <xdr:col>15</xdr:col>
      <xdr:colOff>134511</xdr:colOff>
      <xdr:row>32</xdr:row>
      <xdr:rowOff>31136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C6C81F-ADAD-4ED8-A903-4C5DD4C00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3609799" y="5589628"/>
          <a:ext cx="808883" cy="8241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22461</xdr:colOff>
      <xdr:row>28</xdr:row>
      <xdr:rowOff>95250</xdr:rowOff>
    </xdr:from>
    <xdr:to>
      <xdr:col>22</xdr:col>
      <xdr:colOff>76411</xdr:colOff>
      <xdr:row>33</xdr:row>
      <xdr:rowOff>131965</xdr:rowOff>
    </xdr:to>
    <xdr:pic>
      <xdr:nvPicPr>
        <xdr:cNvPr id="7" name="Kuva 14">
          <a:extLst>
            <a:ext uri="{FF2B5EF4-FFF2-40B4-BE49-F238E27FC236}">
              <a16:creationId xmlns:a16="http://schemas.microsoft.com/office/drawing/2014/main" id="{735CC1E4-4B72-4208-8A44-3F3C5382D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</a:blip>
        <a:srcRect t="16631" r="55751"/>
        <a:stretch/>
      </xdr:blipFill>
      <xdr:spPr>
        <a:xfrm>
          <a:off x="5443052" y="5437909"/>
          <a:ext cx="937177" cy="996835"/>
        </a:xfrm>
        <a:prstGeom prst="rect">
          <a:avLst/>
        </a:prstGeom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10</xdr:col>
      <xdr:colOff>247440</xdr:colOff>
      <xdr:row>0</xdr:row>
      <xdr:rowOff>0</xdr:rowOff>
    </xdr:from>
    <xdr:to>
      <xdr:col>14</xdr:col>
      <xdr:colOff>247439</xdr:colOff>
      <xdr:row>5</xdr:row>
      <xdr:rowOff>19300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25613E-4218-412A-859C-C2D92173D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6949" y="0"/>
          <a:ext cx="990599" cy="989118"/>
        </a:xfrm>
        <a:prstGeom prst="rect">
          <a:avLst/>
        </a:prstGeom>
      </xdr:spPr>
    </xdr:pic>
    <xdr:clientData/>
  </xdr:twoCellAnchor>
  <xdr:twoCellAnchor editAs="oneCell">
    <xdr:from>
      <xdr:col>13</xdr:col>
      <xdr:colOff>22131</xdr:colOff>
      <xdr:row>25</xdr:row>
      <xdr:rowOff>149704</xdr:rowOff>
    </xdr:from>
    <xdr:to>
      <xdr:col>16</xdr:col>
      <xdr:colOff>225042</xdr:colOff>
      <xdr:row>32</xdr:row>
      <xdr:rowOff>171969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32A8AD-7644-4BBA-9EFC-E72B07DDC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267" y="4920863"/>
          <a:ext cx="1086139" cy="134814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33</xdr:col>
      <xdr:colOff>177044</xdr:colOff>
      <xdr:row>11</xdr:row>
      <xdr:rowOff>137051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A10593-7D73-4074-959F-D7CCC6940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8836" y="581891"/>
          <a:ext cx="2857899" cy="16956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291657</xdr:colOff>
      <xdr:row>1</xdr:row>
      <xdr:rowOff>131618</xdr:rowOff>
    </xdr:from>
    <xdr:to>
      <xdr:col>14</xdr:col>
      <xdr:colOff>20782</xdr:colOff>
      <xdr:row>5</xdr:row>
      <xdr:rowOff>15852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1789A1-0BA0-4C05-8B88-51B506BAF7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784" t="1096" r="7016"/>
        <a:stretch/>
      </xdr:blipFill>
      <xdr:spPr>
        <a:xfrm>
          <a:off x="2993293" y="325582"/>
          <a:ext cx="1013788" cy="663898"/>
        </a:xfrm>
        <a:prstGeom prst="rect">
          <a:avLst/>
        </a:prstGeom>
      </xdr:spPr>
    </xdr:pic>
    <xdr:clientData/>
  </xdr:twoCellAnchor>
  <xdr:twoCellAnchor>
    <xdr:from>
      <xdr:col>13</xdr:col>
      <xdr:colOff>263238</xdr:colOff>
      <xdr:row>5</xdr:row>
      <xdr:rowOff>9989</xdr:rowOff>
    </xdr:from>
    <xdr:to>
      <xdr:col>14</xdr:col>
      <xdr:colOff>60270</xdr:colOff>
      <xdr:row>5</xdr:row>
      <xdr:rowOff>157861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id="{07C5C5A2-3EF7-4A01-91E9-89C03A0657E0}"/>
            </a:ext>
          </a:extLst>
        </xdr:cNvPr>
        <xdr:cNvSpPr/>
      </xdr:nvSpPr>
      <xdr:spPr>
        <a:xfrm>
          <a:off x="3955474" y="979807"/>
          <a:ext cx="94905" cy="14787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 editAs="oneCell">
    <xdr:from>
      <xdr:col>12</xdr:col>
      <xdr:colOff>20910</xdr:colOff>
      <xdr:row>19</xdr:row>
      <xdr:rowOff>20782</xdr:rowOff>
    </xdr:from>
    <xdr:to>
      <xdr:col>13</xdr:col>
      <xdr:colOff>246784</xdr:colOff>
      <xdr:row>25</xdr:row>
      <xdr:rowOff>172969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A01CCA-99B1-4716-9A4F-C43FE7E3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2201" y="3719946"/>
          <a:ext cx="526344" cy="13121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214745</xdr:colOff>
      <xdr:row>20</xdr:row>
      <xdr:rowOff>6928</xdr:rowOff>
    </xdr:from>
    <xdr:to>
      <xdr:col>19</xdr:col>
      <xdr:colOff>35394</xdr:colOff>
      <xdr:row>25</xdr:row>
      <xdr:rowOff>188423</xdr:rowOff>
    </xdr:to>
    <xdr:pic>
      <xdr:nvPicPr>
        <xdr:cNvPr id="3" name="Picture 2" descr="Raid Shadow Legends | Raid: shadow legends, Character portraits, Female orc">
          <a:extLst>
            <a:ext uri="{FF2B5EF4-FFF2-40B4-BE49-F238E27FC236}">
              <a16:creationId xmlns:a16="http://schemas.microsoft.com/office/drawing/2014/main" id="{92AEFD3E-C0AC-4AFB-84D0-E4599051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3900055"/>
          <a:ext cx="714267" cy="1151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55420</xdr:colOff>
      <xdr:row>0</xdr:row>
      <xdr:rowOff>0</xdr:rowOff>
    </xdr:from>
    <xdr:to>
      <xdr:col>14</xdr:col>
      <xdr:colOff>287136</xdr:colOff>
      <xdr:row>5</xdr:row>
      <xdr:rowOff>85113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7F5438-7049-43F3-9822-BEC6B6A3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4929" y="0"/>
          <a:ext cx="1226126" cy="1053026"/>
        </a:xfrm>
        <a:prstGeom prst="rect">
          <a:avLst/>
        </a:prstGeom>
      </xdr:spPr>
    </xdr:pic>
    <xdr:clientData/>
  </xdr:twoCellAnchor>
  <xdr:twoCellAnchor editAs="oneCell">
    <xdr:from>
      <xdr:col>13</xdr:col>
      <xdr:colOff>249382</xdr:colOff>
      <xdr:row>20</xdr:row>
      <xdr:rowOff>20781</xdr:rowOff>
    </xdr:from>
    <xdr:to>
      <xdr:col>16</xdr:col>
      <xdr:colOff>201194</xdr:colOff>
      <xdr:row>25</xdr:row>
      <xdr:rowOff>187041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A1B1AE-8EB9-4BBC-96B6-3ECC078B9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1618" y="3913908"/>
          <a:ext cx="845431" cy="1136078"/>
        </a:xfrm>
        <a:prstGeom prst="rect">
          <a:avLst/>
        </a:prstGeom>
      </xdr:spPr>
    </xdr:pic>
    <xdr:clientData/>
  </xdr:twoCellAnchor>
  <xdr:twoCellAnchor editAs="oneCell">
    <xdr:from>
      <xdr:col>16</xdr:col>
      <xdr:colOff>50321</xdr:colOff>
      <xdr:row>29</xdr:row>
      <xdr:rowOff>69272</xdr:rowOff>
    </xdr:from>
    <xdr:to>
      <xdr:col>18</xdr:col>
      <xdr:colOff>222642</xdr:colOff>
      <xdr:row>34</xdr:row>
      <xdr:rowOff>169551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F6534D-F52F-4016-AD4A-B8167D1E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6176" y="5708072"/>
          <a:ext cx="769971" cy="1073907"/>
        </a:xfrm>
        <a:prstGeom prst="rect">
          <a:avLst/>
        </a:prstGeom>
      </xdr:spPr>
    </xdr:pic>
    <xdr:clientData/>
  </xdr:twoCellAnchor>
  <xdr:twoCellAnchor editAs="oneCell">
    <xdr:from>
      <xdr:col>12</xdr:col>
      <xdr:colOff>4795</xdr:colOff>
      <xdr:row>20</xdr:row>
      <xdr:rowOff>0</xdr:rowOff>
    </xdr:from>
    <xdr:to>
      <xdr:col>15</xdr:col>
      <xdr:colOff>32043</xdr:colOff>
      <xdr:row>25</xdr:row>
      <xdr:rowOff>183227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2B95E1-42C3-459B-83E0-898E3A15F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06086" y="3893127"/>
          <a:ext cx="913939" cy="1153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263238</xdr:colOff>
      <xdr:row>5</xdr:row>
      <xdr:rowOff>9989</xdr:rowOff>
    </xdr:from>
    <xdr:to>
      <xdr:col>14</xdr:col>
      <xdr:colOff>60270</xdr:colOff>
      <xdr:row>5</xdr:row>
      <xdr:rowOff>157861</xdr:rowOff>
    </xdr:to>
    <xdr:sp macro="" textlink="">
      <xdr:nvSpPr>
        <xdr:cNvPr id="3" name="Lightning Bolt 2">
          <a:extLst>
            <a:ext uri="{FF2B5EF4-FFF2-40B4-BE49-F238E27FC236}">
              <a16:creationId xmlns:a16="http://schemas.microsoft.com/office/drawing/2014/main" id="{6D50BAED-1D66-4CF2-978A-93875CA6A0D1}"/>
            </a:ext>
          </a:extLst>
        </xdr:cNvPr>
        <xdr:cNvSpPr/>
      </xdr:nvSpPr>
      <xdr:spPr>
        <a:xfrm>
          <a:off x="3951318" y="962489"/>
          <a:ext cx="94212" cy="14787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 editAs="oneCell">
    <xdr:from>
      <xdr:col>9</xdr:col>
      <xdr:colOff>263237</xdr:colOff>
      <xdr:row>0</xdr:row>
      <xdr:rowOff>0</xdr:rowOff>
    </xdr:from>
    <xdr:to>
      <xdr:col>13</xdr:col>
      <xdr:colOff>239339</xdr:colOff>
      <xdr:row>5</xdr:row>
      <xdr:rowOff>16568</xdr:rowOff>
    </xdr:to>
    <xdr:pic>
      <xdr:nvPicPr>
        <xdr:cNvPr id="5" name="Picture 4" descr="Tiefling King by AlbaJaen on DeviantArt">
          <a:extLst>
            <a:ext uri="{FF2B5EF4-FFF2-40B4-BE49-F238E27FC236}">
              <a16:creationId xmlns:a16="http://schemas.microsoft.com/office/drawing/2014/main" id="{647B21D4-FA0B-4349-B6EF-9289EDC9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873" y="0"/>
          <a:ext cx="962892" cy="980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263238</xdr:colOff>
      <xdr:row>5</xdr:row>
      <xdr:rowOff>9989</xdr:rowOff>
    </xdr:from>
    <xdr:to>
      <xdr:col>14</xdr:col>
      <xdr:colOff>60270</xdr:colOff>
      <xdr:row>5</xdr:row>
      <xdr:rowOff>157861</xdr:rowOff>
    </xdr:to>
    <xdr:sp macro="" textlink="">
      <xdr:nvSpPr>
        <xdr:cNvPr id="2" name="Lightning Bolt 1">
          <a:extLst>
            <a:ext uri="{FF2B5EF4-FFF2-40B4-BE49-F238E27FC236}">
              <a16:creationId xmlns:a16="http://schemas.microsoft.com/office/drawing/2014/main" id="{B89A213E-E31D-4BA0-921E-2661DDC25B63}"/>
            </a:ext>
          </a:extLst>
        </xdr:cNvPr>
        <xdr:cNvSpPr/>
      </xdr:nvSpPr>
      <xdr:spPr>
        <a:xfrm>
          <a:off x="3951318" y="962489"/>
          <a:ext cx="94212" cy="14787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238550</xdr:colOff>
      <xdr:row>22</xdr:row>
      <xdr:rowOff>145472</xdr:rowOff>
    </xdr:from>
    <xdr:to>
      <xdr:col>13</xdr:col>
      <xdr:colOff>0</xdr:colOff>
      <xdr:row>29</xdr:row>
      <xdr:rowOff>187035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9766AB-8781-4355-895B-60628D02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0186" y="4426527"/>
          <a:ext cx="752050" cy="1399308"/>
        </a:xfrm>
        <a:prstGeom prst="rect">
          <a:avLst/>
        </a:prstGeom>
      </xdr:spPr>
    </xdr:pic>
    <xdr:clientData/>
  </xdr:twoCellAnchor>
  <xdr:twoCellAnchor editAs="oneCell">
    <xdr:from>
      <xdr:col>23</xdr:col>
      <xdr:colOff>284142</xdr:colOff>
      <xdr:row>24</xdr:row>
      <xdr:rowOff>145472</xdr:rowOff>
    </xdr:from>
    <xdr:to>
      <xdr:col>27</xdr:col>
      <xdr:colOff>11584</xdr:colOff>
      <xdr:row>30</xdr:row>
      <xdr:rowOff>15955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1E8A30A-F415-40EC-9C85-BF3293C8F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1251" y="4814454"/>
          <a:ext cx="918933" cy="1034265"/>
        </a:xfrm>
        <a:prstGeom prst="rect">
          <a:avLst/>
        </a:prstGeom>
      </xdr:spPr>
    </xdr:pic>
    <xdr:clientData/>
  </xdr:twoCellAnchor>
  <xdr:twoCellAnchor editAs="oneCell">
    <xdr:from>
      <xdr:col>37</xdr:col>
      <xdr:colOff>242455</xdr:colOff>
      <xdr:row>24</xdr:row>
      <xdr:rowOff>138545</xdr:rowOff>
    </xdr:from>
    <xdr:to>
      <xdr:col>41</xdr:col>
      <xdr:colOff>3597</xdr:colOff>
      <xdr:row>30</xdr:row>
      <xdr:rowOff>13133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4B08BD-8861-4AC9-8F83-329DD843C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9782" y="4419600"/>
          <a:ext cx="952633" cy="10383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24</xdr:row>
      <xdr:rowOff>69274</xdr:rowOff>
    </xdr:from>
    <xdr:to>
      <xdr:col>12</xdr:col>
      <xdr:colOff>276051</xdr:colOff>
      <xdr:row>31</xdr:row>
      <xdr:rowOff>183748</xdr:rowOff>
    </xdr:to>
    <xdr:sp macro="" textlink="">
      <xdr:nvSpPr>
        <xdr:cNvPr id="3" name="Plaque 2">
          <a:extLst>
            <a:ext uri="{FF2B5EF4-FFF2-40B4-BE49-F238E27FC236}">
              <a16:creationId xmlns:a16="http://schemas.microsoft.com/office/drawing/2014/main" id="{811E996D-E936-4213-9275-95065352644C}"/>
            </a:ext>
          </a:extLst>
        </xdr:cNvPr>
        <xdr:cNvSpPr/>
      </xdr:nvSpPr>
      <xdr:spPr>
        <a:xfrm>
          <a:off x="2883477" y="4641274"/>
          <a:ext cx="864869" cy="1447974"/>
        </a:xfrm>
        <a:prstGeom prst="plaque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38100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50433</xdr:colOff>
      <xdr:row>44</xdr:row>
      <xdr:rowOff>116205</xdr:rowOff>
    </xdr:from>
    <xdr:to>
      <xdr:col>12</xdr:col>
      <xdr:colOff>134160</xdr:colOff>
      <xdr:row>50</xdr:row>
      <xdr:rowOff>2424</xdr:rowOff>
    </xdr:to>
    <xdr:pic>
      <xdr:nvPicPr>
        <xdr:cNvPr id="4" name="Kuva 14">
          <a:extLst>
            <a:ext uri="{FF2B5EF4-FFF2-40B4-BE49-F238E27FC236}">
              <a16:creationId xmlns:a16="http://schemas.microsoft.com/office/drawing/2014/main" id="{A379F16F-77BC-4E99-AEEE-0C87F1925F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alphaModFix amt="50000"/>
        </a:blip>
        <a:srcRect t="16631" r="55751"/>
        <a:stretch/>
      </xdr:blipFill>
      <xdr:spPr>
        <a:xfrm>
          <a:off x="2747913" y="7736205"/>
          <a:ext cx="963836" cy="1029219"/>
        </a:xfrm>
        <a:prstGeom prst="rect">
          <a:avLst/>
        </a:prstGeom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15</xdr:col>
      <xdr:colOff>213533</xdr:colOff>
      <xdr:row>4</xdr:row>
      <xdr:rowOff>162618</xdr:rowOff>
    </xdr:from>
    <xdr:to>
      <xdr:col>19</xdr:col>
      <xdr:colOff>3289</xdr:colOff>
      <xdr:row>9</xdr:row>
      <xdr:rowOff>189538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CF7FED-9F36-4CEC-AED9-B35137599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0397" y="924618"/>
          <a:ext cx="967392" cy="979420"/>
        </a:xfrm>
        <a:prstGeom prst="rect">
          <a:avLst/>
        </a:prstGeom>
      </xdr:spPr>
    </xdr:pic>
    <xdr:clientData/>
  </xdr:twoCellAnchor>
  <xdr:twoCellAnchor editAs="oneCell">
    <xdr:from>
      <xdr:col>14</xdr:col>
      <xdr:colOff>157942</xdr:colOff>
      <xdr:row>42</xdr:row>
      <xdr:rowOff>94287</xdr:rowOff>
    </xdr:from>
    <xdr:to>
      <xdr:col>18</xdr:col>
      <xdr:colOff>56921</xdr:colOff>
      <xdr:row>49</xdr:row>
      <xdr:rowOff>129885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7EB56C-35AC-43F4-8914-9CB337AA7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0397" y="8095287"/>
          <a:ext cx="1091855" cy="13595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 Sheet"/>
      <sheetName val="Slaine Freeport"/>
      <sheetName val="Arather  Freeport"/>
      <sheetName val="consequences"/>
      <sheetName val="Selene"/>
      <sheetName val="dansalot"/>
      <sheetName val="tables"/>
    </sheetNames>
    <sheetDataSet>
      <sheetData sheetId="0"/>
      <sheetData sheetId="1">
        <row r="24">
          <cell r="L24" t="str">
            <v>+3</v>
          </cell>
        </row>
      </sheetData>
      <sheetData sheetId="2">
        <row r="22">
          <cell r="E22" t="str">
            <v>+3</v>
          </cell>
        </row>
      </sheetData>
      <sheetData sheetId="3"/>
      <sheetData sheetId="4">
        <row r="24">
          <cell r="L24" t="str">
            <v>+3</v>
          </cell>
        </row>
      </sheetData>
      <sheetData sheetId="5">
        <row r="23">
          <cell r="E23" t="str">
            <v>+3</v>
          </cell>
        </row>
        <row r="24">
          <cell r="L24" t="str">
            <v>+2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B3AF2-D2A1-4D23-8F5B-A5B004BE4B1E}" name="Table1" displayName="Table1" ref="A1:B7" totalsRowShown="0">
  <autoFilter ref="A1:B7" xr:uid="{3CA49F2D-14F1-46C7-83A0-A9836EA2E07F}"/>
  <tableColumns count="2">
    <tableColumn id="1" xr3:uid="{ECE40EB6-AA01-44E0-BB41-659D07C6BAFC}" name="Fokus" dataDxfId="18"/>
    <tableColumn id="2" xr3:uid="{D92DAD18-C372-40DF-8D3A-2C947FC3795F}" name="kapasiteetti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FFFE0-D02A-4F01-9D27-D0CFFEDECEC5}" name="Table3" displayName="Table3" ref="D1:H6" totalsRowShown="0">
  <autoFilter ref="D1:H6" xr:uid="{4B5034E2-CF09-4836-B827-CE51C862896C}"/>
  <tableColumns count="5">
    <tableColumn id="1" xr3:uid="{116C614A-A3BD-4C11-AC64-6003D11F61E8}" name=" hinta" dataDxfId="17" dataCellStyle="Normaali 3"/>
    <tableColumn id="2" xr3:uid="{B3408C75-92F7-43A7-9AF6-7E1B282915D2}" name="tekniikat" dataDxfId="16" dataCellStyle="Normaali 3"/>
    <tableColumn id="3" xr3:uid="{455F51D4-B553-424B-8228-711E8AA1E765}" name="Alue"/>
    <tableColumn id="4" xr3:uid="{9888B53B-565F-437C-928E-8E857EF91E04}" name="Palautuminen"/>
    <tableColumn id="5" xr3:uid="{A7C6A447-D0BC-487C-821B-6CA365EAB8E5}" name="Lataukset" dataDxfId="1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4160F-961F-495F-9BFF-844A55AB5D4D}" name="Table2" displayName="Table2" ref="A1:K9" totalsRowShown="0" headerRowDxfId="14" headerRowCellStyle="Normal 2">
  <autoFilter ref="A1:K9" xr:uid="{42ABE929-D2BA-4D23-ACDA-BD8569D63A4A}"/>
  <tableColumns count="11">
    <tableColumn id="1" xr3:uid="{4DAA1F75-0D42-45DD-AD02-73B6A27E684A}" name="Column1"/>
    <tableColumn id="2" xr3:uid="{52552321-8CE5-4C04-ADD5-7263A8711587}" name="Tarot" dataDxfId="13" dataCellStyle="Normal 2"/>
    <tableColumn id="3" xr3:uid="{1EA7E46F-EE22-4C29-A0A2-C9339A828581}" name="Mentalismi"/>
    <tableColumn id="4" xr3:uid="{B0320B9C-0831-4724-BA80-59438566CFDD}" name="Muodonmuutos" dataDxfId="12" dataCellStyle="Normal 2"/>
    <tableColumn id="5" xr3:uid="{427BA8F8-B5DD-4B24-AE1D-4DF6EDE6E916}" name="regeneraatio"/>
    <tableColumn id="6" xr3:uid="{047FC140-0B54-447F-8223-98E11609B431}" name="Säätely"/>
    <tableColumn id="12" xr3:uid="{94F6B4BF-A371-4247-8B97-9F9A45C34B96}" name=" "/>
    <tableColumn id="7" xr3:uid="{675FE9AD-4422-4AC5-AF96-20A3E4BA5582}" name="Varjokävely"/>
    <tableColumn id="8" xr3:uid="{E6DDA20D-382F-4A46-A8DE-25A3B59A0E8F}" name="Elementin Hallinta"/>
    <tableColumn id="9" xr3:uid="{8C65F410-8B98-4BB4-8FD6-63E8195EE27C}" name="Magia"/>
    <tableColumn id="10" xr3:uid="{0ECE683B-982C-40D6-AD95-6831B71480BF}" name="Var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FB2C-8EAF-479E-BEA1-AB0FECF98828}">
  <dimension ref="A1:AU153"/>
  <sheetViews>
    <sheetView zoomScale="110" zoomScaleNormal="110" workbookViewId="0">
      <selection activeCell="X47" sqref="A34:X47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692"/>
    <col min="12" max="12" width="1.5546875" style="692" customWidth="1"/>
    <col min="13" max="13" width="4.21875" customWidth="1"/>
    <col min="28" max="28" width="9.33203125" bestFit="1" customWidth="1"/>
  </cols>
  <sheetData>
    <row r="1" spans="1:47" s="4" customFormat="1" ht="15" customHeight="1" x14ac:dyDescent="0.45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86" t="s">
        <v>9</v>
      </c>
      <c r="P1" s="296"/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/>
      <c r="D2" s="879"/>
      <c r="E2" s="879"/>
      <c r="F2" s="3"/>
      <c r="G2" s="3"/>
      <c r="H2" s="3"/>
      <c r="I2" s="3"/>
      <c r="J2" s="3"/>
      <c r="K2" s="2"/>
      <c r="L2" s="2"/>
      <c r="M2" s="2"/>
      <c r="N2" s="2"/>
      <c r="O2" s="2" t="s">
        <v>171</v>
      </c>
      <c r="P2" s="2"/>
      <c r="Q2" s="2"/>
      <c r="R2" s="6" t="s">
        <v>10</v>
      </c>
      <c r="S2" s="6"/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195" t="s">
        <v>257</v>
      </c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172</v>
      </c>
      <c r="P3" s="2"/>
      <c r="Q3" s="2"/>
      <c r="R3" s="343" t="s">
        <v>10</v>
      </c>
      <c r="S3" s="343"/>
      <c r="T3" s="10" t="s">
        <v>166</v>
      </c>
      <c r="U3" s="10"/>
      <c r="V3" s="10"/>
      <c r="W3" s="134" t="s">
        <v>10</v>
      </c>
    </row>
    <row r="4" spans="1:47" s="4" customFormat="1" ht="15" customHeight="1" x14ac:dyDescent="0.3">
      <c r="A4" s="1" t="s">
        <v>5</v>
      </c>
      <c r="B4" s="1"/>
      <c r="C4" s="236"/>
      <c r="D4" s="236"/>
      <c r="E4" s="3"/>
      <c r="F4" s="3"/>
      <c r="G4" s="3"/>
      <c r="H4" s="3"/>
      <c r="I4" s="3"/>
      <c r="J4" s="3"/>
      <c r="K4" s="2"/>
      <c r="L4" s="2"/>
      <c r="M4" s="2"/>
      <c r="N4" s="2"/>
      <c r="O4" s="2" t="s">
        <v>173</v>
      </c>
      <c r="P4" s="2"/>
      <c r="Q4" s="2"/>
      <c r="R4" s="6" t="s">
        <v>10</v>
      </c>
      <c r="S4" s="6"/>
      <c r="T4" s="10" t="s">
        <v>383</v>
      </c>
      <c r="U4" s="10"/>
      <c r="V4" s="10"/>
      <c r="W4" s="134" t="s">
        <v>10</v>
      </c>
    </row>
    <row r="5" spans="1:47" s="4" customFormat="1" ht="15" customHeight="1" thickBot="1" x14ac:dyDescent="0.35">
      <c r="A5" s="135" t="s">
        <v>319</v>
      </c>
      <c r="B5" s="1"/>
      <c r="C5" s="880"/>
      <c r="D5" s="880"/>
      <c r="E5" s="10"/>
      <c r="F5" s="135"/>
      <c r="G5" s="1"/>
      <c r="H5" s="222"/>
      <c r="I5" s="693"/>
      <c r="J5" s="693"/>
      <c r="K5" s="2"/>
      <c r="L5" s="2"/>
      <c r="M5" s="2"/>
      <c r="N5" s="2"/>
      <c r="O5" s="2" t="s">
        <v>174</v>
      </c>
      <c r="P5" s="2"/>
      <c r="Q5" s="2"/>
      <c r="R5" s="6" t="s">
        <v>10</v>
      </c>
      <c r="S5" s="6"/>
      <c r="T5" s="10" t="s">
        <v>170</v>
      </c>
      <c r="U5" s="10"/>
      <c r="V5" s="10"/>
      <c r="W5" s="134" t="s">
        <v>10</v>
      </c>
    </row>
    <row r="6" spans="1:47" s="4" customFormat="1" ht="15" customHeight="1" thickBot="1" x14ac:dyDescent="0.45">
      <c r="A6" s="758" t="s">
        <v>8</v>
      </c>
      <c r="B6" s="759"/>
      <c r="C6" s="759"/>
      <c r="D6" s="759"/>
      <c r="E6" s="760" t="s">
        <v>128</v>
      </c>
      <c r="F6" s="757"/>
      <c r="G6" s="771" t="s">
        <v>908</v>
      </c>
      <c r="H6" s="761"/>
      <c r="I6" s="761"/>
      <c r="J6" s="761"/>
      <c r="K6" s="761"/>
      <c r="L6" s="761"/>
      <c r="M6" s="759" t="s">
        <v>327</v>
      </c>
      <c r="N6" s="759"/>
      <c r="O6" s="759"/>
      <c r="P6" s="881" t="s">
        <v>144</v>
      </c>
      <c r="Q6" s="881"/>
      <c r="R6" s="881"/>
      <c r="S6" s="882" t="s">
        <v>907</v>
      </c>
      <c r="T6" s="883"/>
      <c r="U6" s="770" t="s">
        <v>182</v>
      </c>
      <c r="V6" s="769" t="s">
        <v>245</v>
      </c>
      <c r="W6" s="768"/>
    </row>
    <row r="7" spans="1:47" s="207" customFormat="1" ht="15" customHeight="1" x14ac:dyDescent="0.45">
      <c r="A7" s="747" t="s">
        <v>145</v>
      </c>
      <c r="B7" s="747"/>
      <c r="C7" s="134" t="s">
        <v>243</v>
      </c>
      <c r="D7" s="884" t="s">
        <v>146</v>
      </c>
      <c r="E7" s="884"/>
      <c r="F7" s="134" t="s">
        <v>243</v>
      </c>
      <c r="G7" s="884" t="s">
        <v>452</v>
      </c>
      <c r="H7" s="884"/>
      <c r="I7" s="134" t="s">
        <v>243</v>
      </c>
      <c r="J7" s="161"/>
      <c r="K7" s="161"/>
      <c r="L7" s="223"/>
      <c r="M7" s="11"/>
      <c r="N7" s="7"/>
      <c r="O7" s="7"/>
      <c r="P7" s="142" t="str">
        <f>F16</f>
        <v>lmmmm</v>
      </c>
      <c r="Q7" s="10"/>
      <c r="R7" s="7"/>
      <c r="S7" s="7"/>
      <c r="T7" s="7"/>
      <c r="U7" s="143" t="s">
        <v>152</v>
      </c>
      <c r="V7" s="144" t="s">
        <v>153</v>
      </c>
      <c r="W7" s="144">
        <v>3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747" t="s">
        <v>570</v>
      </c>
      <c r="B8" s="747"/>
      <c r="C8" s="10"/>
      <c r="D8" s="3"/>
      <c r="E8" s="3"/>
      <c r="F8" s="3"/>
      <c r="G8" s="3"/>
      <c r="H8" s="3"/>
      <c r="I8" s="3"/>
      <c r="J8" s="3"/>
      <c r="K8" s="3"/>
      <c r="L8" s="2"/>
      <c r="M8" s="11"/>
      <c r="N8" s="7"/>
      <c r="O8" s="4"/>
      <c r="P8" s="142" t="str">
        <f>F17</f>
        <v>lmmmm</v>
      </c>
      <c r="Q8" s="10"/>
      <c r="R8" s="7"/>
      <c r="S8" s="7"/>
      <c r="T8" s="7"/>
      <c r="U8" s="143" t="s">
        <v>152</v>
      </c>
      <c r="V8" s="145" t="s">
        <v>167</v>
      </c>
      <c r="W8" s="144">
        <v>6</v>
      </c>
      <c r="Y8" s="382"/>
      <c r="Z8" s="382"/>
      <c r="AA8" s="382"/>
      <c r="AB8" s="382"/>
      <c r="AC8" s="382"/>
      <c r="AD8" s="382"/>
      <c r="AE8" s="382"/>
      <c r="AF8" s="382"/>
      <c r="AG8" s="382"/>
      <c r="AH8" s="382"/>
      <c r="AI8" s="250"/>
      <c r="AJ8" s="250"/>
      <c r="AK8" s="250"/>
      <c r="AL8" s="250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3">
      <c r="A9" s="747" t="s">
        <v>571</v>
      </c>
      <c r="B9" s="747"/>
      <c r="C9" s="10"/>
      <c r="D9" s="3"/>
      <c r="E9" s="3"/>
      <c r="F9" s="3"/>
      <c r="G9" s="3"/>
      <c r="H9" s="3"/>
      <c r="I9" s="3"/>
      <c r="J9" s="3"/>
      <c r="K9" s="3"/>
      <c r="L9" s="206"/>
      <c r="M9" s="7"/>
      <c r="N9" s="7"/>
      <c r="P9" s="142" t="str">
        <f>H16</f>
        <v>lmmmm</v>
      </c>
      <c r="Q9" s="10"/>
      <c r="R9" s="7"/>
      <c r="S9" s="7"/>
      <c r="T9" s="7"/>
      <c r="U9" s="143" t="s">
        <v>152</v>
      </c>
      <c r="V9" s="145" t="s">
        <v>178</v>
      </c>
      <c r="W9" s="145">
        <v>10</v>
      </c>
      <c r="Y9" s="382"/>
      <c r="Z9" s="382"/>
      <c r="AA9" s="382"/>
      <c r="AB9" s="382"/>
      <c r="AC9" s="382"/>
      <c r="AD9" s="382"/>
      <c r="AE9" s="382"/>
      <c r="AF9" s="382"/>
      <c r="AG9" s="382"/>
      <c r="AH9" s="382"/>
      <c r="AI9" s="250"/>
      <c r="AJ9" s="250"/>
      <c r="AK9" s="250"/>
      <c r="AL9" s="250"/>
      <c r="AT9" s="140"/>
      <c r="AU9" s="140"/>
    </row>
    <row r="10" spans="1:47" s="207" customFormat="1" ht="13.2" customHeight="1" x14ac:dyDescent="0.3">
      <c r="A10" s="748" t="s">
        <v>463</v>
      </c>
      <c r="B10" s="748"/>
      <c r="C10" s="2"/>
      <c r="D10" s="3"/>
      <c r="E10" s="3"/>
      <c r="F10" s="3"/>
      <c r="G10" s="3"/>
      <c r="H10" s="3"/>
      <c r="I10" s="3"/>
      <c r="J10" s="3"/>
      <c r="K10" s="3"/>
      <c r="L10" s="2"/>
      <c r="M10" s="7"/>
      <c r="N10" s="7"/>
      <c r="O10" s="4"/>
      <c r="P10" s="142" t="str">
        <f>H13</f>
        <v>lmmmm</v>
      </c>
      <c r="Q10" s="10"/>
      <c r="R10" s="7"/>
      <c r="S10" s="7"/>
      <c r="T10" s="7"/>
      <c r="U10" s="143" t="s">
        <v>152</v>
      </c>
      <c r="V10" s="145" t="s">
        <v>179</v>
      </c>
      <c r="W10" s="145">
        <v>15</v>
      </c>
      <c r="Y10" s="382"/>
      <c r="Z10" s="382"/>
      <c r="AA10" s="382"/>
      <c r="AB10" s="382"/>
      <c r="AC10" s="382"/>
      <c r="AD10" s="382"/>
      <c r="AE10" s="382"/>
      <c r="AF10" s="382"/>
      <c r="AG10" s="382"/>
      <c r="AH10" s="382"/>
      <c r="AI10" s="250"/>
      <c r="AJ10" s="250"/>
      <c r="AK10" s="250"/>
      <c r="AL10" s="250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3">
      <c r="A11" s="747" t="s">
        <v>515</v>
      </c>
      <c r="B11" s="749"/>
      <c r="C11" s="2"/>
      <c r="D11" s="2"/>
      <c r="E11" s="2"/>
      <c r="F11" s="2"/>
      <c r="G11" s="2"/>
      <c r="H11" s="2"/>
      <c r="I11" s="2"/>
      <c r="J11" s="2"/>
      <c r="K11" s="2"/>
      <c r="L11" s="2"/>
      <c r="M11" s="10"/>
      <c r="N11" s="10"/>
      <c r="O11" s="251"/>
      <c r="P11" s="142" t="str">
        <f>H14</f>
        <v>lmmmm</v>
      </c>
      <c r="Q11" s="10"/>
      <c r="R11" s="10"/>
      <c r="S11" s="10"/>
      <c r="T11" s="10"/>
      <c r="U11" s="143" t="s">
        <v>152</v>
      </c>
      <c r="V11" s="145" t="s">
        <v>184</v>
      </c>
      <c r="W11" s="145">
        <v>21</v>
      </c>
      <c r="Y11" s="382"/>
      <c r="Z11" s="382"/>
      <c r="AA11" s="382"/>
      <c r="AB11" s="382"/>
      <c r="AC11" s="382"/>
      <c r="AD11" s="382"/>
      <c r="AE11" s="382"/>
      <c r="AF11" s="382"/>
      <c r="AG11" s="382"/>
      <c r="AH11" s="382"/>
      <c r="AI11" s="250"/>
      <c r="AJ11" s="250"/>
      <c r="AK11" s="250"/>
      <c r="AL11" s="250"/>
      <c r="AM11" s="250"/>
      <c r="AN11" s="250"/>
      <c r="AO11" s="250"/>
      <c r="AT11" s="312"/>
    </row>
    <row r="12" spans="1:47" s="4" customFormat="1" ht="15" customHeight="1" x14ac:dyDescent="0.3">
      <c r="A12" s="420" t="s">
        <v>192</v>
      </c>
      <c r="B12" s="422"/>
      <c r="C12" s="422"/>
      <c r="D12" s="423"/>
      <c r="E12" s="423"/>
      <c r="F12" s="437" t="s">
        <v>357</v>
      </c>
      <c r="G12" s="438"/>
      <c r="H12" s="437" t="s">
        <v>358</v>
      </c>
      <c r="I12" s="439"/>
      <c r="J12" s="437" t="s">
        <v>453</v>
      </c>
      <c r="K12" s="439"/>
      <c r="L12" s="440"/>
      <c r="M12" s="417" t="s">
        <v>12</v>
      </c>
      <c r="N12" s="417"/>
      <c r="O12" s="424"/>
      <c r="P12" s="424"/>
      <c r="Q12" s="424"/>
      <c r="R12" s="424"/>
      <c r="S12" s="424"/>
      <c r="T12" s="424"/>
      <c r="U12" s="745" t="s">
        <v>235</v>
      </c>
      <c r="V12" s="425"/>
      <c r="W12" s="745" t="s">
        <v>13</v>
      </c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250"/>
      <c r="AJ12" s="250"/>
      <c r="AK12" s="250"/>
      <c r="AL12" s="250"/>
      <c r="AM12" s="250"/>
      <c r="AN12" s="250"/>
      <c r="AO12" s="250"/>
      <c r="AT12" s="312"/>
    </row>
    <row r="13" spans="1:47" s="4" customFormat="1" ht="15" customHeight="1" x14ac:dyDescent="0.3">
      <c r="A13" s="10" t="s">
        <v>539</v>
      </c>
      <c r="B13" s="10"/>
      <c r="C13" s="10"/>
      <c r="D13" s="167" t="s">
        <v>470</v>
      </c>
      <c r="E13" s="727"/>
      <c r="F13" s="764" t="s">
        <v>200</v>
      </c>
      <c r="G13" s="765"/>
      <c r="H13" s="764" t="s">
        <v>200</v>
      </c>
      <c r="I13" s="765"/>
      <c r="J13" s="764" t="s">
        <v>200</v>
      </c>
      <c r="K13" s="766"/>
      <c r="L13" s="10"/>
      <c r="M13" s="152" t="s">
        <v>493</v>
      </c>
      <c r="N13" s="152"/>
      <c r="O13" s="152"/>
      <c r="P13" s="152"/>
      <c r="Q13" s="143" t="s">
        <v>492</v>
      </c>
      <c r="R13" s="152"/>
      <c r="S13" s="152"/>
      <c r="T13" s="152"/>
      <c r="U13" s="143"/>
      <c r="V13" s="145" t="s">
        <v>7</v>
      </c>
      <c r="W13" s="143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250"/>
      <c r="AJ13" s="250"/>
      <c r="AK13" s="250"/>
      <c r="AL13" s="250"/>
      <c r="AM13" s="250"/>
      <c r="AN13" s="250"/>
      <c r="AO13" s="250"/>
    </row>
    <row r="14" spans="1:47" s="4" customFormat="1" ht="15" customHeight="1" x14ac:dyDescent="0.3">
      <c r="A14" s="10" t="s">
        <v>540</v>
      </c>
      <c r="B14" s="10"/>
      <c r="C14" s="10"/>
      <c r="D14" s="167" t="s">
        <v>470</v>
      </c>
      <c r="E14" s="727"/>
      <c r="F14" s="764" t="s">
        <v>200</v>
      </c>
      <c r="G14" s="765"/>
      <c r="H14" s="764" t="s">
        <v>200</v>
      </c>
      <c r="I14" s="765"/>
      <c r="J14" s="764" t="s">
        <v>200</v>
      </c>
      <c r="K14" s="767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727" t="s">
        <v>6</v>
      </c>
      <c r="W14" s="134" t="s">
        <v>3</v>
      </c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250"/>
      <c r="AJ14" s="250"/>
      <c r="AK14" s="250"/>
      <c r="AL14" s="250"/>
      <c r="AM14" s="250"/>
      <c r="AN14" s="250"/>
      <c r="AO14" s="250"/>
    </row>
    <row r="15" spans="1:47" s="4" customFormat="1" ht="15" customHeight="1" x14ac:dyDescent="0.3">
      <c r="A15" s="10" t="s">
        <v>541</v>
      </c>
      <c r="B15" s="10"/>
      <c r="C15" s="10"/>
      <c r="D15" s="167" t="s">
        <v>470</v>
      </c>
      <c r="E15" s="727"/>
      <c r="F15" s="764" t="s">
        <v>200</v>
      </c>
      <c r="G15" s="765"/>
      <c r="H15" s="764" t="s">
        <v>200</v>
      </c>
      <c r="I15" s="765"/>
      <c r="J15" s="764" t="s">
        <v>200</v>
      </c>
      <c r="K15" s="767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727" t="s">
        <v>4</v>
      </c>
      <c r="W15" s="134" t="s">
        <v>3</v>
      </c>
      <c r="Y15" s="382"/>
      <c r="Z15" s="382"/>
      <c r="AA15" s="382"/>
      <c r="AF15" s="382"/>
      <c r="AG15" s="382"/>
      <c r="AH15" s="382"/>
      <c r="AI15" s="250"/>
      <c r="AJ15" s="250"/>
      <c r="AK15" s="250"/>
      <c r="AL15" s="250"/>
      <c r="AM15" s="250"/>
      <c r="AN15" s="250"/>
      <c r="AO15" s="250"/>
    </row>
    <row r="16" spans="1:47" s="4" customFormat="1" ht="15" customHeight="1" x14ac:dyDescent="0.3">
      <c r="A16" s="10" t="s">
        <v>542</v>
      </c>
      <c r="B16" s="10"/>
      <c r="C16" s="10"/>
      <c r="D16" s="167" t="s">
        <v>470</v>
      </c>
      <c r="E16" s="727"/>
      <c r="F16" s="764" t="s">
        <v>200</v>
      </c>
      <c r="G16" s="765"/>
      <c r="H16" s="764" t="s">
        <v>200</v>
      </c>
      <c r="I16" s="765"/>
      <c r="J16" s="764" t="s">
        <v>200</v>
      </c>
      <c r="K16" s="767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727" t="s">
        <v>2</v>
      </c>
      <c r="W16" s="134" t="s">
        <v>3</v>
      </c>
      <c r="Y16" s="382"/>
      <c r="Z16" s="382"/>
      <c r="AA16" s="382"/>
      <c r="AF16" s="382"/>
      <c r="AG16" s="382"/>
      <c r="AH16" s="382"/>
      <c r="AI16" s="250"/>
      <c r="AJ16" s="250"/>
      <c r="AK16" s="250"/>
      <c r="AL16" s="250"/>
      <c r="AM16" s="250"/>
      <c r="AN16" s="250"/>
      <c r="AO16" s="250"/>
    </row>
    <row r="17" spans="1:41" s="4" customFormat="1" ht="15" customHeight="1" x14ac:dyDescent="0.3">
      <c r="A17" s="10" t="s">
        <v>543</v>
      </c>
      <c r="B17" s="10"/>
      <c r="C17" s="10"/>
      <c r="D17" s="167" t="s">
        <v>470</v>
      </c>
      <c r="E17" s="727"/>
      <c r="F17" s="764" t="s">
        <v>200</v>
      </c>
      <c r="G17" s="765"/>
      <c r="H17" s="764" t="s">
        <v>200</v>
      </c>
      <c r="I17" s="765"/>
      <c r="J17" s="764" t="s">
        <v>200</v>
      </c>
      <c r="K17" s="766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  <c r="Y17" s="382"/>
      <c r="Z17" s="382"/>
      <c r="AA17" s="382"/>
      <c r="AF17" s="382"/>
      <c r="AG17" s="382"/>
      <c r="AH17" s="382"/>
      <c r="AI17" s="250"/>
      <c r="AJ17" s="250"/>
      <c r="AK17" s="250"/>
      <c r="AL17" s="250"/>
      <c r="AM17" s="250"/>
      <c r="AN17" s="250"/>
      <c r="AO17" s="250"/>
    </row>
    <row r="18" spans="1:41" s="4" customFormat="1" ht="15" customHeight="1" x14ac:dyDescent="0.35">
      <c r="A18" s="140" t="s">
        <v>544</v>
      </c>
      <c r="B18" s="158"/>
      <c r="C18" s="158"/>
      <c r="D18" s="167" t="s">
        <v>470</v>
      </c>
      <c r="E18" s="727"/>
      <c r="F18" s="764" t="s">
        <v>200</v>
      </c>
      <c r="G18" s="765"/>
      <c r="H18" s="764" t="s">
        <v>200</v>
      </c>
      <c r="I18" s="765"/>
      <c r="J18" s="764" t="s">
        <v>200</v>
      </c>
      <c r="K18" s="766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382"/>
      <c r="Z18" s="382"/>
      <c r="AA18" s="382"/>
      <c r="AF18" s="382"/>
      <c r="AG18" s="382"/>
      <c r="AH18" s="382"/>
      <c r="AI18" s="250"/>
      <c r="AJ18" s="250"/>
      <c r="AK18" s="250"/>
      <c r="AL18" s="250"/>
      <c r="AM18" s="250"/>
      <c r="AN18" s="250"/>
      <c r="AO18" s="250"/>
    </row>
    <row r="19" spans="1:41" s="4" customFormat="1" ht="15" customHeight="1" thickBot="1" x14ac:dyDescent="0.4">
      <c r="A19" s="427" t="s">
        <v>467</v>
      </c>
      <c r="B19" s="746"/>
      <c r="C19" s="746"/>
      <c r="D19" s="430"/>
      <c r="E19" s="430"/>
      <c r="F19" s="430"/>
      <c r="G19" s="430"/>
      <c r="H19" s="430"/>
      <c r="I19" s="430"/>
      <c r="J19" s="430"/>
      <c r="K19" s="430"/>
      <c r="L19" s="291"/>
      <c r="M19" s="431" t="s">
        <v>456</v>
      </c>
      <c r="N19" s="432"/>
      <c r="O19" s="432"/>
      <c r="P19" s="433"/>
      <c r="Q19" s="433"/>
      <c r="R19" s="431"/>
      <c r="S19" s="431"/>
      <c r="T19" s="449" t="s">
        <v>190</v>
      </c>
      <c r="U19" s="453"/>
      <c r="V19" s="456"/>
      <c r="W19" s="443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250"/>
      <c r="AJ19" s="250"/>
      <c r="AK19" s="250"/>
      <c r="AL19" s="250"/>
      <c r="AM19" s="250"/>
      <c r="AN19" s="250"/>
      <c r="AO19" s="250"/>
    </row>
    <row r="20" spans="1:41" s="4" customFormat="1" ht="15" customHeight="1" thickTop="1" x14ac:dyDescent="0.3">
      <c r="A20" s="887"/>
      <c r="B20" s="887"/>
      <c r="C20" s="887"/>
      <c r="D20" s="887"/>
      <c r="E20" s="887"/>
      <c r="F20" s="887"/>
      <c r="G20" s="887"/>
      <c r="H20" s="887"/>
      <c r="I20" s="887"/>
      <c r="J20" s="887"/>
      <c r="K20" s="887"/>
      <c r="L20" s="206"/>
      <c r="M20" s="276"/>
      <c r="N20" s="247"/>
      <c r="O20" s="276"/>
      <c r="P20" s="276"/>
      <c r="Q20" s="247"/>
      <c r="R20" s="276"/>
      <c r="S20" s="276"/>
      <c r="T20" s="885"/>
      <c r="U20" s="885"/>
      <c r="V20" s="885"/>
      <c r="W20" s="885"/>
      <c r="Y20" s="382"/>
      <c r="Z20" s="382"/>
      <c r="AA20" s="382"/>
      <c r="AB20" s="382"/>
      <c r="AC20" s="382"/>
      <c r="AD20" s="382"/>
      <c r="AE20" s="382"/>
      <c r="AF20" s="382"/>
      <c r="AG20" s="382"/>
      <c r="AH20" s="382"/>
      <c r="AI20" s="250"/>
      <c r="AJ20" s="250"/>
      <c r="AK20" s="250"/>
      <c r="AL20" s="250"/>
      <c r="AM20" s="250"/>
      <c r="AN20" s="250"/>
      <c r="AO20" s="250"/>
    </row>
    <row r="21" spans="1:41" s="207" customFormat="1" ht="15" customHeight="1" x14ac:dyDescent="0.3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454"/>
      <c r="N21" s="290"/>
      <c r="O21" s="454"/>
      <c r="P21" s="454"/>
      <c r="Q21" s="290"/>
      <c r="R21" s="290"/>
      <c r="S21" s="290"/>
      <c r="T21" s="886"/>
      <c r="U21" s="886"/>
      <c r="V21" s="886"/>
      <c r="W21" s="886"/>
      <c r="X21" s="4"/>
      <c r="Y21" s="382"/>
      <c r="Z21" s="382"/>
      <c r="AA21" s="382"/>
      <c r="AB21" s="382"/>
      <c r="AC21" s="382"/>
      <c r="AD21" s="382"/>
      <c r="AE21" s="382"/>
      <c r="AF21" s="382"/>
      <c r="AG21" s="382"/>
      <c r="AH21" s="382"/>
      <c r="AI21" s="250"/>
      <c r="AJ21" s="250"/>
      <c r="AK21" s="250"/>
      <c r="AL21" s="250"/>
      <c r="AM21" s="250"/>
      <c r="AN21" s="250"/>
      <c r="AO21" s="250"/>
    </row>
    <row r="22" spans="1:41" s="4" customFormat="1" ht="15" customHeight="1" x14ac:dyDescent="0.3">
      <c r="A22" s="887"/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47"/>
      <c r="N22" s="276"/>
      <c r="O22" s="276"/>
      <c r="P22" s="247"/>
      <c r="Q22" s="290"/>
      <c r="R22" s="290"/>
      <c r="S22" s="290"/>
      <c r="T22" s="886"/>
      <c r="U22" s="886"/>
      <c r="V22" s="886"/>
      <c r="W22" s="886"/>
      <c r="Y22" s="382"/>
      <c r="Z22" s="382"/>
      <c r="AA22" s="382"/>
      <c r="AB22" s="382"/>
      <c r="AC22" s="382"/>
      <c r="AD22" s="382"/>
      <c r="AE22" s="382"/>
      <c r="AF22" s="382"/>
      <c r="AG22" s="382"/>
      <c r="AH22" s="382"/>
      <c r="AI22" s="250"/>
      <c r="AJ22" s="250"/>
      <c r="AK22" s="250"/>
      <c r="AL22" s="250"/>
      <c r="AM22" s="250"/>
      <c r="AN22" s="250"/>
      <c r="AO22" s="250"/>
    </row>
    <row r="23" spans="1:41" s="4" customFormat="1" ht="15" customHeight="1" x14ac:dyDescent="0.3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247"/>
      <c r="N23" s="276"/>
      <c r="O23" s="276"/>
      <c r="P23" s="247"/>
      <c r="Q23" s="290"/>
      <c r="R23" s="290"/>
      <c r="S23" s="290"/>
      <c r="T23" s="290"/>
      <c r="U23" s="290"/>
      <c r="V23" s="290"/>
      <c r="W23" s="290"/>
      <c r="Y23" s="382"/>
      <c r="Z23" s="382"/>
      <c r="AA23" s="382"/>
      <c r="AB23" s="382"/>
      <c r="AC23" s="382"/>
      <c r="AD23" s="382"/>
      <c r="AE23" s="382"/>
      <c r="AF23" s="382"/>
      <c r="AG23" s="382"/>
      <c r="AH23" s="382"/>
      <c r="AI23" s="250"/>
      <c r="AJ23" s="250"/>
      <c r="AK23" s="250"/>
      <c r="AL23" s="250"/>
      <c r="AM23" s="250"/>
      <c r="AN23" s="250"/>
      <c r="AO23" s="250"/>
    </row>
    <row r="24" spans="1:41" s="4" customFormat="1" ht="15" customHeight="1" x14ac:dyDescent="0.3">
      <c r="A24" s="887"/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47"/>
      <c r="N24" s="276"/>
      <c r="O24" s="276"/>
      <c r="P24" s="247"/>
      <c r="Q24" s="247"/>
      <c r="R24" s="276"/>
      <c r="S24" s="276"/>
      <c r="T24" s="247"/>
      <c r="U24" s="247"/>
      <c r="V24" s="247"/>
      <c r="W24" s="247"/>
      <c r="Y24" s="382"/>
      <c r="AA24" s="382"/>
      <c r="AB24" s="382"/>
      <c r="AC24" s="382"/>
      <c r="AD24" s="382"/>
      <c r="AE24" s="382"/>
      <c r="AF24" s="382"/>
      <c r="AG24" s="382"/>
      <c r="AL24" s="250"/>
      <c r="AM24" s="250"/>
      <c r="AN24" s="250"/>
      <c r="AO24" s="250"/>
    </row>
    <row r="25" spans="1:41" s="4" customFormat="1" ht="15" customHeight="1" x14ac:dyDescent="0.3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247"/>
      <c r="N25" s="276"/>
      <c r="O25" s="276"/>
      <c r="P25" s="247"/>
      <c r="Q25" s="247"/>
      <c r="R25" s="276"/>
      <c r="S25" s="276"/>
      <c r="T25" s="247"/>
      <c r="U25" s="247"/>
      <c r="V25" s="247"/>
      <c r="W25" s="247"/>
      <c r="Y25" s="382"/>
      <c r="AA25" s="382"/>
      <c r="AB25" s="382"/>
      <c r="AC25" s="382"/>
      <c r="AD25" s="382"/>
      <c r="AE25" s="382"/>
      <c r="AF25" s="382"/>
      <c r="AG25" s="382"/>
      <c r="AL25" s="250"/>
      <c r="AM25" s="250"/>
      <c r="AN25" s="250"/>
      <c r="AO25" s="250"/>
    </row>
    <row r="26" spans="1:41" s="4" customFormat="1" ht="15" customHeight="1" x14ac:dyDescent="0.3">
      <c r="A26" s="887"/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47"/>
      <c r="N26" s="276"/>
      <c r="O26" s="276"/>
      <c r="P26" s="247"/>
      <c r="Q26" s="247"/>
      <c r="R26" s="276"/>
      <c r="S26" s="276"/>
      <c r="T26" s="247"/>
      <c r="U26" s="247"/>
      <c r="V26" s="247"/>
      <c r="W26" s="247"/>
      <c r="Y26" s="382"/>
      <c r="AA26" s="382"/>
      <c r="AB26" s="382"/>
      <c r="AC26" s="382"/>
      <c r="AD26" s="382"/>
      <c r="AE26" s="382"/>
      <c r="AF26" s="382"/>
      <c r="AG26" s="382"/>
      <c r="AL26" s="250"/>
      <c r="AM26" s="250"/>
      <c r="AN26" s="250"/>
      <c r="AO26" s="250"/>
    </row>
    <row r="27" spans="1:41" s="4" customFormat="1" ht="15" customHeight="1" thickBot="1" x14ac:dyDescent="0.35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449" t="s">
        <v>829</v>
      </c>
      <c r="N27" s="449"/>
      <c r="O27" s="449"/>
      <c r="P27" s="449"/>
      <c r="Q27" s="449"/>
      <c r="R27" s="722" t="s">
        <v>885</v>
      </c>
      <c r="S27" s="434"/>
      <c r="T27" s="431"/>
      <c r="U27" s="414" t="s">
        <v>538</v>
      </c>
      <c r="V27" s="411"/>
      <c r="W27" s="412"/>
      <c r="Y27" s="382"/>
      <c r="AA27" s="382"/>
      <c r="AB27" s="382"/>
      <c r="AC27" s="382"/>
      <c r="AD27" s="382"/>
      <c r="AE27" s="382"/>
      <c r="AF27" s="382"/>
      <c r="AG27" s="382"/>
      <c r="AL27" s="250"/>
      <c r="AM27" s="250"/>
      <c r="AN27" s="250"/>
      <c r="AO27" s="250"/>
    </row>
    <row r="28" spans="1:41" s="4" customFormat="1" ht="15" customHeight="1" thickTop="1" x14ac:dyDescent="0.3">
      <c r="A28" s="887"/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170"/>
      <c r="N28" s="170"/>
      <c r="O28" s="170"/>
      <c r="P28" s="170"/>
      <c r="Q28" s="170"/>
      <c r="R28" s="142" t="s">
        <v>200</v>
      </c>
      <c r="S28" s="2"/>
      <c r="T28" s="170"/>
      <c r="U28" s="170"/>
      <c r="W28" s="2"/>
      <c r="Y28" s="383"/>
      <c r="AA28" s="382"/>
      <c r="AB28" s="382"/>
      <c r="AC28" s="382"/>
      <c r="AD28" s="382"/>
      <c r="AE28" s="382"/>
      <c r="AF28" s="382"/>
      <c r="AG28" s="382"/>
      <c r="AH28" s="247"/>
      <c r="AI28" s="276"/>
      <c r="AJ28" s="276"/>
      <c r="AK28" s="247"/>
      <c r="AL28" s="250"/>
      <c r="AM28" s="250"/>
      <c r="AN28" s="250"/>
      <c r="AO28" s="250"/>
    </row>
    <row r="29" spans="1:41" s="4" customFormat="1" ht="15" customHeight="1" x14ac:dyDescent="0.3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76"/>
      <c r="N29" s="247"/>
      <c r="O29" s="276"/>
      <c r="P29" s="276"/>
      <c r="Q29" s="276"/>
      <c r="R29" s="142" t="s">
        <v>246</v>
      </c>
      <c r="S29" s="2"/>
      <c r="T29" s="2"/>
      <c r="U29" s="167" t="s">
        <v>492</v>
      </c>
      <c r="V29" s="276"/>
      <c r="W29" s="247"/>
      <c r="Y29" s="250"/>
      <c r="AA29" s="382"/>
      <c r="AB29" s="382"/>
      <c r="AC29" s="382"/>
      <c r="AD29" s="382"/>
      <c r="AE29" s="382"/>
      <c r="AF29" s="382"/>
      <c r="AG29" s="382"/>
      <c r="AH29" s="247"/>
      <c r="AI29" s="276"/>
      <c r="AJ29" s="276"/>
      <c r="AK29" s="247"/>
      <c r="AL29" s="250"/>
      <c r="AM29" s="250"/>
      <c r="AN29" s="250"/>
      <c r="AO29" s="250"/>
    </row>
    <row r="30" spans="1:41" s="4" customFormat="1" ht="15" customHeight="1" x14ac:dyDescent="0.35">
      <c r="A30" s="887"/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92"/>
      <c r="M30" s="276"/>
      <c r="N30" s="247"/>
      <c r="O30" s="276"/>
      <c r="P30" s="276"/>
      <c r="Q30" s="247"/>
      <c r="R30" s="276"/>
      <c r="S30" s="276"/>
      <c r="T30" s="247"/>
      <c r="U30" s="276"/>
      <c r="V30" s="276"/>
      <c r="W30" s="247"/>
      <c r="Y30" s="383"/>
      <c r="AA30" s="382"/>
      <c r="AB30" s="382"/>
      <c r="AC30" s="382"/>
      <c r="AD30" s="382"/>
      <c r="AE30" s="382"/>
      <c r="AF30" s="382"/>
      <c r="AG30" s="382"/>
      <c r="AH30" s="247"/>
      <c r="AI30" s="276"/>
      <c r="AJ30" s="276"/>
      <c r="AK30" s="247"/>
      <c r="AL30" s="250"/>
      <c r="AM30" s="250"/>
      <c r="AN30" s="250"/>
      <c r="AO30" s="250"/>
    </row>
    <row r="31" spans="1:41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276"/>
      <c r="N31" s="247"/>
      <c r="O31" s="276"/>
      <c r="P31" s="276"/>
      <c r="Q31" s="247"/>
      <c r="R31" s="276"/>
      <c r="S31" s="276"/>
      <c r="T31" s="247"/>
      <c r="U31" s="276"/>
      <c r="V31" s="276"/>
      <c r="W31" s="247"/>
      <c r="Y31" s="250"/>
      <c r="AA31" s="382"/>
      <c r="AB31" s="382"/>
      <c r="AC31" s="382"/>
      <c r="AD31" s="382"/>
      <c r="AE31" s="382"/>
      <c r="AF31" s="382"/>
      <c r="AG31" s="382"/>
      <c r="AH31" s="247"/>
      <c r="AI31" s="276"/>
      <c r="AJ31" s="276"/>
      <c r="AK31" s="247"/>
      <c r="AL31" s="250"/>
      <c r="AM31" s="250"/>
      <c r="AN31" s="250"/>
      <c r="AO31" s="250"/>
    </row>
    <row r="32" spans="1:41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134"/>
      <c r="M32" s="276"/>
      <c r="N32" s="247"/>
      <c r="O32" s="276"/>
      <c r="P32" s="276"/>
      <c r="Q32" s="247"/>
      <c r="R32" s="276"/>
      <c r="S32" s="276"/>
      <c r="T32" s="247"/>
      <c r="U32" s="276"/>
      <c r="V32" s="276"/>
      <c r="W32" s="247"/>
      <c r="Y32" s="383"/>
      <c r="Z32" s="383"/>
      <c r="AA32" s="382"/>
      <c r="AB32" s="382"/>
      <c r="AC32" s="382"/>
      <c r="AD32" s="382"/>
      <c r="AE32" s="382"/>
      <c r="AF32" s="382"/>
      <c r="AG32" s="382"/>
      <c r="AH32" s="247"/>
      <c r="AI32" s="276"/>
      <c r="AJ32" s="276"/>
      <c r="AK32" s="247"/>
      <c r="AL32" s="250"/>
      <c r="AM32" s="250"/>
      <c r="AN32" s="250"/>
      <c r="AO32" s="250"/>
    </row>
    <row r="33" spans="1:41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276"/>
      <c r="N33" s="247"/>
      <c r="O33" s="276"/>
      <c r="P33" s="276"/>
      <c r="Q33" s="247"/>
      <c r="R33" s="276"/>
      <c r="S33" s="276"/>
      <c r="T33" s="247"/>
      <c r="U33" s="276"/>
      <c r="V33" s="276"/>
      <c r="W33" s="247"/>
      <c r="Y33" s="250"/>
      <c r="Z33" s="250"/>
      <c r="AA33" s="250"/>
      <c r="AB33" s="250"/>
      <c r="AC33" s="382"/>
      <c r="AD33" s="382"/>
      <c r="AE33" s="382"/>
      <c r="AF33" s="382"/>
      <c r="AG33" s="382"/>
      <c r="AH33" s="382"/>
      <c r="AI33" s="250"/>
      <c r="AJ33" s="250"/>
      <c r="AK33" s="250"/>
      <c r="AL33" s="250"/>
      <c r="AM33" s="250"/>
      <c r="AN33" s="250"/>
      <c r="AO33" s="250"/>
    </row>
    <row r="34" spans="1:41" s="4" customFormat="1" ht="15" customHeight="1" thickBot="1" x14ac:dyDescent="0.35">
      <c r="A34" s="449" t="s">
        <v>195</v>
      </c>
      <c r="B34" s="453"/>
      <c r="C34" s="453"/>
      <c r="D34" s="453"/>
      <c r="E34" s="453"/>
      <c r="F34" s="702" t="s">
        <v>438</v>
      </c>
      <c r="G34" s="703"/>
      <c r="H34" s="455"/>
      <c r="I34" s="455"/>
      <c r="J34" s="441" t="s">
        <v>384</v>
      </c>
      <c r="K34" s="704"/>
      <c r="L34" s="705"/>
      <c r="M34" s="705"/>
      <c r="N34" s="449" t="s">
        <v>585</v>
      </c>
      <c r="O34" s="450"/>
      <c r="P34" s="450"/>
      <c r="Q34" s="450"/>
      <c r="R34" s="450"/>
      <c r="S34" s="451" t="s">
        <v>884</v>
      </c>
      <c r="T34" s="452"/>
      <c r="U34" s="452"/>
      <c r="V34" s="453"/>
      <c r="W34" s="453"/>
      <c r="Y34" s="383"/>
      <c r="Z34" s="383"/>
      <c r="AA34" s="383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</row>
    <row r="35" spans="1:41" s="4" customFormat="1" ht="15" customHeight="1" thickTop="1" x14ac:dyDescent="0.3">
      <c r="A35" s="1" t="s">
        <v>8</v>
      </c>
      <c r="B35" s="2"/>
      <c r="C35" s="2"/>
      <c r="D35" s="2"/>
      <c r="E35" s="2"/>
      <c r="F35" s="1" t="s">
        <v>421</v>
      </c>
      <c r="G35" s="341"/>
      <c r="H35" s="2"/>
      <c r="I35" s="2"/>
      <c r="J35" s="145">
        <v>1</v>
      </c>
      <c r="K35" s="152" t="s">
        <v>180</v>
      </c>
      <c r="L35" s="152"/>
      <c r="M35" s="176"/>
      <c r="N35" s="279" t="s">
        <v>431</v>
      </c>
      <c r="O35" s="2" t="s">
        <v>426</v>
      </c>
      <c r="P35" s="342"/>
      <c r="Q35" s="342"/>
      <c r="R35" s="342"/>
      <c r="S35" s="2" t="s">
        <v>277</v>
      </c>
      <c r="T35" s="2"/>
      <c r="U35" s="2"/>
      <c r="V35" s="2"/>
      <c r="W35" s="2"/>
      <c r="Y35" s="250"/>
      <c r="Z35" s="250"/>
      <c r="AA35" s="250"/>
      <c r="AB35" s="250"/>
      <c r="AC35" s="382"/>
      <c r="AD35" s="382"/>
      <c r="AE35" s="382"/>
      <c r="AF35" s="382"/>
      <c r="AG35" s="382"/>
      <c r="AH35" s="382"/>
      <c r="AI35" s="250"/>
      <c r="AJ35" s="250"/>
      <c r="AK35" s="250"/>
      <c r="AL35" s="250"/>
      <c r="AM35" s="250"/>
      <c r="AN35" s="250"/>
      <c r="AO35" s="250"/>
    </row>
    <row r="36" spans="1:41" s="4" customFormat="1" ht="15" customHeight="1" x14ac:dyDescent="0.3">
      <c r="A36" s="280" t="s">
        <v>363</v>
      </c>
      <c r="B36" s="2"/>
      <c r="C36" s="2"/>
      <c r="D36" s="2"/>
      <c r="E36" s="2"/>
      <c r="F36" s="2" t="s">
        <v>422</v>
      </c>
      <c r="G36" s="341"/>
      <c r="H36" s="2"/>
      <c r="I36" s="2"/>
      <c r="J36" s="145">
        <v>2</v>
      </c>
      <c r="K36" s="152" t="s">
        <v>158</v>
      </c>
      <c r="L36" s="152"/>
      <c r="M36" s="176"/>
      <c r="N36" s="279">
        <v>3</v>
      </c>
      <c r="O36" s="2" t="s">
        <v>424</v>
      </c>
      <c r="P36" s="342"/>
      <c r="Q36" s="342"/>
      <c r="R36" s="342"/>
      <c r="S36" s="175" t="s">
        <v>360</v>
      </c>
      <c r="T36" s="175"/>
      <c r="U36" s="2"/>
      <c r="V36" s="2"/>
      <c r="W36" s="2"/>
      <c r="Y36" s="383"/>
      <c r="Z36" s="383"/>
      <c r="AA36" s="383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</row>
    <row r="37" spans="1:41" s="4" customFormat="1" ht="15" customHeight="1" x14ac:dyDescent="0.3">
      <c r="A37" s="1" t="s">
        <v>192</v>
      </c>
      <c r="B37" s="2"/>
      <c r="C37" s="2"/>
      <c r="D37" s="2"/>
      <c r="E37" s="2"/>
      <c r="F37" s="2" t="s">
        <v>423</v>
      </c>
      <c r="G37" s="341"/>
      <c r="H37" s="2"/>
      <c r="I37" s="2"/>
      <c r="J37" s="145">
        <v>3</v>
      </c>
      <c r="K37" s="152" t="s">
        <v>159</v>
      </c>
      <c r="L37" s="152"/>
      <c r="M37" s="176"/>
      <c r="N37" s="279">
        <v>2</v>
      </c>
      <c r="O37" s="2" t="s">
        <v>349</v>
      </c>
      <c r="P37" s="342"/>
      <c r="Q37" s="342"/>
      <c r="R37" s="342"/>
      <c r="S37" s="136" t="s">
        <v>212</v>
      </c>
      <c r="T37" s="136"/>
      <c r="U37" s="2"/>
      <c r="V37" s="2"/>
      <c r="W37" s="2"/>
      <c r="Y37" s="250"/>
      <c r="Z37" s="250"/>
      <c r="AA37" s="250"/>
      <c r="AB37" s="250"/>
      <c r="AC37" s="382"/>
      <c r="AD37" s="382"/>
      <c r="AE37" s="382"/>
      <c r="AF37" s="382"/>
      <c r="AG37" s="382"/>
      <c r="AH37" s="382"/>
      <c r="AI37" s="250"/>
      <c r="AJ37" s="250"/>
      <c r="AK37" s="250"/>
      <c r="AL37" s="250"/>
      <c r="AM37" s="250"/>
      <c r="AN37" s="250"/>
      <c r="AO37" s="250"/>
    </row>
    <row r="38" spans="1:41" s="4" customFormat="1" ht="15" customHeight="1" x14ac:dyDescent="0.3">
      <c r="A38" s="280" t="s">
        <v>506</v>
      </c>
      <c r="B38" s="2"/>
      <c r="C38" s="2"/>
      <c r="D38" s="2"/>
      <c r="E38" s="2"/>
      <c r="F38" s="2" t="s">
        <v>427</v>
      </c>
      <c r="G38" s="341"/>
      <c r="H38" s="2"/>
      <c r="I38" s="2"/>
      <c r="J38" s="145">
        <v>4</v>
      </c>
      <c r="K38" s="152" t="s">
        <v>181</v>
      </c>
      <c r="L38" s="152"/>
      <c r="M38" s="176"/>
      <c r="N38" s="279">
        <v>1</v>
      </c>
      <c r="O38" s="2" t="s">
        <v>425</v>
      </c>
      <c r="P38" s="342"/>
      <c r="Q38" s="342"/>
      <c r="R38" s="342"/>
      <c r="S38" s="136" t="s">
        <v>968</v>
      </c>
      <c r="T38" s="136"/>
      <c r="U38" s="2"/>
      <c r="V38" s="2"/>
      <c r="W38" s="2"/>
      <c r="Y38" s="383"/>
      <c r="Z38" s="383"/>
      <c r="AA38" s="383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</row>
    <row r="39" spans="1:41" s="4" customFormat="1" ht="15" customHeight="1" thickBot="1" x14ac:dyDescent="0.35">
      <c r="A39" s="280" t="s">
        <v>828</v>
      </c>
      <c r="B39" s="2"/>
      <c r="C39" s="2"/>
      <c r="D39" s="2"/>
      <c r="E39" s="2"/>
      <c r="F39" s="1" t="s">
        <v>437</v>
      </c>
      <c r="G39" s="342"/>
      <c r="H39" s="2"/>
      <c r="I39" s="342"/>
      <c r="J39" s="145">
        <v>5</v>
      </c>
      <c r="K39" s="152" t="s">
        <v>157</v>
      </c>
      <c r="L39" s="152"/>
      <c r="M39" s="176"/>
      <c r="N39" s="451" t="s">
        <v>545</v>
      </c>
      <c r="O39" s="452"/>
      <c r="P39" s="452"/>
      <c r="Q39" s="453"/>
      <c r="R39" s="453"/>
      <c r="S39" s="175" t="s">
        <v>361</v>
      </c>
      <c r="T39" s="175"/>
      <c r="U39" s="2"/>
      <c r="V39" s="2"/>
      <c r="W39" s="2"/>
      <c r="Y39" s="250"/>
      <c r="Z39" s="250"/>
      <c r="AA39" s="250"/>
      <c r="AB39" s="250"/>
      <c r="AC39" s="382"/>
      <c r="AD39" s="382"/>
      <c r="AE39" s="382"/>
      <c r="AF39" s="382"/>
      <c r="AG39" s="382"/>
      <c r="AH39" s="382"/>
      <c r="AI39" s="250"/>
      <c r="AJ39" s="250"/>
      <c r="AK39" s="250"/>
      <c r="AL39" s="250"/>
      <c r="AM39" s="250"/>
      <c r="AN39" s="250"/>
      <c r="AO39" s="250"/>
    </row>
    <row r="40" spans="1:41" s="4" customFormat="1" ht="15" customHeight="1" thickTop="1" thickBot="1" x14ac:dyDescent="0.35">
      <c r="A40" s="280" t="s">
        <v>537</v>
      </c>
      <c r="B40" s="2"/>
      <c r="C40" s="2"/>
      <c r="D40" s="2"/>
      <c r="E40" s="2"/>
      <c r="F40" s="2" t="s">
        <v>428</v>
      </c>
      <c r="G40" s="342"/>
      <c r="H40" s="2"/>
      <c r="I40" s="342"/>
      <c r="J40" s="145">
        <v>6</v>
      </c>
      <c r="K40" s="152" t="s">
        <v>267</v>
      </c>
      <c r="L40" s="152"/>
      <c r="M40" s="176"/>
      <c r="N40" s="140" t="s">
        <v>521</v>
      </c>
      <c r="O40" s="140"/>
      <c r="P40" s="140" t="s">
        <v>522</v>
      </c>
      <c r="Q40" s="342"/>
      <c r="R40" s="342"/>
      <c r="S40" s="451" t="s">
        <v>556</v>
      </c>
      <c r="T40" s="452"/>
      <c r="U40" s="452"/>
      <c r="V40" s="453"/>
      <c r="W40" s="453"/>
      <c r="Y40" s="383"/>
      <c r="Z40" s="383"/>
      <c r="AA40" s="383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</row>
    <row r="41" spans="1:41" s="4" customFormat="1" ht="15" customHeight="1" thickTop="1" x14ac:dyDescent="0.3">
      <c r="A41" s="136" t="s">
        <v>548</v>
      </c>
      <c r="B41" s="2"/>
      <c r="C41" s="2"/>
      <c r="D41" s="2"/>
      <c r="E41" s="2"/>
      <c r="F41" s="2" t="s">
        <v>429</v>
      </c>
      <c r="G41" s="342"/>
      <c r="H41" s="2"/>
      <c r="I41" s="342"/>
      <c r="J41" s="144">
        <v>7</v>
      </c>
      <c r="K41" s="176" t="s">
        <v>264</v>
      </c>
      <c r="L41" s="176"/>
      <c r="M41" s="176"/>
      <c r="N41" s="362" t="s">
        <v>525</v>
      </c>
      <c r="O41" s="140"/>
      <c r="P41" s="140" t="s">
        <v>552</v>
      </c>
      <c r="Q41" s="342"/>
      <c r="R41" s="342"/>
      <c r="S41" s="140" t="s">
        <v>191</v>
      </c>
      <c r="T41" s="140"/>
      <c r="U41" s="140"/>
      <c r="V41" s="342"/>
      <c r="W41" s="708" t="s">
        <v>557</v>
      </c>
    </row>
    <row r="42" spans="1:41" s="4" customFormat="1" ht="15" customHeight="1" x14ac:dyDescent="0.3">
      <c r="A42" s="136" t="s">
        <v>848</v>
      </c>
      <c r="B42" s="342"/>
      <c r="C42" s="342"/>
      <c r="D42" s="342"/>
      <c r="E42" s="342"/>
      <c r="F42" s="2" t="s">
        <v>430</v>
      </c>
      <c r="G42" s="341"/>
      <c r="H42" s="2"/>
      <c r="I42" s="342"/>
      <c r="J42" s="144">
        <v>8</v>
      </c>
      <c r="K42" s="176" t="s">
        <v>270</v>
      </c>
      <c r="L42" s="176"/>
      <c r="M42" s="176"/>
      <c r="N42" s="140" t="s">
        <v>546</v>
      </c>
      <c r="O42" s="140"/>
      <c r="P42" s="342"/>
      <c r="Q42" s="342"/>
      <c r="R42" s="342"/>
      <c r="S42" s="362" t="s">
        <v>558</v>
      </c>
      <c r="T42" s="140"/>
      <c r="U42" s="140"/>
      <c r="V42" s="342"/>
      <c r="W42" s="708">
        <v>-1</v>
      </c>
    </row>
    <row r="43" spans="1:41" s="4" customFormat="1" ht="15" customHeight="1" thickBot="1" x14ac:dyDescent="0.35">
      <c r="A43" s="449" t="s">
        <v>190</v>
      </c>
      <c r="B43" s="706"/>
      <c r="C43" s="706"/>
      <c r="D43" s="706"/>
      <c r="E43" s="706"/>
      <c r="F43" s="451" t="s">
        <v>182</v>
      </c>
      <c r="G43" s="452"/>
      <c r="H43" s="443"/>
      <c r="I43" s="443"/>
      <c r="J43" s="443"/>
      <c r="K43" s="443"/>
      <c r="L43" s="443"/>
      <c r="M43" s="443"/>
      <c r="N43" s="2" t="s">
        <v>547</v>
      </c>
      <c r="O43" s="342"/>
      <c r="P43" s="342"/>
      <c r="Q43" s="342"/>
      <c r="R43" s="342"/>
      <c r="S43" s="140" t="s">
        <v>559</v>
      </c>
      <c r="T43" s="140"/>
      <c r="U43" s="342"/>
      <c r="V43" s="342"/>
      <c r="W43" s="707">
        <v>2</v>
      </c>
    </row>
    <row r="44" spans="1:41" s="4" customFormat="1" ht="15" customHeight="1" thickTop="1" x14ac:dyDescent="0.3">
      <c r="A44" s="465" t="s">
        <v>593</v>
      </c>
      <c r="B44" s="342"/>
      <c r="C44" s="342"/>
      <c r="D44" s="342"/>
      <c r="E44" s="342"/>
      <c r="F44" s="342" t="s">
        <v>854</v>
      </c>
      <c r="G44" s="342"/>
      <c r="H44" s="342"/>
      <c r="I44" s="342"/>
      <c r="J44" s="2"/>
      <c r="K44" s="2"/>
      <c r="L44" s="2"/>
      <c r="M44" s="2"/>
      <c r="N44" s="140" t="s">
        <v>523</v>
      </c>
      <c r="O44" s="140"/>
      <c r="P44" s="140" t="s">
        <v>524</v>
      </c>
      <c r="Q44" s="342"/>
      <c r="R44" s="342"/>
      <c r="S44" s="2"/>
      <c r="T44" s="2"/>
      <c r="U44" s="2"/>
      <c r="V44" s="2"/>
      <c r="W44" s="2"/>
    </row>
    <row r="45" spans="1:41" s="4" customFormat="1" ht="15" customHeight="1" x14ac:dyDescent="0.3">
      <c r="A45" s="177" t="s">
        <v>934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342"/>
      <c r="T45" s="2"/>
      <c r="U45" s="2"/>
      <c r="V45" s="2"/>
      <c r="W45" s="2"/>
    </row>
    <row r="46" spans="1:41" s="4" customFormat="1" ht="15" customHeight="1" x14ac:dyDescent="0.3">
      <c r="A46" s="177" t="s">
        <v>935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X46" s="2"/>
    </row>
    <row r="47" spans="1:41" s="4" customFormat="1" ht="15" customHeight="1" x14ac:dyDescent="0.3">
      <c r="A47" s="177" t="s">
        <v>933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</row>
    <row r="48" spans="1:41" s="4" customFormat="1" ht="1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180"/>
      <c r="L48" s="18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1:24" s="4" customFormat="1" ht="15" customHeight="1" x14ac:dyDescent="0.3">
      <c r="K49" s="8"/>
      <c r="L49" s="18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1:24" s="4" customFormat="1" ht="15" customHeight="1" x14ac:dyDescent="0.3">
      <c r="K50" s="8"/>
      <c r="L50" s="8"/>
      <c r="X50" s="2"/>
    </row>
    <row r="51" spans="11:24" s="4" customFormat="1" ht="15" customHeight="1" x14ac:dyDescent="0.3">
      <c r="K51" s="8"/>
      <c r="L51" s="8"/>
    </row>
    <row r="52" spans="11:24" s="4" customFormat="1" ht="15" customHeight="1" x14ac:dyDescent="0.3">
      <c r="K52" s="8"/>
      <c r="L52" s="8"/>
    </row>
    <row r="53" spans="11:24" s="4" customFormat="1" ht="15" customHeight="1" x14ac:dyDescent="0.3">
      <c r="K53" s="8"/>
      <c r="L53" s="8"/>
    </row>
    <row r="54" spans="11:24" s="4" customFormat="1" ht="15" customHeight="1" x14ac:dyDescent="0.3">
      <c r="K54" s="8"/>
      <c r="L54" s="8"/>
    </row>
    <row r="55" spans="11:24" s="4" customFormat="1" ht="15" customHeight="1" x14ac:dyDescent="0.3">
      <c r="K55" s="8"/>
      <c r="L55" s="8"/>
    </row>
    <row r="56" spans="11:24" s="4" customFormat="1" ht="15" customHeight="1" x14ac:dyDescent="0.3">
      <c r="K56" s="8"/>
      <c r="L56" s="8"/>
    </row>
    <row r="57" spans="11:24" s="4" customFormat="1" ht="15" customHeight="1" x14ac:dyDescent="0.3">
      <c r="K57" s="8"/>
      <c r="L57" s="8"/>
    </row>
    <row r="58" spans="11:24" s="4" customFormat="1" ht="15" customHeight="1" x14ac:dyDescent="0.3">
      <c r="K58" s="8"/>
      <c r="L58" s="8"/>
    </row>
    <row r="59" spans="11:24" s="4" customFormat="1" ht="15" customHeight="1" x14ac:dyDescent="0.3">
      <c r="K59" s="8"/>
      <c r="L59" s="8"/>
    </row>
    <row r="60" spans="11:24" s="4" customFormat="1" ht="15" customHeight="1" x14ac:dyDescent="0.3">
      <c r="K60" s="8"/>
      <c r="L60" s="8"/>
    </row>
    <row r="61" spans="11:24" s="4" customFormat="1" ht="15" customHeight="1" x14ac:dyDescent="0.3">
      <c r="K61" s="8"/>
      <c r="L61" s="8"/>
    </row>
    <row r="62" spans="11:24" s="4" customFormat="1" ht="15" customHeight="1" x14ac:dyDescent="0.3">
      <c r="K62" s="8"/>
      <c r="L62" s="8"/>
    </row>
    <row r="63" spans="11:24" s="4" customFormat="1" ht="15" customHeight="1" x14ac:dyDescent="0.3">
      <c r="K63" s="8"/>
      <c r="L63" s="8"/>
    </row>
    <row r="64" spans="11:24" s="4" customFormat="1" ht="15" customHeight="1" x14ac:dyDescent="0.3">
      <c r="K64" s="8"/>
      <c r="L64" s="8"/>
    </row>
    <row r="65" spans="11:12" s="4" customFormat="1" ht="15" customHeight="1" x14ac:dyDescent="0.3">
      <c r="K65" s="8"/>
      <c r="L65" s="8"/>
    </row>
    <row r="66" spans="11:12" s="4" customFormat="1" ht="15" customHeight="1" x14ac:dyDescent="0.3">
      <c r="K66" s="8"/>
      <c r="L66" s="8"/>
    </row>
    <row r="67" spans="11:12" s="4" customFormat="1" ht="15" customHeight="1" x14ac:dyDescent="0.3">
      <c r="K67" s="8"/>
      <c r="L67" s="8"/>
    </row>
    <row r="68" spans="11:12" s="4" customFormat="1" ht="15" customHeight="1" x14ac:dyDescent="0.3">
      <c r="K68" s="8"/>
      <c r="L68" s="8"/>
    </row>
    <row r="69" spans="11:12" s="4" customFormat="1" ht="15" customHeight="1" x14ac:dyDescent="0.3">
      <c r="K69" s="8"/>
      <c r="L69" s="8"/>
    </row>
    <row r="70" spans="11:12" s="4" customFormat="1" ht="15" customHeight="1" x14ac:dyDescent="0.3">
      <c r="K70" s="8"/>
      <c r="L70" s="8"/>
    </row>
    <row r="71" spans="11:12" s="4" customFormat="1" ht="15" customHeight="1" x14ac:dyDescent="0.3">
      <c r="K71" s="8"/>
      <c r="L71" s="8"/>
    </row>
    <row r="72" spans="11:12" s="4" customFormat="1" ht="15" customHeight="1" x14ac:dyDescent="0.3">
      <c r="K72" s="8"/>
      <c r="L72" s="8"/>
    </row>
    <row r="73" spans="11:12" s="4" customFormat="1" ht="15" customHeight="1" x14ac:dyDescent="0.3">
      <c r="K73" s="8"/>
      <c r="L73" s="8"/>
    </row>
    <row r="74" spans="11:12" s="4" customFormat="1" ht="15" customHeight="1" x14ac:dyDescent="0.3">
      <c r="K74" s="8"/>
      <c r="L74" s="8"/>
    </row>
    <row r="75" spans="11:12" s="4" customFormat="1" ht="15" customHeight="1" x14ac:dyDescent="0.3">
      <c r="K75" s="8"/>
      <c r="L75" s="8"/>
    </row>
    <row r="76" spans="11:12" s="4" customFormat="1" ht="15" customHeight="1" x14ac:dyDescent="0.3">
      <c r="K76" s="8"/>
      <c r="L76" s="8"/>
    </row>
    <row r="77" spans="11:12" s="4" customFormat="1" ht="15" customHeight="1" x14ac:dyDescent="0.3">
      <c r="K77" s="8"/>
      <c r="L77" s="8"/>
    </row>
    <row r="78" spans="11:12" s="4" customFormat="1" ht="15" customHeight="1" x14ac:dyDescent="0.3">
      <c r="K78" s="8"/>
      <c r="L78" s="8"/>
    </row>
    <row r="79" spans="11:12" s="4" customFormat="1" ht="15" customHeight="1" x14ac:dyDescent="0.3">
      <c r="K79" s="8"/>
      <c r="L79" s="8"/>
    </row>
    <row r="80" spans="11:12" s="4" customFormat="1" ht="15" customHeight="1" x14ac:dyDescent="0.3">
      <c r="K80" s="8"/>
      <c r="L80" s="8"/>
    </row>
    <row r="81" spans="11:12" s="4" customFormat="1" ht="15" customHeight="1" x14ac:dyDescent="0.3">
      <c r="K81" s="8"/>
      <c r="L81" s="8"/>
    </row>
    <row r="82" spans="11:12" s="4" customFormat="1" ht="15" customHeight="1" x14ac:dyDescent="0.3">
      <c r="K82" s="8"/>
      <c r="L82" s="8"/>
    </row>
    <row r="83" spans="11:12" s="4" customFormat="1" ht="15" customHeight="1" x14ac:dyDescent="0.3">
      <c r="K83" s="8"/>
      <c r="L83" s="8"/>
    </row>
    <row r="84" spans="11:12" s="4" customFormat="1" ht="15" customHeight="1" x14ac:dyDescent="0.3">
      <c r="K84" s="8"/>
      <c r="L84" s="8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692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692"/>
      <c r="L122" s="692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692"/>
      <c r="L123" s="692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692"/>
      <c r="L124" s="692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692"/>
      <c r="L125" s="692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692"/>
      <c r="L126" s="692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692"/>
      <c r="L127" s="692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692"/>
      <c r="L128" s="692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692"/>
      <c r="L129" s="692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692"/>
      <c r="L130" s="692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692"/>
      <c r="L131" s="692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692"/>
      <c r="L132" s="692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E133"/>
      <c r="F133"/>
      <c r="G133"/>
      <c r="H133"/>
      <c r="I133"/>
      <c r="J133"/>
      <c r="K133" s="692"/>
      <c r="L133" s="692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692"/>
      <c r="L134" s="692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692"/>
      <c r="L135" s="692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692"/>
      <c r="L136" s="692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692"/>
      <c r="L137" s="692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692"/>
      <c r="L138" s="692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692"/>
      <c r="L139" s="692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692"/>
      <c r="L140" s="692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692"/>
      <c r="L141" s="692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692"/>
      <c r="L142" s="69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692"/>
      <c r="L143" s="692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692"/>
      <c r="L144" s="692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692"/>
      <c r="L145" s="692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692"/>
      <c r="L146" s="69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692"/>
      <c r="L147" s="692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692"/>
      <c r="L148" s="69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692"/>
      <c r="L149" s="69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692"/>
      <c r="L150" s="692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692"/>
      <c r="L151" s="69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692"/>
      <c r="L152" s="69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692"/>
      <c r="L153" s="69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6">
    <mergeCell ref="A26:K27"/>
    <mergeCell ref="A28:K29"/>
    <mergeCell ref="A30:K31"/>
    <mergeCell ref="A32:K33"/>
    <mergeCell ref="A20:K21"/>
    <mergeCell ref="T20:W20"/>
    <mergeCell ref="T21:W21"/>
    <mergeCell ref="A22:K23"/>
    <mergeCell ref="T22:W22"/>
    <mergeCell ref="A24:K25"/>
    <mergeCell ref="C2:E2"/>
    <mergeCell ref="C5:D5"/>
    <mergeCell ref="P6:R6"/>
    <mergeCell ref="S6:T6"/>
    <mergeCell ref="D7:E7"/>
    <mergeCell ref="G7:H7"/>
  </mergeCells>
  <dataValidations count="1">
    <dataValidation type="list" allowBlank="1" showInputMessage="1" showErrorMessage="1" sqref="AF39 AF8:AF33 AF35 AF37" xr:uid="{1AA9408C-E80E-48B4-B5F4-51788D56DF92}">
      <formula1>$A$13:$A$18</formula1>
    </dataValidation>
  </dataValidations>
  <pageMargins left="0.25" right="0.25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50AF25-0E05-4653-AE92-34CFA0B491D1}">
          <x14:formula1>
            <xm:f>'Sivu 2'!$V$44:$V$52</xm:f>
          </x14:formula1>
          <xm:sqref>T20:T22</xm:sqref>
        </x14:dataValidation>
        <x14:dataValidation type="list" allowBlank="1" showInputMessage="1" showErrorMessage="1" xr:uid="{AFB0DF6D-6371-4AF2-9143-5C18EAA10D79}">
          <x14:formula1>
            <xm:f>Listat!#REF!</xm:f>
          </x14:formula1>
          <xm:sqref>Y40:AA40 Y28 Y38:AA38 Y36:AA36 Y34:AA34 Y32:Z32 Y30</xm:sqref>
        </x14:dataValidation>
        <x14:dataValidation type="list" allowBlank="1" showInputMessage="1" showErrorMessage="1" xr:uid="{2A13C496-3AE3-49A5-AC96-077448C7E99A}">
          <x14:formula1>
            <xm:f>Listat!$N$13:$N$33</xm:f>
          </x14:formula1>
          <xm:sqref>C5:D5</xm:sqref>
        </x14:dataValidation>
        <x14:dataValidation type="list" allowBlank="1" showInputMessage="1" showErrorMessage="1" xr:uid="{1B24662C-7D59-460B-810E-0401FF584422}">
          <x14:formula1>
            <xm:f>Listat!$Q$2:$Q$9</xm:f>
          </x14:formula1>
          <xm:sqref>C2:E2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A3F6-F800-49E3-981A-2C5A10FF20C8}">
  <dimension ref="A1:O34"/>
  <sheetViews>
    <sheetView workbookViewId="0">
      <selection activeCell="A19" sqref="A19:A34"/>
    </sheetView>
  </sheetViews>
  <sheetFormatPr defaultRowHeight="14.4" x14ac:dyDescent="0.3"/>
  <sheetData>
    <row r="1" spans="1:15" ht="15.6" thickBot="1" x14ac:dyDescent="0.4">
      <c r="A1" s="853" t="s">
        <v>1079</v>
      </c>
      <c r="B1" s="825" t="s">
        <v>1001</v>
      </c>
      <c r="C1" s="163"/>
      <c r="D1" s="163"/>
      <c r="F1" s="4" t="s">
        <v>321</v>
      </c>
      <c r="G1" s="865" t="s">
        <v>1092</v>
      </c>
      <c r="H1" s="865"/>
      <c r="I1" s="865"/>
      <c r="J1" s="865"/>
      <c r="K1" s="865"/>
    </row>
    <row r="2" spans="1:15" ht="15" thickBot="1" x14ac:dyDescent="0.35">
      <c r="A2" s="692">
        <v>3</v>
      </c>
      <c r="B2" t="s">
        <v>1101</v>
      </c>
      <c r="D2" s="713"/>
      <c r="F2" s="826" t="s">
        <v>1100</v>
      </c>
      <c r="G2" s="866">
        <v>2</v>
      </c>
      <c r="H2" s="866">
        <v>3</v>
      </c>
      <c r="I2" s="866">
        <v>4</v>
      </c>
      <c r="J2" s="866">
        <v>5</v>
      </c>
      <c r="K2" s="866">
        <v>6</v>
      </c>
    </row>
    <row r="3" spans="1:15" ht="15" thickTop="1" x14ac:dyDescent="0.3">
      <c r="A3" s="692">
        <v>6</v>
      </c>
      <c r="B3" s="819" t="s">
        <v>1002</v>
      </c>
      <c r="D3" s="713"/>
      <c r="F3" s="871" t="s">
        <v>211</v>
      </c>
      <c r="G3" s="868">
        <v>1.6666666666666667</v>
      </c>
      <c r="H3" s="867">
        <v>2.5</v>
      </c>
      <c r="I3" s="868">
        <v>3.3333333333333335</v>
      </c>
      <c r="J3" s="867">
        <v>4.166666666666667</v>
      </c>
      <c r="K3" s="868">
        <v>5</v>
      </c>
    </row>
    <row r="4" spans="1:15" x14ac:dyDescent="0.3">
      <c r="A4" s="692">
        <v>10</v>
      </c>
      <c r="B4" s="819" t="s">
        <v>1102</v>
      </c>
      <c r="D4" s="713"/>
      <c r="F4" s="871" t="s">
        <v>210</v>
      </c>
      <c r="G4" s="868">
        <v>1.3333333333333333</v>
      </c>
      <c r="H4" s="867">
        <v>2</v>
      </c>
      <c r="I4" s="868">
        <v>2.6666666666666665</v>
      </c>
      <c r="J4" s="867">
        <v>3.333333333333333</v>
      </c>
      <c r="K4" s="868">
        <v>4</v>
      </c>
    </row>
    <row r="5" spans="1:15" x14ac:dyDescent="0.3">
      <c r="A5" s="692">
        <v>15</v>
      </c>
      <c r="B5" s="194" t="s">
        <v>1003</v>
      </c>
      <c r="D5" s="714"/>
      <c r="F5" s="871" t="s">
        <v>143</v>
      </c>
      <c r="G5" s="868">
        <v>1</v>
      </c>
      <c r="H5" s="867">
        <v>1.5</v>
      </c>
      <c r="I5" s="868">
        <v>2</v>
      </c>
      <c r="J5" s="867">
        <v>2.5</v>
      </c>
      <c r="K5" s="868">
        <v>3</v>
      </c>
    </row>
    <row r="6" spans="1:15" x14ac:dyDescent="0.3">
      <c r="A6" s="692">
        <v>21</v>
      </c>
      <c r="B6" t="s">
        <v>1082</v>
      </c>
      <c r="C6" s="715"/>
      <c r="D6" s="713"/>
      <c r="F6" s="847" t="s">
        <v>147</v>
      </c>
      <c r="G6" s="868">
        <v>0.66666666666666663</v>
      </c>
      <c r="H6" s="867">
        <v>1</v>
      </c>
      <c r="I6" s="868">
        <v>1.3333333333333333</v>
      </c>
      <c r="J6" s="867">
        <v>1.6666666666666665</v>
      </c>
      <c r="K6" s="868">
        <v>2</v>
      </c>
    </row>
    <row r="7" spans="1:15" x14ac:dyDescent="0.3">
      <c r="A7" s="692">
        <v>28</v>
      </c>
      <c r="B7" s="846" t="s">
        <v>1077</v>
      </c>
      <c r="D7" s="713"/>
      <c r="F7" s="848" t="s">
        <v>1</v>
      </c>
      <c r="G7" s="950">
        <v>0.33333333333333331</v>
      </c>
      <c r="H7" s="951">
        <v>0.5</v>
      </c>
      <c r="I7" s="950">
        <v>0.66666666666666663</v>
      </c>
      <c r="J7" s="951">
        <v>0.83333333333333326</v>
      </c>
      <c r="K7" s="950">
        <v>1</v>
      </c>
    </row>
    <row r="8" spans="1:15" ht="15" thickBot="1" x14ac:dyDescent="0.35">
      <c r="A8" s="692">
        <f>A7+7</f>
        <v>35</v>
      </c>
      <c r="B8" s="846" t="s">
        <v>1083</v>
      </c>
      <c r="D8" s="713"/>
      <c r="F8" s="342"/>
      <c r="G8" s="952" t="s">
        <v>1089</v>
      </c>
      <c r="H8" s="720"/>
      <c r="I8" s="720"/>
      <c r="J8" s="720"/>
      <c r="K8" s="952"/>
    </row>
    <row r="9" spans="1:15" ht="15" thickTop="1" x14ac:dyDescent="0.3">
      <c r="A9" s="849" t="s">
        <v>1078</v>
      </c>
      <c r="B9" s="342"/>
      <c r="C9" s="342"/>
      <c r="D9" s="279"/>
    </row>
    <row r="10" spans="1:15" ht="15" thickBot="1" x14ac:dyDescent="0.35">
      <c r="A10" s="452" t="s">
        <v>1074</v>
      </c>
      <c r="B10" s="452" t="s">
        <v>1075</v>
      </c>
      <c r="C10" s="452" t="s">
        <v>1076</v>
      </c>
    </row>
    <row r="11" spans="1:15" ht="15" thickTop="1" x14ac:dyDescent="0.3">
      <c r="A11" s="850" t="s">
        <v>143</v>
      </c>
      <c r="B11" s="314" t="s">
        <v>143</v>
      </c>
      <c r="C11" s="314" t="s">
        <v>143</v>
      </c>
      <c r="F11" s="342" t="s">
        <v>1093</v>
      </c>
      <c r="G11" s="342"/>
      <c r="H11" s="342"/>
      <c r="I11" s="342"/>
      <c r="J11" s="342"/>
      <c r="K11" s="342"/>
      <c r="L11" s="342"/>
      <c r="M11" s="342"/>
    </row>
    <row r="12" spans="1:15" ht="15" thickBot="1" x14ac:dyDescent="0.35">
      <c r="A12" s="850" t="s">
        <v>471</v>
      </c>
      <c r="B12" s="314" t="s">
        <v>471</v>
      </c>
      <c r="C12" s="314" t="s">
        <v>1081</v>
      </c>
      <c r="F12" s="876" t="s">
        <v>348</v>
      </c>
      <c r="G12" s="876" t="s">
        <v>349</v>
      </c>
      <c r="H12" s="876" t="s">
        <v>240</v>
      </c>
      <c r="I12" s="826"/>
      <c r="J12" s="876" t="s">
        <v>1099</v>
      </c>
      <c r="K12" s="948" t="s">
        <v>1053</v>
      </c>
      <c r="L12" s="876" t="s">
        <v>240</v>
      </c>
      <c r="M12" s="948" t="s">
        <v>467</v>
      </c>
    </row>
    <row r="13" spans="1:15" ht="16.2" thickTop="1" x14ac:dyDescent="0.3">
      <c r="A13" s="850" t="s">
        <v>471</v>
      </c>
      <c r="B13" s="314" t="s">
        <v>471</v>
      </c>
      <c r="C13" s="314" t="s">
        <v>471</v>
      </c>
      <c r="F13" s="727">
        <v>1</v>
      </c>
      <c r="G13" s="872">
        <v>1</v>
      </c>
      <c r="H13" s="873" t="s">
        <v>152</v>
      </c>
      <c r="J13" s="175" t="s">
        <v>238</v>
      </c>
      <c r="K13" s="872">
        <v>1</v>
      </c>
      <c r="L13" s="235" t="s">
        <v>152</v>
      </c>
      <c r="M13" s="180">
        <v>1</v>
      </c>
      <c r="O13" s="4"/>
    </row>
    <row r="14" spans="1:15" ht="15.6" x14ac:dyDescent="0.3">
      <c r="A14" s="850" t="s">
        <v>470</v>
      </c>
      <c r="B14" s="314" t="s">
        <v>1080</v>
      </c>
      <c r="C14" s="314" t="s">
        <v>471</v>
      </c>
      <c r="F14" s="145">
        <v>3</v>
      </c>
      <c r="G14" s="874">
        <v>2</v>
      </c>
      <c r="H14" s="875" t="s">
        <v>183</v>
      </c>
      <c r="I14" s="239"/>
      <c r="J14" s="182" t="s">
        <v>214</v>
      </c>
      <c r="K14" s="874">
        <v>2</v>
      </c>
      <c r="L14" s="949" t="s">
        <v>3</v>
      </c>
      <c r="M14" s="144">
        <v>2</v>
      </c>
    </row>
    <row r="15" spans="1:15" ht="15.6" x14ac:dyDescent="0.3">
      <c r="A15" s="850" t="s">
        <v>470</v>
      </c>
      <c r="B15" s="314" t="s">
        <v>470</v>
      </c>
      <c r="C15" s="314" t="s">
        <v>470</v>
      </c>
      <c r="F15" s="359">
        <v>6</v>
      </c>
      <c r="G15" s="877">
        <v>3</v>
      </c>
      <c r="H15" s="878" t="s">
        <v>444</v>
      </c>
      <c r="I15" s="739"/>
      <c r="J15" s="845" t="s">
        <v>215</v>
      </c>
      <c r="K15" s="877">
        <v>3</v>
      </c>
      <c r="L15" s="352" t="s">
        <v>183</v>
      </c>
      <c r="M15" s="359">
        <v>3</v>
      </c>
    </row>
    <row r="16" spans="1:15" x14ac:dyDescent="0.3">
      <c r="A16" s="851" t="s">
        <v>470</v>
      </c>
      <c r="B16" s="852" t="s">
        <v>470</v>
      </c>
      <c r="C16" s="852" t="s">
        <v>470</v>
      </c>
      <c r="F16" s="4" t="s">
        <v>1040</v>
      </c>
      <c r="G16" s="4"/>
      <c r="H16" s="4" t="s">
        <v>1041</v>
      </c>
    </row>
    <row r="17" spans="1:9" x14ac:dyDescent="0.3">
      <c r="A17" s="713" t="s">
        <v>1008</v>
      </c>
    </row>
    <row r="18" spans="1:9" x14ac:dyDescent="0.3">
      <c r="A18" s="713" t="s">
        <v>1004</v>
      </c>
    </row>
    <row r="19" spans="1:9" ht="15" thickBot="1" x14ac:dyDescent="0.35">
      <c r="A19" s="946" t="s">
        <v>192</v>
      </c>
      <c r="B19" s="826"/>
      <c r="C19" s="826"/>
      <c r="D19" s="826"/>
      <c r="G19" s="947" t="s">
        <v>144</v>
      </c>
      <c r="H19" s="826"/>
      <c r="I19" s="826"/>
    </row>
    <row r="20" spans="1:9" ht="15" thickTop="1" x14ac:dyDescent="0.3">
      <c r="A20" s="203" t="s">
        <v>1043</v>
      </c>
      <c r="G20" s="4" t="s">
        <v>1098</v>
      </c>
    </row>
    <row r="21" spans="1:9" x14ac:dyDescent="0.3">
      <c r="A21" s="4" t="s">
        <v>342</v>
      </c>
      <c r="G21" s="4" t="s">
        <v>330</v>
      </c>
    </row>
    <row r="22" spans="1:9" x14ac:dyDescent="0.3">
      <c r="A22" s="4" t="s">
        <v>1045</v>
      </c>
      <c r="G22" s="4" t="s">
        <v>1049</v>
      </c>
    </row>
    <row r="23" spans="1:9" x14ac:dyDescent="0.3">
      <c r="A23" s="203" t="s">
        <v>904</v>
      </c>
    </row>
    <row r="24" spans="1:9" x14ac:dyDescent="0.3">
      <c r="A24" s="4" t="s">
        <v>343</v>
      </c>
    </row>
    <row r="25" spans="1:9" x14ac:dyDescent="0.3">
      <c r="A25" s="203" t="s">
        <v>1044</v>
      </c>
    </row>
    <row r="26" spans="1:9" x14ac:dyDescent="0.3">
      <c r="A26" s="4" t="s">
        <v>344</v>
      </c>
    </row>
    <row r="27" spans="1:9" x14ac:dyDescent="0.3">
      <c r="A27" s="10" t="s">
        <v>345</v>
      </c>
    </row>
    <row r="28" spans="1:9" x14ac:dyDescent="0.3">
      <c r="A28" s="203" t="s">
        <v>163</v>
      </c>
    </row>
    <row r="29" spans="1:9" x14ac:dyDescent="0.3">
      <c r="A29" s="10" t="s">
        <v>1046</v>
      </c>
    </row>
    <row r="30" spans="1:9" x14ac:dyDescent="0.3">
      <c r="A30" s="203" t="s">
        <v>165</v>
      </c>
    </row>
    <row r="31" spans="1:9" x14ac:dyDescent="0.3">
      <c r="A31" s="10" t="s">
        <v>1047</v>
      </c>
    </row>
    <row r="32" spans="1:9" x14ac:dyDescent="0.3">
      <c r="A32" s="264" t="s">
        <v>164</v>
      </c>
    </row>
    <row r="33" spans="1:1" x14ac:dyDescent="0.3">
      <c r="A33" s="140" t="s">
        <v>346</v>
      </c>
    </row>
    <row r="34" spans="1:1" x14ac:dyDescent="0.3">
      <c r="A34" s="4" t="s">
        <v>1048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94E8-A04C-4CC5-B68F-F239795B6302}">
  <dimension ref="A1:AI55"/>
  <sheetViews>
    <sheetView topLeftCell="A38" workbookViewId="0">
      <selection activeCell="A52" sqref="A52:E55"/>
    </sheetView>
  </sheetViews>
  <sheetFormatPr defaultRowHeight="14.4" x14ac:dyDescent="0.3"/>
  <cols>
    <col min="1" max="17" width="8.88671875" style="4"/>
    <col min="18" max="35" width="8.88671875" style="209"/>
    <col min="36" max="16384" width="8.88671875" style="4"/>
  </cols>
  <sheetData>
    <row r="1" spans="1:35" ht="15" thickBot="1" x14ac:dyDescent="0.35">
      <c r="Q1" s="209"/>
      <c r="AI1" s="4"/>
    </row>
    <row r="2" spans="1:35" ht="18" x14ac:dyDescent="0.35">
      <c r="D2" s="183" t="s">
        <v>219</v>
      </c>
      <c r="E2" s="184"/>
      <c r="F2" s="184"/>
      <c r="G2" s="184"/>
      <c r="H2" s="185" t="s">
        <v>220</v>
      </c>
      <c r="I2" s="185" t="s">
        <v>221</v>
      </c>
      <c r="J2" s="184"/>
      <c r="K2" s="185" t="s">
        <v>222</v>
      </c>
      <c r="L2" s="184"/>
      <c r="M2" s="184"/>
      <c r="N2" s="184"/>
      <c r="O2" s="270" t="s">
        <v>306</v>
      </c>
      <c r="P2" s="270"/>
      <c r="Q2" s="270"/>
      <c r="R2" s="270" t="s">
        <v>305</v>
      </c>
      <c r="S2" s="270" t="s">
        <v>304</v>
      </c>
      <c r="T2" s="256"/>
      <c r="U2" s="256"/>
      <c r="V2" s="256"/>
      <c r="AA2" s="257"/>
      <c r="AB2" s="257"/>
      <c r="AC2" s="258"/>
      <c r="AD2" s="257"/>
      <c r="AE2" s="256"/>
      <c r="AF2" s="256"/>
      <c r="AI2" s="4"/>
    </row>
    <row r="3" spans="1:35" ht="18" x14ac:dyDescent="0.35">
      <c r="D3" s="186" t="s">
        <v>213</v>
      </c>
      <c r="E3" s="190" t="s">
        <v>347</v>
      </c>
      <c r="F3" s="172" t="s">
        <v>223</v>
      </c>
      <c r="G3" s="187"/>
      <c r="H3" s="188" t="s">
        <v>224</v>
      </c>
      <c r="I3" s="187" t="s">
        <v>14</v>
      </c>
      <c r="J3" s="192"/>
      <c r="K3" s="263">
        <v>0</v>
      </c>
      <c r="L3" s="192" t="s">
        <v>225</v>
      </c>
      <c r="M3" s="192"/>
      <c r="N3" s="260"/>
      <c r="O3" s="216" t="s">
        <v>303</v>
      </c>
      <c r="P3" s="215"/>
      <c r="Q3" s="215"/>
      <c r="R3" s="217">
        <v>0</v>
      </c>
      <c r="S3" s="217">
        <v>5</v>
      </c>
      <c r="T3" s="230"/>
      <c r="U3" s="230"/>
      <c r="V3" s="230"/>
      <c r="AA3" s="231"/>
      <c r="AB3" s="231"/>
      <c r="AC3" s="232"/>
      <c r="AD3" s="259"/>
      <c r="AE3" s="230"/>
      <c r="AF3" s="230"/>
      <c r="AI3" s="4"/>
    </row>
    <row r="4" spans="1:35" ht="18" x14ac:dyDescent="0.35">
      <c r="D4" s="193" t="s">
        <v>158</v>
      </c>
      <c r="E4" s="190">
        <v>1</v>
      </c>
      <c r="F4" s="187" t="s">
        <v>226</v>
      </c>
      <c r="G4" s="187"/>
      <c r="H4" s="188" t="s">
        <v>227</v>
      </c>
      <c r="I4" s="187" t="s">
        <v>15</v>
      </c>
      <c r="J4" s="178"/>
      <c r="K4" s="189">
        <v>1</v>
      </c>
      <c r="L4" s="187" t="s">
        <v>228</v>
      </c>
      <c r="M4" s="187"/>
      <c r="N4" s="261"/>
      <c r="O4" s="220" t="s">
        <v>302</v>
      </c>
      <c r="P4" s="219"/>
      <c r="Q4" s="219"/>
      <c r="R4" s="218">
        <v>0</v>
      </c>
      <c r="S4" s="218">
        <v>200</v>
      </c>
      <c r="T4" s="230"/>
      <c r="U4" s="230"/>
      <c r="V4" s="230"/>
      <c r="AA4" s="231"/>
      <c r="AB4" s="231"/>
      <c r="AC4" s="232"/>
      <c r="AD4" s="259"/>
      <c r="AE4" s="230"/>
      <c r="AF4" s="230"/>
      <c r="AI4" s="4"/>
    </row>
    <row r="5" spans="1:35" ht="18" x14ac:dyDescent="0.35">
      <c r="D5" s="193" t="s">
        <v>216</v>
      </c>
      <c r="E5" s="190">
        <v>2</v>
      </c>
      <c r="F5" s="187" t="s">
        <v>229</v>
      </c>
      <c r="G5" s="187"/>
      <c r="H5" s="188" t="s">
        <v>230</v>
      </c>
      <c r="I5" s="191" t="s">
        <v>16</v>
      </c>
      <c r="J5" s="178"/>
      <c r="K5" s="189">
        <v>2</v>
      </c>
      <c r="L5" s="187" t="s">
        <v>231</v>
      </c>
      <c r="M5" s="187"/>
      <c r="N5" s="261"/>
      <c r="O5" s="216" t="s">
        <v>301</v>
      </c>
      <c r="P5" s="215"/>
      <c r="Q5" s="215"/>
      <c r="R5" s="217">
        <v>1</v>
      </c>
      <c r="S5" s="217">
        <v>6</v>
      </c>
      <c r="T5" s="230"/>
      <c r="U5" s="230"/>
      <c r="V5" s="230"/>
      <c r="AA5" s="231"/>
      <c r="AB5" s="231"/>
      <c r="AC5" s="232"/>
      <c r="AD5" s="259"/>
      <c r="AE5" s="230"/>
      <c r="AF5" s="230"/>
      <c r="AI5" s="4"/>
    </row>
    <row r="6" spans="1:35" ht="18.600000000000001" thickBot="1" x14ac:dyDescent="0.4">
      <c r="D6" s="265" t="s">
        <v>217</v>
      </c>
      <c r="E6" s="266">
        <v>3</v>
      </c>
      <c r="F6" s="267" t="s">
        <v>232</v>
      </c>
      <c r="G6" s="267"/>
      <c r="H6" s="267"/>
      <c r="I6" s="267" t="s">
        <v>233</v>
      </c>
      <c r="J6" s="267"/>
      <c r="K6" s="268">
        <v>3</v>
      </c>
      <c r="L6" s="267" t="s">
        <v>234</v>
      </c>
      <c r="M6" s="267"/>
      <c r="N6" s="269"/>
      <c r="O6" s="220" t="s">
        <v>300</v>
      </c>
      <c r="P6" s="219"/>
      <c r="Q6" s="219"/>
      <c r="R6" s="218">
        <v>1</v>
      </c>
      <c r="S6" s="218">
        <v>200</v>
      </c>
      <c r="T6" s="230"/>
      <c r="U6" s="230"/>
      <c r="V6" s="230"/>
      <c r="AA6" s="231"/>
      <c r="AB6" s="231"/>
      <c r="AC6" s="232"/>
      <c r="AD6" s="230"/>
      <c r="AE6" s="230"/>
      <c r="AF6" s="230"/>
      <c r="AI6" s="4"/>
    </row>
    <row r="7" spans="1:35" ht="18.600000000000001" thickTop="1" x14ac:dyDescent="0.35">
      <c r="A7" s="176"/>
      <c r="B7" s="176"/>
      <c r="C7" s="176"/>
      <c r="D7" s="176"/>
      <c r="E7" s="176"/>
      <c r="F7" s="176"/>
      <c r="G7" s="176"/>
      <c r="H7" s="176"/>
      <c r="I7" s="176"/>
      <c r="J7" s="176"/>
      <c r="K7" s="176"/>
      <c r="L7" s="176"/>
      <c r="M7" s="176"/>
      <c r="N7" s="176"/>
      <c r="O7" s="216" t="s">
        <v>299</v>
      </c>
      <c r="P7" s="215"/>
      <c r="Q7" s="215"/>
      <c r="R7" s="217">
        <v>1</v>
      </c>
      <c r="S7" s="217">
        <v>2</v>
      </c>
      <c r="T7" s="230"/>
      <c r="U7" s="230"/>
      <c r="V7" s="230"/>
      <c r="AA7" s="230"/>
      <c r="AB7" s="230"/>
      <c r="AC7" s="230"/>
      <c r="AD7" s="230"/>
      <c r="AE7" s="230"/>
      <c r="AF7" s="230"/>
      <c r="AI7" s="4"/>
    </row>
    <row r="8" spans="1:35" ht="18" x14ac:dyDescent="0.35">
      <c r="A8" s="195" t="s">
        <v>144</v>
      </c>
      <c r="H8" s="203"/>
      <c r="I8" s="10"/>
      <c r="L8" s="10"/>
      <c r="O8" s="220" t="s">
        <v>298</v>
      </c>
      <c r="P8" s="219"/>
      <c r="Q8" s="219"/>
      <c r="R8" s="218">
        <v>0</v>
      </c>
      <c r="S8" s="218">
        <v>5</v>
      </c>
      <c r="AI8" s="4"/>
    </row>
    <row r="9" spans="1:35" ht="18" x14ac:dyDescent="0.35">
      <c r="A9" s="4" t="s">
        <v>329</v>
      </c>
      <c r="I9" s="10"/>
      <c r="L9" s="10"/>
      <c r="O9" s="216" t="s">
        <v>297</v>
      </c>
      <c r="P9" s="215"/>
      <c r="Q9" s="215"/>
      <c r="R9" s="217">
        <v>2</v>
      </c>
      <c r="S9" s="217">
        <v>6</v>
      </c>
      <c r="U9" s="233"/>
      <c r="V9" s="233"/>
      <c r="W9" s="233"/>
      <c r="X9" s="233"/>
      <c r="AB9" s="233"/>
      <c r="AC9" s="233"/>
      <c r="AD9" s="233"/>
      <c r="AE9" s="233"/>
      <c r="AF9" s="233"/>
      <c r="AI9" s="4"/>
    </row>
    <row r="10" spans="1:35" ht="18" x14ac:dyDescent="0.35">
      <c r="A10" s="4" t="s">
        <v>330</v>
      </c>
      <c r="I10" s="10"/>
      <c r="L10" s="10"/>
      <c r="O10" s="220" t="s">
        <v>296</v>
      </c>
      <c r="P10" s="219"/>
      <c r="Q10" s="219"/>
      <c r="R10" s="218">
        <v>0</v>
      </c>
      <c r="S10" s="218">
        <v>50</v>
      </c>
      <c r="U10" s="230"/>
      <c r="V10" s="230"/>
      <c r="W10" s="230"/>
      <c r="X10" s="230"/>
      <c r="AB10" s="230"/>
      <c r="AC10" s="230"/>
      <c r="AD10" s="230"/>
      <c r="AE10" s="230"/>
      <c r="AF10" s="230"/>
      <c r="AI10" s="4"/>
    </row>
    <row r="11" spans="1:35" ht="18" x14ac:dyDescent="0.35">
      <c r="A11" s="4" t="s">
        <v>1049</v>
      </c>
      <c r="H11" s="203"/>
      <c r="I11" s="10"/>
      <c r="L11" s="10"/>
      <c r="O11" s="216" t="s">
        <v>295</v>
      </c>
      <c r="P11" s="215"/>
      <c r="Q11" s="215"/>
      <c r="R11" s="217">
        <v>2</v>
      </c>
      <c r="S11" s="217">
        <v>30</v>
      </c>
      <c r="T11" s="230"/>
      <c r="U11" s="230"/>
      <c r="V11" s="230"/>
      <c r="W11" s="230"/>
      <c r="X11" s="230"/>
      <c r="AB11" s="230"/>
      <c r="AC11" s="230"/>
      <c r="AD11" s="230"/>
      <c r="AE11" s="230"/>
      <c r="AF11" s="230"/>
      <c r="AI11" s="4"/>
    </row>
    <row r="12" spans="1:35" ht="18" x14ac:dyDescent="0.35">
      <c r="I12" s="10"/>
      <c r="L12" s="10"/>
      <c r="O12" s="220" t="s">
        <v>294</v>
      </c>
      <c r="P12" s="219"/>
      <c r="Q12" s="219"/>
      <c r="R12" s="218">
        <v>1</v>
      </c>
      <c r="S12" s="218">
        <v>15</v>
      </c>
      <c r="T12" s="230"/>
      <c r="U12" s="230"/>
      <c r="V12" s="230"/>
      <c r="W12" s="230"/>
      <c r="X12" s="230"/>
      <c r="AB12" s="230"/>
      <c r="AC12" s="230"/>
      <c r="AD12" s="230"/>
      <c r="AE12" s="230"/>
      <c r="AF12" s="230"/>
      <c r="AI12" s="4"/>
    </row>
    <row r="13" spans="1:35" ht="18" x14ac:dyDescent="0.35">
      <c r="H13" s="203"/>
      <c r="I13" s="262"/>
      <c r="L13" s="140"/>
      <c r="O13" s="216" t="s">
        <v>293</v>
      </c>
      <c r="P13" s="215"/>
      <c r="Q13" s="215"/>
      <c r="R13" s="217">
        <v>1</v>
      </c>
      <c r="S13" s="217">
        <v>20</v>
      </c>
      <c r="T13" s="230"/>
      <c r="U13" s="230"/>
      <c r="V13" s="230"/>
      <c r="W13" s="230"/>
      <c r="X13" s="230"/>
      <c r="AB13" s="230"/>
      <c r="AC13" s="230"/>
      <c r="AD13" s="230"/>
      <c r="AE13" s="230"/>
      <c r="AF13" s="230"/>
      <c r="AI13" s="4"/>
    </row>
    <row r="14" spans="1:35" ht="18" x14ac:dyDescent="0.35">
      <c r="A14" s="195" t="s">
        <v>331</v>
      </c>
      <c r="O14" s="220" t="s">
        <v>292</v>
      </c>
      <c r="P14" s="219"/>
      <c r="Q14" s="219"/>
      <c r="R14" s="218">
        <v>1</v>
      </c>
      <c r="S14" s="218">
        <v>10</v>
      </c>
      <c r="AI14" s="4"/>
    </row>
    <row r="15" spans="1:35" ht="18" x14ac:dyDescent="0.35">
      <c r="A15" s="4" t="s">
        <v>332</v>
      </c>
      <c r="H15" s="10"/>
      <c r="O15" s="216" t="s">
        <v>291</v>
      </c>
      <c r="P15" s="215"/>
      <c r="Q15" s="215"/>
      <c r="R15" s="217">
        <v>0</v>
      </c>
      <c r="S15" s="217">
        <v>15</v>
      </c>
      <c r="AI15" s="4"/>
    </row>
    <row r="16" spans="1:35" ht="18" x14ac:dyDescent="0.35">
      <c r="A16" s="4" t="s">
        <v>333</v>
      </c>
      <c r="H16" s="203"/>
      <c r="O16" s="220" t="s">
        <v>290</v>
      </c>
      <c r="P16" s="219"/>
      <c r="Q16" s="219"/>
      <c r="R16" s="218">
        <v>1</v>
      </c>
      <c r="S16" s="218">
        <v>2</v>
      </c>
      <c r="AI16" s="4"/>
    </row>
    <row r="17" spans="1:35" ht="18" x14ac:dyDescent="0.35">
      <c r="A17" s="4" t="s">
        <v>334</v>
      </c>
      <c r="H17" s="10"/>
      <c r="O17" s="216" t="s">
        <v>289</v>
      </c>
      <c r="P17" s="215"/>
      <c r="Q17" s="215"/>
      <c r="R17" s="217">
        <v>0</v>
      </c>
      <c r="S17" s="217">
        <v>5</v>
      </c>
      <c r="AI17" s="4"/>
    </row>
    <row r="18" spans="1:35" ht="18" x14ac:dyDescent="0.35">
      <c r="A18" s="4" t="s">
        <v>335</v>
      </c>
      <c r="H18" s="203"/>
      <c r="O18" s="220" t="s">
        <v>288</v>
      </c>
      <c r="P18" s="219"/>
      <c r="Q18" s="219"/>
      <c r="R18" s="218">
        <v>2</v>
      </c>
      <c r="S18" s="218">
        <v>20</v>
      </c>
      <c r="AI18" s="4"/>
    </row>
    <row r="19" spans="1:35" ht="18" x14ac:dyDescent="0.35">
      <c r="A19" s="195" t="s">
        <v>336</v>
      </c>
      <c r="H19" s="10"/>
      <c r="O19" s="216" t="s">
        <v>287</v>
      </c>
      <c r="P19" s="215"/>
      <c r="Q19" s="215"/>
      <c r="R19" s="217">
        <v>1</v>
      </c>
      <c r="S19" s="217">
        <v>15</v>
      </c>
      <c r="AI19" s="4"/>
    </row>
    <row r="20" spans="1:35" ht="18" x14ac:dyDescent="0.35">
      <c r="A20" s="4" t="s">
        <v>337</v>
      </c>
      <c r="H20" s="264"/>
      <c r="O20" s="220" t="s">
        <v>286</v>
      </c>
      <c r="P20" s="219"/>
      <c r="Q20" s="219"/>
      <c r="R20" s="218">
        <v>0</v>
      </c>
      <c r="S20" s="218">
        <v>5</v>
      </c>
      <c r="AI20" s="4"/>
    </row>
    <row r="21" spans="1:35" ht="18" x14ac:dyDescent="0.35">
      <c r="A21" s="4" t="s">
        <v>338</v>
      </c>
      <c r="H21" s="140"/>
      <c r="O21" s="216" t="s">
        <v>285</v>
      </c>
      <c r="P21" s="215"/>
      <c r="Q21" s="215"/>
      <c r="R21" s="217">
        <v>1</v>
      </c>
      <c r="S21" s="217">
        <v>2</v>
      </c>
      <c r="AI21" s="4"/>
    </row>
    <row r="22" spans="1:35" ht="18" x14ac:dyDescent="0.35">
      <c r="A22" s="4" t="s">
        <v>339</v>
      </c>
      <c r="O22" s="220" t="s">
        <v>284</v>
      </c>
      <c r="P22" s="219"/>
      <c r="Q22" s="219"/>
      <c r="R22" s="218">
        <v>0</v>
      </c>
      <c r="S22" s="218">
        <v>30</v>
      </c>
      <c r="AI22" s="4"/>
    </row>
    <row r="23" spans="1:35" ht="18" x14ac:dyDescent="0.35">
      <c r="A23" s="4" t="s">
        <v>340</v>
      </c>
      <c r="H23" s="4" t="s">
        <v>1042</v>
      </c>
      <c r="O23" s="216" t="s">
        <v>282</v>
      </c>
      <c r="P23" s="215"/>
      <c r="Q23" s="215"/>
      <c r="R23" s="217">
        <v>1</v>
      </c>
      <c r="S23" s="217">
        <v>20</v>
      </c>
      <c r="AI23" s="4"/>
    </row>
    <row r="24" spans="1:35" ht="18" x14ac:dyDescent="0.35">
      <c r="A24" s="4" t="s">
        <v>341</v>
      </c>
      <c r="H24" s="4">
        <v>3.3</v>
      </c>
      <c r="O24" s="220" t="s">
        <v>281</v>
      </c>
      <c r="P24" s="219"/>
      <c r="Q24" s="219"/>
      <c r="R24" s="218">
        <v>0</v>
      </c>
      <c r="S24" s="218">
        <v>10</v>
      </c>
      <c r="AI24" s="4"/>
    </row>
    <row r="25" spans="1:35" ht="18" x14ac:dyDescent="0.35">
      <c r="H25" s="4">
        <v>2.2000000000000002</v>
      </c>
      <c r="O25" s="216" t="s">
        <v>280</v>
      </c>
      <c r="P25" s="215"/>
      <c r="Q25" s="215"/>
      <c r="R25" s="217">
        <v>1</v>
      </c>
      <c r="S25" s="217">
        <v>3</v>
      </c>
      <c r="AI25" s="4"/>
    </row>
    <row r="26" spans="1:35" x14ac:dyDescent="0.3">
      <c r="H26" s="4">
        <v>1.1000000000000001</v>
      </c>
      <c r="Q26" s="209"/>
      <c r="AI26" s="4"/>
    </row>
    <row r="27" spans="1:35" x14ac:dyDescent="0.3">
      <c r="H27" s="320" t="s">
        <v>400</v>
      </c>
      <c r="I27" s="320"/>
      <c r="J27" s="320"/>
      <c r="K27" s="320"/>
      <c r="L27" s="320"/>
      <c r="M27" s="320"/>
      <c r="N27" s="320"/>
    </row>
    <row r="28" spans="1:35" x14ac:dyDescent="0.3">
      <c r="H28" s="4">
        <v>1</v>
      </c>
      <c r="I28" s="4" t="s">
        <v>412</v>
      </c>
    </row>
    <row r="29" spans="1:35" x14ac:dyDescent="0.3">
      <c r="H29" s="4" t="s">
        <v>413</v>
      </c>
    </row>
    <row r="30" spans="1:35" x14ac:dyDescent="0.3">
      <c r="I30" s="8" t="s">
        <v>402</v>
      </c>
      <c r="J30" s="8" t="s">
        <v>403</v>
      </c>
      <c r="K30" s="8" t="s">
        <v>240</v>
      </c>
      <c r="L30" s="8" t="s">
        <v>402</v>
      </c>
      <c r="M30" s="8" t="s">
        <v>403</v>
      </c>
      <c r="N30" s="8" t="s">
        <v>240</v>
      </c>
      <c r="O30" s="8" t="s">
        <v>402</v>
      </c>
      <c r="P30" s="8" t="s">
        <v>403</v>
      </c>
      <c r="Q30" s="8" t="s">
        <v>240</v>
      </c>
      <c r="R30" s="4"/>
      <c r="S30" s="4"/>
      <c r="T30" s="4"/>
      <c r="U30" s="4"/>
    </row>
    <row r="31" spans="1:35" x14ac:dyDescent="0.3">
      <c r="H31" s="4">
        <v>1</v>
      </c>
      <c r="I31" s="323" t="s">
        <v>10</v>
      </c>
      <c r="J31" s="324" t="s">
        <v>10</v>
      </c>
      <c r="K31" s="325" t="s">
        <v>152</v>
      </c>
      <c r="L31" s="323" t="s">
        <v>10</v>
      </c>
      <c r="M31" s="324" t="s">
        <v>10</v>
      </c>
      <c r="N31" s="332" t="s">
        <v>152</v>
      </c>
      <c r="O31" s="323" t="s">
        <v>10</v>
      </c>
      <c r="P31" s="324" t="s">
        <v>10</v>
      </c>
      <c r="Q31" s="332" t="s">
        <v>152</v>
      </c>
      <c r="T31" s="4"/>
      <c r="U31" s="4"/>
    </row>
    <row r="32" spans="1:35" x14ac:dyDescent="0.3">
      <c r="A32" s="195" t="s">
        <v>446</v>
      </c>
      <c r="H32" s="4">
        <v>2</v>
      </c>
      <c r="I32" s="326" t="s">
        <v>353</v>
      </c>
      <c r="J32" s="327" t="s">
        <v>10</v>
      </c>
      <c r="K32" s="328" t="s">
        <v>152</v>
      </c>
      <c r="L32" s="326" t="s">
        <v>1</v>
      </c>
      <c r="M32" s="327" t="s">
        <v>1</v>
      </c>
      <c r="N32" s="333" t="s">
        <v>152</v>
      </c>
      <c r="O32" s="326" t="s">
        <v>10</v>
      </c>
      <c r="P32" s="327" t="s">
        <v>353</v>
      </c>
      <c r="Q32" s="333" t="s">
        <v>152</v>
      </c>
      <c r="T32" s="4"/>
      <c r="U32" s="4"/>
    </row>
    <row r="33" spans="1:21" x14ac:dyDescent="0.3">
      <c r="A33" s="4" t="s">
        <v>447</v>
      </c>
      <c r="H33" s="4">
        <v>3</v>
      </c>
      <c r="I33" s="326" t="s">
        <v>353</v>
      </c>
      <c r="J33" s="327" t="s">
        <v>10</v>
      </c>
      <c r="K33" s="328" t="s">
        <v>3</v>
      </c>
      <c r="L33" s="326" t="s">
        <v>1</v>
      </c>
      <c r="M33" s="327" t="s">
        <v>1</v>
      </c>
      <c r="N33" s="333" t="s">
        <v>3</v>
      </c>
      <c r="O33" s="326" t="s">
        <v>10</v>
      </c>
      <c r="P33" s="327" t="s">
        <v>353</v>
      </c>
      <c r="Q33" s="333" t="s">
        <v>3</v>
      </c>
      <c r="T33" s="4"/>
      <c r="U33" s="4"/>
    </row>
    <row r="34" spans="1:21" x14ac:dyDescent="0.3">
      <c r="A34" s="4" t="s">
        <v>448</v>
      </c>
      <c r="H34" s="4">
        <v>4</v>
      </c>
      <c r="I34" s="326" t="s">
        <v>404</v>
      </c>
      <c r="J34" s="327" t="s">
        <v>10</v>
      </c>
      <c r="K34" s="328" t="s">
        <v>3</v>
      </c>
      <c r="L34" s="326" t="s">
        <v>353</v>
      </c>
      <c r="M34" s="327" t="s">
        <v>353</v>
      </c>
      <c r="N34" s="333" t="s">
        <v>3</v>
      </c>
      <c r="O34" s="326" t="s">
        <v>10</v>
      </c>
      <c r="P34" s="327" t="s">
        <v>404</v>
      </c>
      <c r="Q34" s="333" t="s">
        <v>3</v>
      </c>
      <c r="T34" s="4"/>
      <c r="U34" s="4"/>
    </row>
    <row r="35" spans="1:21" x14ac:dyDescent="0.3">
      <c r="A35" s="4" t="s">
        <v>449</v>
      </c>
      <c r="H35" s="4">
        <v>5</v>
      </c>
      <c r="I35" s="329" t="s">
        <v>404</v>
      </c>
      <c r="J35" s="330" t="s">
        <v>10</v>
      </c>
      <c r="K35" s="331" t="s">
        <v>183</v>
      </c>
      <c r="L35" s="329" t="s">
        <v>353</v>
      </c>
      <c r="M35" s="330" t="s">
        <v>353</v>
      </c>
      <c r="N35" s="334" t="s">
        <v>183</v>
      </c>
      <c r="O35" s="329" t="s">
        <v>10</v>
      </c>
      <c r="P35" s="330" t="s">
        <v>404</v>
      </c>
      <c r="Q35" s="334" t="s">
        <v>183</v>
      </c>
      <c r="T35" s="4"/>
      <c r="U35" s="4"/>
    </row>
    <row r="36" spans="1:21" x14ac:dyDescent="0.3">
      <c r="T36" s="4"/>
      <c r="U36" s="4"/>
    </row>
    <row r="37" spans="1:21" x14ac:dyDescent="0.3">
      <c r="J37" s="8"/>
      <c r="R37" s="4"/>
      <c r="S37" s="4"/>
      <c r="T37" s="4"/>
      <c r="U37" s="4"/>
    </row>
    <row r="38" spans="1:21" x14ac:dyDescent="0.3">
      <c r="I38" s="321" t="s">
        <v>405</v>
      </c>
      <c r="J38" s="8" t="s">
        <v>411</v>
      </c>
      <c r="K38" s="4" t="s">
        <v>157</v>
      </c>
      <c r="M38" s="4" t="s">
        <v>416</v>
      </c>
      <c r="R38" s="4"/>
      <c r="S38" s="4"/>
      <c r="T38" s="4"/>
      <c r="U38" s="4"/>
    </row>
    <row r="39" spans="1:21" x14ac:dyDescent="0.3">
      <c r="I39" s="321" t="s">
        <v>404</v>
      </c>
      <c r="J39" s="8" t="s">
        <v>409</v>
      </c>
      <c r="K39" s="4" t="s">
        <v>181</v>
      </c>
      <c r="M39" s="116" t="s">
        <v>417</v>
      </c>
      <c r="N39" s="4" t="s">
        <v>418</v>
      </c>
      <c r="R39" s="4"/>
      <c r="S39" s="4"/>
      <c r="T39" s="4"/>
      <c r="U39" s="4"/>
    </row>
    <row r="40" spans="1:21" x14ac:dyDescent="0.3">
      <c r="I40" s="321" t="s">
        <v>353</v>
      </c>
      <c r="J40" s="8" t="s">
        <v>408</v>
      </c>
      <c r="K40" s="154" t="s">
        <v>159</v>
      </c>
      <c r="M40" s="116" t="s">
        <v>419</v>
      </c>
      <c r="N40" s="4" t="s">
        <v>420</v>
      </c>
      <c r="R40" s="4"/>
      <c r="S40" s="4"/>
      <c r="T40" s="4"/>
      <c r="U40" s="4"/>
    </row>
    <row r="41" spans="1:21" x14ac:dyDescent="0.3">
      <c r="I41" s="321" t="s">
        <v>1</v>
      </c>
      <c r="J41" s="8" t="s">
        <v>414</v>
      </c>
      <c r="K41" s="154" t="s">
        <v>160</v>
      </c>
      <c r="R41" s="4"/>
      <c r="S41" s="4"/>
      <c r="T41" s="4"/>
      <c r="U41" s="4"/>
    </row>
    <row r="42" spans="1:21" x14ac:dyDescent="0.3">
      <c r="I42" s="321" t="s">
        <v>10</v>
      </c>
      <c r="J42" s="8" t="s">
        <v>415</v>
      </c>
      <c r="K42" s="154" t="s">
        <v>158</v>
      </c>
      <c r="R42" s="4"/>
      <c r="S42" s="4"/>
      <c r="T42" s="4"/>
      <c r="U42" s="4"/>
    </row>
    <row r="43" spans="1:21" x14ac:dyDescent="0.3">
      <c r="A43" s="320" t="s">
        <v>441</v>
      </c>
      <c r="B43" s="320"/>
      <c r="C43" s="320" t="s">
        <v>443</v>
      </c>
      <c r="D43" s="320"/>
      <c r="E43" s="320" t="s">
        <v>442</v>
      </c>
      <c r="F43" s="320"/>
      <c r="G43" s="320"/>
    </row>
    <row r="44" spans="1:21" x14ac:dyDescent="0.3">
      <c r="A44" s="180">
        <v>3</v>
      </c>
      <c r="B44" s="2"/>
      <c r="C44" s="181" t="s">
        <v>353</v>
      </c>
      <c r="D44" s="176"/>
      <c r="E44" s="167" t="s">
        <v>3</v>
      </c>
      <c r="F44" s="2"/>
      <c r="G44" s="2"/>
      <c r="I44" s="4" t="s">
        <v>406</v>
      </c>
      <c r="J44" s="321" t="s">
        <v>147</v>
      </c>
      <c r="L44" s="4" t="s">
        <v>433</v>
      </c>
    </row>
    <row r="45" spans="1:21" x14ac:dyDescent="0.3">
      <c r="A45" s="359">
        <v>6</v>
      </c>
      <c r="B45" s="3"/>
      <c r="C45" s="146" t="s">
        <v>404</v>
      </c>
      <c r="D45" s="153"/>
      <c r="E45" s="173" t="s">
        <v>444</v>
      </c>
      <c r="F45" s="3"/>
      <c r="G45" s="3"/>
      <c r="I45" s="4" t="s">
        <v>407</v>
      </c>
      <c r="J45" s="321" t="s">
        <v>353</v>
      </c>
      <c r="L45" s="4" t="s">
        <v>434</v>
      </c>
    </row>
    <row r="46" spans="1:21" x14ac:dyDescent="0.3">
      <c r="L46" s="4" t="s">
        <v>435</v>
      </c>
    </row>
    <row r="47" spans="1:21" x14ac:dyDescent="0.3">
      <c r="A47" s="353" t="s">
        <v>1039</v>
      </c>
      <c r="B47" s="353"/>
      <c r="C47" s="354" t="s">
        <v>445</v>
      </c>
      <c r="D47" s="353" t="s">
        <v>240</v>
      </c>
      <c r="E47" s="353"/>
      <c r="F47" s="353"/>
      <c r="G47" s="353"/>
      <c r="L47" s="4" t="s">
        <v>436</v>
      </c>
    </row>
    <row r="48" spans="1:21" x14ac:dyDescent="0.3">
      <c r="A48" s="180">
        <v>1</v>
      </c>
      <c r="B48" s="2"/>
      <c r="C48" s="181" t="s">
        <v>353</v>
      </c>
      <c r="D48" s="235" t="s">
        <v>152</v>
      </c>
      <c r="E48" s="2"/>
      <c r="F48" s="2"/>
      <c r="G48" s="2"/>
    </row>
    <row r="49" spans="1:7" x14ac:dyDescent="0.3">
      <c r="A49" s="180">
        <v>3</v>
      </c>
      <c r="B49" s="2"/>
      <c r="C49" s="181" t="s">
        <v>404</v>
      </c>
      <c r="D49" s="351" t="s">
        <v>183</v>
      </c>
      <c r="E49" s="2"/>
      <c r="F49" s="2"/>
      <c r="G49" s="2"/>
    </row>
    <row r="50" spans="1:7" x14ac:dyDescent="0.3">
      <c r="A50" s="359">
        <v>6</v>
      </c>
      <c r="B50" s="3"/>
      <c r="C50" s="146" t="s">
        <v>405</v>
      </c>
      <c r="D50" s="352" t="s">
        <v>444</v>
      </c>
      <c r="E50" s="3"/>
      <c r="F50" s="3"/>
      <c r="G50" s="3"/>
    </row>
    <row r="51" spans="1:7" x14ac:dyDescent="0.3">
      <c r="A51" s="4" t="s">
        <v>1040</v>
      </c>
      <c r="C51" s="4" t="s">
        <v>1041</v>
      </c>
    </row>
    <row r="52" spans="1:7" x14ac:dyDescent="0.3">
      <c r="A52" s="353" t="s">
        <v>1052</v>
      </c>
      <c r="B52" s="353"/>
      <c r="C52" s="354" t="s">
        <v>1053</v>
      </c>
      <c r="D52" s="353" t="s">
        <v>240</v>
      </c>
      <c r="E52" s="354" t="s">
        <v>467</v>
      </c>
    </row>
    <row r="53" spans="1:7" x14ac:dyDescent="0.3">
      <c r="A53" s="175" t="s">
        <v>238</v>
      </c>
      <c r="B53" s="2"/>
      <c r="C53" s="181" t="s">
        <v>353</v>
      </c>
      <c r="D53" s="235" t="s">
        <v>152</v>
      </c>
      <c r="E53" s="180">
        <v>1</v>
      </c>
    </row>
    <row r="54" spans="1:7" x14ac:dyDescent="0.3">
      <c r="A54" s="175" t="s">
        <v>214</v>
      </c>
      <c r="B54" s="2"/>
      <c r="C54" s="181" t="s">
        <v>404</v>
      </c>
      <c r="D54" s="351" t="s">
        <v>3</v>
      </c>
      <c r="E54" s="180">
        <v>2</v>
      </c>
    </row>
    <row r="55" spans="1:7" x14ac:dyDescent="0.3">
      <c r="A55" s="831" t="s">
        <v>215</v>
      </c>
      <c r="B55" s="3"/>
      <c r="C55" s="146" t="s">
        <v>405</v>
      </c>
      <c r="D55" s="352" t="s">
        <v>183</v>
      </c>
      <c r="E55" s="359">
        <v>3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A39B-C716-4080-A481-50ECC58D3BA9}">
  <dimension ref="A1:X71"/>
  <sheetViews>
    <sheetView workbookViewId="0">
      <selection activeCell="M38" sqref="M38:M45"/>
    </sheetView>
  </sheetViews>
  <sheetFormatPr defaultRowHeight="14.4" x14ac:dyDescent="0.3"/>
  <cols>
    <col min="1" max="1" width="13.5546875" customWidth="1"/>
    <col min="2" max="11" width="5.5546875" customWidth="1"/>
    <col min="12" max="12" width="7.33203125" customWidth="1"/>
    <col min="13" max="13" width="16.21875" bestFit="1" customWidth="1"/>
  </cols>
  <sheetData>
    <row r="1" spans="1:24" ht="15" thickBot="1" x14ac:dyDescent="0.35">
      <c r="A1" s="452" t="s">
        <v>1021</v>
      </c>
      <c r="B1" s="455"/>
      <c r="C1" s="858" t="s">
        <v>34</v>
      </c>
      <c r="D1" s="826"/>
      <c r="E1" s="826"/>
      <c r="F1" s="826"/>
      <c r="G1" s="826"/>
      <c r="H1" s="827"/>
      <c r="I1" s="827"/>
      <c r="J1" s="827"/>
      <c r="K1" s="827"/>
      <c r="M1" s="705" t="s">
        <v>469</v>
      </c>
      <c r="N1" s="720" t="s">
        <v>1027</v>
      </c>
      <c r="O1" s="720"/>
      <c r="P1" s="720"/>
      <c r="Q1" s="720"/>
      <c r="R1" s="720"/>
      <c r="S1" s="720"/>
      <c r="T1" s="720"/>
      <c r="U1" s="720"/>
      <c r="V1" s="720"/>
      <c r="W1" s="720"/>
      <c r="X1" s="720"/>
    </row>
    <row r="2" spans="1:24" ht="15.6" customHeight="1" thickTop="1" x14ac:dyDescent="0.3">
      <c r="A2" s="922" t="s">
        <v>482</v>
      </c>
      <c r="B2" s="887"/>
      <c r="C2" s="887"/>
      <c r="D2" s="887"/>
      <c r="E2" s="887"/>
      <c r="F2" s="887"/>
      <c r="G2" s="887"/>
      <c r="H2" s="887"/>
      <c r="I2" s="887"/>
      <c r="J2" s="887"/>
      <c r="K2" s="901"/>
      <c r="M2" s="833" t="s">
        <v>1030</v>
      </c>
      <c r="N2" s="465" t="s">
        <v>1035</v>
      </c>
      <c r="O2" s="818"/>
      <c r="P2" s="818"/>
      <c r="Q2" s="818"/>
      <c r="R2" s="818"/>
      <c r="S2" s="818"/>
      <c r="T2" s="818"/>
      <c r="U2" s="818"/>
      <c r="V2" s="818"/>
      <c r="W2" s="818"/>
      <c r="X2" s="818"/>
    </row>
    <row r="3" spans="1:24" x14ac:dyDescent="0.3">
      <c r="A3" s="923"/>
      <c r="B3" s="888"/>
      <c r="C3" s="888"/>
      <c r="D3" s="888"/>
      <c r="E3" s="888"/>
      <c r="F3" s="888"/>
      <c r="G3" s="888"/>
      <c r="H3" s="888"/>
      <c r="I3" s="888"/>
      <c r="J3" s="888"/>
      <c r="K3" s="924"/>
      <c r="M3" s="832" t="s">
        <v>156</v>
      </c>
      <c r="N3" s="818" t="s">
        <v>1028</v>
      </c>
      <c r="O3" s="818"/>
      <c r="P3" s="818"/>
      <c r="Q3" s="818"/>
      <c r="R3" s="818"/>
      <c r="S3" s="818"/>
      <c r="T3" s="818"/>
      <c r="U3" s="818"/>
      <c r="V3" s="818"/>
      <c r="W3" s="818"/>
      <c r="X3" s="818"/>
    </row>
    <row r="4" spans="1:24" ht="14.4" customHeight="1" x14ac:dyDescent="0.3">
      <c r="A4" s="922" t="s">
        <v>481</v>
      </c>
      <c r="B4" s="887"/>
      <c r="C4" s="887"/>
      <c r="D4" s="887"/>
      <c r="E4" s="887"/>
      <c r="F4" s="887"/>
      <c r="G4" s="887"/>
      <c r="H4" s="887"/>
      <c r="I4" s="887"/>
      <c r="J4" s="887"/>
      <c r="K4" s="901"/>
      <c r="M4" s="832" t="s">
        <v>161</v>
      </c>
      <c r="N4" s="818" t="s">
        <v>1037</v>
      </c>
      <c r="O4" s="818"/>
      <c r="P4" s="818"/>
      <c r="Q4" s="818"/>
      <c r="R4" s="818"/>
      <c r="S4" s="818"/>
      <c r="T4" s="818"/>
      <c r="U4" s="818"/>
      <c r="V4" s="818"/>
      <c r="W4" s="818"/>
      <c r="X4" s="818"/>
    </row>
    <row r="5" spans="1:24" x14ac:dyDescent="0.3">
      <c r="A5" s="923"/>
      <c r="B5" s="888"/>
      <c r="C5" s="888"/>
      <c r="D5" s="888"/>
      <c r="E5" s="888"/>
      <c r="F5" s="888"/>
      <c r="G5" s="888"/>
      <c r="H5" s="888"/>
      <c r="I5" s="888"/>
      <c r="J5" s="888"/>
      <c r="K5" s="924"/>
      <c r="M5" s="832" t="s">
        <v>528</v>
      </c>
      <c r="N5" s="818" t="s">
        <v>1036</v>
      </c>
      <c r="O5" s="818"/>
      <c r="P5" s="818"/>
      <c r="Q5" s="818"/>
      <c r="R5" s="818"/>
      <c r="S5" s="818"/>
      <c r="T5" s="818"/>
      <c r="U5" s="818"/>
      <c r="V5" s="818"/>
      <c r="W5" s="818"/>
      <c r="X5" s="818"/>
    </row>
    <row r="6" spans="1:24" x14ac:dyDescent="0.3">
      <c r="A6" s="922" t="s">
        <v>1005</v>
      </c>
      <c r="B6" s="887"/>
      <c r="C6" s="887"/>
      <c r="D6" s="887"/>
      <c r="E6" s="887"/>
      <c r="F6" s="887"/>
      <c r="G6" s="887"/>
      <c r="H6" s="887"/>
      <c r="I6" s="887"/>
      <c r="J6" s="887"/>
      <c r="K6" s="901"/>
      <c r="M6" s="832" t="s">
        <v>530</v>
      </c>
      <c r="N6" s="818" t="s">
        <v>1029</v>
      </c>
      <c r="O6" s="818"/>
      <c r="P6" s="818"/>
      <c r="Q6" s="818"/>
      <c r="R6" s="818"/>
      <c r="S6" s="818"/>
      <c r="T6" s="818"/>
      <c r="U6" s="818"/>
      <c r="V6" s="818"/>
      <c r="W6" s="818"/>
      <c r="X6" s="818"/>
    </row>
    <row r="7" spans="1:24" x14ac:dyDescent="0.3">
      <c r="A7" s="923"/>
      <c r="B7" s="888"/>
      <c r="C7" s="888"/>
      <c r="D7" s="888"/>
      <c r="E7" s="888"/>
      <c r="F7" s="888"/>
      <c r="G7" s="888"/>
      <c r="H7" s="888"/>
      <c r="I7" s="888"/>
      <c r="J7" s="888"/>
      <c r="K7" s="924"/>
      <c r="M7" s="832" t="s">
        <v>1024</v>
      </c>
      <c r="N7" s="465" t="s">
        <v>1034</v>
      </c>
      <c r="O7" s="818"/>
      <c r="P7" s="818"/>
      <c r="Q7" s="818"/>
      <c r="R7" s="818"/>
      <c r="S7" s="818"/>
      <c r="T7" s="818"/>
      <c r="U7" s="818"/>
      <c r="V7" s="818"/>
      <c r="W7" s="818"/>
      <c r="X7" s="818"/>
    </row>
    <row r="8" spans="1:24" x14ac:dyDescent="0.3">
      <c r="A8" s="922" t="s">
        <v>1006</v>
      </c>
      <c r="B8" s="887"/>
      <c r="C8" s="887"/>
      <c r="D8" s="887"/>
      <c r="E8" s="887"/>
      <c r="F8" s="887"/>
      <c r="G8" s="887"/>
      <c r="H8" s="887"/>
      <c r="I8" s="887"/>
      <c r="J8" s="887"/>
      <c r="K8" s="901"/>
      <c r="M8" s="832" t="s">
        <v>489</v>
      </c>
      <c r="N8" s="818" t="s">
        <v>1033</v>
      </c>
      <c r="O8" s="818"/>
      <c r="P8" s="818"/>
      <c r="Q8" s="818"/>
      <c r="R8" s="818"/>
      <c r="S8" s="818"/>
      <c r="T8" s="818"/>
      <c r="U8" s="818"/>
      <c r="V8" s="818"/>
      <c r="W8" s="818"/>
      <c r="X8" s="818"/>
    </row>
    <row r="9" spans="1:24" x14ac:dyDescent="0.3">
      <c r="A9" s="923"/>
      <c r="B9" s="888"/>
      <c r="C9" s="888"/>
      <c r="D9" s="888"/>
      <c r="E9" s="888"/>
      <c r="F9" s="888"/>
      <c r="G9" s="888"/>
      <c r="H9" s="888"/>
      <c r="I9" s="888"/>
      <c r="J9" s="888"/>
      <c r="K9" s="924"/>
      <c r="M9" s="342"/>
      <c r="N9" s="342"/>
      <c r="O9" s="818"/>
      <c r="P9" s="818"/>
      <c r="Q9" s="818"/>
      <c r="R9" s="818"/>
      <c r="S9" s="818"/>
      <c r="T9" s="818"/>
      <c r="U9" s="818"/>
      <c r="V9" s="818"/>
      <c r="W9" s="818"/>
      <c r="X9" s="818"/>
    </row>
    <row r="10" spans="1:24" ht="14.4" customHeight="1" x14ac:dyDescent="0.3">
      <c r="A10" s="922" t="s">
        <v>1084</v>
      </c>
      <c r="B10" s="887"/>
      <c r="C10" s="887"/>
      <c r="D10" s="887"/>
      <c r="E10" s="887"/>
      <c r="F10" s="887"/>
      <c r="G10" s="887"/>
      <c r="H10" s="887"/>
      <c r="I10" s="887"/>
      <c r="J10" s="887"/>
      <c r="K10" s="901"/>
      <c r="M10" s="342"/>
      <c r="N10" s="342"/>
      <c r="O10" s="465"/>
      <c r="P10" s="818"/>
      <c r="Q10" s="818"/>
      <c r="R10" s="818"/>
      <c r="S10" s="818"/>
      <c r="T10" s="818"/>
      <c r="U10" s="818"/>
      <c r="V10" s="818"/>
      <c r="W10" s="818"/>
      <c r="X10" s="818"/>
    </row>
    <row r="11" spans="1:24" x14ac:dyDescent="0.3">
      <c r="A11" s="923"/>
      <c r="B11" s="888"/>
      <c r="C11" s="888"/>
      <c r="D11" s="888"/>
      <c r="E11" s="888"/>
      <c r="F11" s="888"/>
      <c r="G11" s="888"/>
      <c r="H11" s="888"/>
      <c r="I11" s="888"/>
      <c r="J11" s="888"/>
      <c r="K11" s="924"/>
      <c r="M11" s="342"/>
      <c r="N11" s="342"/>
      <c r="O11" s="818"/>
      <c r="P11" s="818"/>
      <c r="Q11" s="818"/>
      <c r="R11" s="818"/>
      <c r="S11" s="818"/>
      <c r="T11" s="818"/>
      <c r="U11" s="818"/>
      <c r="V11" s="818"/>
      <c r="W11" s="818"/>
      <c r="X11" s="818"/>
    </row>
    <row r="12" spans="1:24" ht="14.4" customHeight="1" x14ac:dyDescent="0.3">
      <c r="A12" s="922" t="s">
        <v>1022</v>
      </c>
      <c r="B12" s="887"/>
      <c r="C12" s="887"/>
      <c r="D12" s="887"/>
      <c r="E12" s="887"/>
      <c r="F12" s="887"/>
      <c r="G12" s="887"/>
      <c r="H12" s="887"/>
      <c r="I12" s="887"/>
      <c r="J12" s="887"/>
      <c r="K12" s="901"/>
      <c r="M12" s="465"/>
      <c r="N12" s="465"/>
      <c r="O12" s="818"/>
      <c r="P12" s="818"/>
      <c r="Q12" s="818"/>
      <c r="R12" s="818"/>
      <c r="S12" s="818"/>
      <c r="T12" s="818"/>
      <c r="U12" s="818"/>
      <c r="V12" s="818"/>
      <c r="W12" s="818"/>
      <c r="X12" s="818"/>
    </row>
    <row r="13" spans="1:24" x14ac:dyDescent="0.3">
      <c r="A13" s="923"/>
      <c r="B13" s="888"/>
      <c r="C13" s="888"/>
      <c r="D13" s="888"/>
      <c r="E13" s="888"/>
      <c r="F13" s="888"/>
      <c r="G13" s="888"/>
      <c r="H13" s="888"/>
      <c r="I13" s="888"/>
      <c r="J13" s="888"/>
      <c r="K13" s="924"/>
      <c r="M13" s="832"/>
      <c r="N13" s="818"/>
      <c r="O13" s="818"/>
      <c r="P13" s="818"/>
      <c r="Q13" s="818"/>
      <c r="R13" s="818"/>
      <c r="S13" s="818"/>
      <c r="T13" s="818"/>
      <c r="U13" s="818"/>
      <c r="V13" s="818"/>
      <c r="W13" s="818"/>
      <c r="X13" s="818"/>
    </row>
    <row r="14" spans="1:24" ht="14.4" customHeight="1" x14ac:dyDescent="0.3">
      <c r="A14" s="922" t="s">
        <v>1007</v>
      </c>
      <c r="B14" s="887"/>
      <c r="C14" s="887"/>
      <c r="D14" s="887"/>
      <c r="E14" s="887"/>
      <c r="F14" s="887"/>
      <c r="G14" s="887"/>
      <c r="H14" s="887"/>
      <c r="I14" s="887"/>
      <c r="J14" s="887"/>
      <c r="K14" s="901"/>
      <c r="M14" s="465"/>
      <c r="N14" s="465"/>
      <c r="O14" s="818"/>
      <c r="P14" s="818"/>
      <c r="Q14" s="818"/>
      <c r="R14" s="818"/>
      <c r="S14" s="818"/>
      <c r="T14" s="818"/>
      <c r="U14" s="818"/>
      <c r="V14" s="818"/>
      <c r="W14" s="818"/>
      <c r="X14" s="818"/>
    </row>
    <row r="15" spans="1:24" x14ac:dyDescent="0.3">
      <c r="A15" s="923"/>
      <c r="B15" s="888"/>
      <c r="C15" s="888"/>
      <c r="D15" s="888"/>
      <c r="E15" s="888"/>
      <c r="F15" s="888"/>
      <c r="G15" s="888"/>
      <c r="H15" s="888"/>
      <c r="I15" s="888"/>
      <c r="J15" s="888"/>
      <c r="K15" s="924"/>
      <c r="M15" s="832"/>
      <c r="N15" s="818"/>
      <c r="O15" s="818"/>
      <c r="P15" s="818"/>
      <c r="Q15" s="818"/>
      <c r="R15" s="818"/>
      <c r="S15" s="818"/>
      <c r="T15" s="818"/>
      <c r="U15" s="818"/>
      <c r="V15" s="818"/>
      <c r="W15" s="818"/>
      <c r="X15" s="818"/>
    </row>
    <row r="16" spans="1:24" ht="15" thickBot="1" x14ac:dyDescent="0.35">
      <c r="A16" s="955" t="s">
        <v>1023</v>
      </c>
      <c r="B16" s="956"/>
      <c r="C16" s="956"/>
      <c r="D16" s="956"/>
      <c r="E16" s="956"/>
      <c r="F16" s="956"/>
      <c r="G16" s="956"/>
      <c r="H16" s="956"/>
      <c r="I16" s="956"/>
      <c r="J16" s="956"/>
      <c r="K16" s="957"/>
      <c r="M16" s="705" t="s">
        <v>1059</v>
      </c>
      <c r="N16" s="720" t="s">
        <v>1027</v>
      </c>
      <c r="O16" s="720"/>
      <c r="P16" s="720"/>
      <c r="Q16" s="720"/>
      <c r="R16" s="720"/>
      <c r="S16" s="720"/>
      <c r="T16" s="720"/>
      <c r="U16" s="720"/>
      <c r="V16" s="720"/>
      <c r="W16" s="720"/>
      <c r="X16" s="720"/>
    </row>
    <row r="17" spans="1:24" ht="15" thickTop="1" x14ac:dyDescent="0.3">
      <c r="A17" s="958"/>
      <c r="B17" s="959"/>
      <c r="C17" s="959"/>
      <c r="D17" s="959"/>
      <c r="E17" s="959"/>
      <c r="F17" s="959"/>
      <c r="G17" s="959"/>
      <c r="H17" s="959"/>
      <c r="I17" s="959"/>
      <c r="J17" s="959"/>
      <c r="K17" s="960"/>
      <c r="M17" s="832" t="s">
        <v>1056</v>
      </c>
      <c r="N17" s="818" t="s">
        <v>1086</v>
      </c>
      <c r="O17" s="818"/>
      <c r="P17" s="818"/>
      <c r="Q17" s="818"/>
      <c r="R17" s="818"/>
      <c r="S17" s="818"/>
      <c r="T17" s="818"/>
      <c r="U17" s="818"/>
      <c r="V17" s="818"/>
      <c r="W17" s="818"/>
      <c r="X17" s="818"/>
    </row>
    <row r="18" spans="1:24" x14ac:dyDescent="0.3">
      <c r="M18" s="832" t="s">
        <v>1054</v>
      </c>
      <c r="N18" s="818" t="s">
        <v>1085</v>
      </c>
      <c r="O18" s="818"/>
      <c r="P18" s="818"/>
      <c r="Q18" s="818"/>
      <c r="R18" s="818"/>
      <c r="S18" s="818"/>
      <c r="T18" s="818"/>
      <c r="U18" s="818"/>
      <c r="V18" s="818"/>
      <c r="W18" s="818"/>
      <c r="X18" s="818"/>
    </row>
    <row r="19" spans="1:24" ht="15" thickBot="1" x14ac:dyDescent="0.35">
      <c r="A19" s="452" t="s">
        <v>1021</v>
      </c>
      <c r="B19" s="455"/>
      <c r="C19" s="858" t="s">
        <v>38</v>
      </c>
      <c r="D19" s="826"/>
      <c r="E19" s="826"/>
      <c r="F19" s="826"/>
      <c r="G19" s="826"/>
      <c r="H19" s="827"/>
      <c r="I19" s="827"/>
      <c r="J19" s="827"/>
      <c r="K19" s="827"/>
      <c r="M19" s="832" t="s">
        <v>1062</v>
      </c>
      <c r="N19" s="818" t="s">
        <v>1065</v>
      </c>
      <c r="O19" s="818"/>
      <c r="P19" s="818"/>
      <c r="Q19" s="818"/>
      <c r="R19" s="818"/>
      <c r="S19" s="818"/>
      <c r="T19" s="818"/>
      <c r="U19" s="818"/>
      <c r="V19" s="818"/>
      <c r="W19" s="818"/>
      <c r="X19" s="818"/>
    </row>
    <row r="20" spans="1:24" ht="15" thickTop="1" x14ac:dyDescent="0.3">
      <c r="A20" s="922" t="s">
        <v>1105</v>
      </c>
      <c r="B20" s="887"/>
      <c r="C20" s="887"/>
      <c r="D20" s="887"/>
      <c r="E20" s="887"/>
      <c r="F20" s="887"/>
      <c r="G20" s="887"/>
      <c r="H20" s="887"/>
      <c r="I20" s="887"/>
      <c r="J20" s="887"/>
      <c r="K20" s="901"/>
      <c r="M20" s="832" t="s">
        <v>1068</v>
      </c>
      <c r="N20" s="818" t="s">
        <v>1071</v>
      </c>
    </row>
    <row r="21" spans="1:24" x14ac:dyDescent="0.3">
      <c r="A21" s="923"/>
      <c r="B21" s="888"/>
      <c r="C21" s="888"/>
      <c r="D21" s="888"/>
      <c r="E21" s="888"/>
      <c r="F21" s="888"/>
      <c r="G21" s="888"/>
      <c r="H21" s="888"/>
      <c r="I21" s="888"/>
      <c r="J21" s="888"/>
      <c r="K21" s="924"/>
      <c r="M21" s="832" t="s">
        <v>1064</v>
      </c>
      <c r="N21" s="818" t="s">
        <v>1066</v>
      </c>
    </row>
    <row r="22" spans="1:24" x14ac:dyDescent="0.3">
      <c r="A22" s="922" t="s">
        <v>1104</v>
      </c>
      <c r="B22" s="887"/>
      <c r="C22" s="887"/>
      <c r="D22" s="887"/>
      <c r="E22" s="887"/>
      <c r="F22" s="887"/>
      <c r="G22" s="887"/>
      <c r="H22" s="887"/>
      <c r="I22" s="887"/>
      <c r="J22" s="887"/>
      <c r="K22" s="901"/>
      <c r="M22" s="832" t="s">
        <v>365</v>
      </c>
      <c r="N22" s="818" t="s">
        <v>1095</v>
      </c>
    </row>
    <row r="23" spans="1:24" x14ac:dyDescent="0.3">
      <c r="A23" s="923"/>
      <c r="B23" s="888"/>
      <c r="C23" s="888"/>
      <c r="D23" s="888"/>
      <c r="E23" s="888"/>
      <c r="F23" s="888"/>
      <c r="G23" s="888"/>
      <c r="H23" s="888"/>
      <c r="I23" s="888"/>
      <c r="J23" s="888"/>
      <c r="K23" s="924"/>
      <c r="M23" s="832" t="s">
        <v>366</v>
      </c>
      <c r="N23" s="818" t="s">
        <v>1069</v>
      </c>
    </row>
    <row r="24" spans="1:24" x14ac:dyDescent="0.3">
      <c r="A24" s="922" t="s">
        <v>1103</v>
      </c>
      <c r="B24" s="887"/>
      <c r="C24" s="887"/>
      <c r="D24" s="887"/>
      <c r="E24" s="887"/>
      <c r="F24" s="887"/>
      <c r="G24" s="887"/>
      <c r="H24" s="887"/>
      <c r="I24" s="887"/>
      <c r="J24" s="887"/>
      <c r="K24" s="901"/>
      <c r="M24" s="833" t="s">
        <v>1055</v>
      </c>
      <c r="N24" s="818" t="s">
        <v>1058</v>
      </c>
    </row>
    <row r="25" spans="1:24" x14ac:dyDescent="0.3">
      <c r="A25" s="923"/>
      <c r="B25" s="888"/>
      <c r="C25" s="888"/>
      <c r="D25" s="888"/>
      <c r="E25" s="888"/>
      <c r="F25" s="888"/>
      <c r="G25" s="888"/>
      <c r="H25" s="888"/>
      <c r="I25" s="888"/>
      <c r="J25" s="888"/>
      <c r="K25" s="924"/>
      <c r="M25" s="832" t="s">
        <v>1026</v>
      </c>
      <c r="N25" s="818" t="s">
        <v>1063</v>
      </c>
    </row>
    <row r="26" spans="1:24" x14ac:dyDescent="0.3">
      <c r="A26" s="922" t="s">
        <v>1106</v>
      </c>
      <c r="B26" s="887"/>
      <c r="C26" s="887"/>
      <c r="D26" s="887"/>
      <c r="E26" s="887"/>
      <c r="F26" s="887"/>
      <c r="G26" s="887"/>
      <c r="H26" s="887"/>
      <c r="I26" s="887"/>
      <c r="J26" s="887"/>
      <c r="K26" s="901"/>
      <c r="M26" s="832" t="s">
        <v>1067</v>
      </c>
      <c r="N26" s="818" t="s">
        <v>1070</v>
      </c>
    </row>
    <row r="27" spans="1:24" x14ac:dyDescent="0.3">
      <c r="A27" s="923"/>
      <c r="B27" s="888"/>
      <c r="C27" s="888"/>
      <c r="D27" s="888"/>
      <c r="E27" s="888"/>
      <c r="F27" s="888"/>
      <c r="G27" s="888"/>
      <c r="H27" s="888"/>
      <c r="I27" s="888"/>
      <c r="J27" s="888"/>
      <c r="K27" s="924"/>
      <c r="M27" s="832" t="s">
        <v>1025</v>
      </c>
      <c r="N27" s="818" t="s">
        <v>1061</v>
      </c>
    </row>
    <row r="28" spans="1:24" ht="14.4" customHeight="1" x14ac:dyDescent="0.3">
      <c r="A28" s="922" t="s">
        <v>1107</v>
      </c>
      <c r="B28" s="887"/>
      <c r="C28" s="887"/>
      <c r="D28" s="887"/>
      <c r="E28" s="887"/>
      <c r="F28" s="887"/>
      <c r="G28" s="887"/>
      <c r="H28" s="887"/>
      <c r="I28" s="887"/>
      <c r="J28" s="887"/>
      <c r="K28" s="901"/>
      <c r="M28" s="833" t="s">
        <v>364</v>
      </c>
      <c r="N28" s="818" t="s">
        <v>1094</v>
      </c>
    </row>
    <row r="29" spans="1:24" x14ac:dyDescent="0.3">
      <c r="A29" s="923"/>
      <c r="B29" s="888"/>
      <c r="C29" s="888"/>
      <c r="D29" s="888"/>
      <c r="E29" s="888"/>
      <c r="F29" s="888"/>
      <c r="G29" s="888"/>
      <c r="H29" s="888"/>
      <c r="I29" s="888"/>
      <c r="J29" s="888"/>
      <c r="K29" s="924"/>
    </row>
    <row r="30" spans="1:24" x14ac:dyDescent="0.3">
      <c r="A30" s="922" t="s">
        <v>1108</v>
      </c>
      <c r="B30" s="887"/>
      <c r="C30" s="887"/>
      <c r="D30" s="887"/>
      <c r="E30" s="887"/>
      <c r="F30" s="887"/>
      <c r="G30" s="887"/>
      <c r="H30" s="887"/>
      <c r="I30" s="887"/>
      <c r="J30" s="887"/>
      <c r="K30" s="901"/>
    </row>
    <row r="31" spans="1:24" x14ac:dyDescent="0.3">
      <c r="A31" s="923"/>
      <c r="B31" s="888"/>
      <c r="C31" s="888"/>
      <c r="D31" s="888"/>
      <c r="E31" s="888"/>
      <c r="F31" s="888"/>
      <c r="G31" s="888"/>
      <c r="H31" s="888"/>
      <c r="I31" s="888"/>
      <c r="J31" s="888"/>
      <c r="K31" s="924"/>
      <c r="M31" s="155" t="s">
        <v>1060</v>
      </c>
      <c r="N31" s="818" t="s">
        <v>1057</v>
      </c>
    </row>
    <row r="32" spans="1:24" x14ac:dyDescent="0.3">
      <c r="A32" s="922" t="s">
        <v>1109</v>
      </c>
      <c r="B32" s="887"/>
      <c r="C32" s="887"/>
      <c r="D32" s="887"/>
      <c r="E32" s="887"/>
      <c r="F32" s="887"/>
      <c r="G32" s="887"/>
      <c r="H32" s="887"/>
      <c r="I32" s="887"/>
      <c r="J32" s="887"/>
      <c r="K32" s="901"/>
    </row>
    <row r="33" spans="1:11" x14ac:dyDescent="0.3">
      <c r="A33" s="923"/>
      <c r="B33" s="888"/>
      <c r="C33" s="888"/>
      <c r="D33" s="888"/>
      <c r="E33" s="888"/>
      <c r="F33" s="888"/>
      <c r="G33" s="888"/>
      <c r="H33" s="888"/>
      <c r="I33" s="888"/>
      <c r="J33" s="888"/>
      <c r="K33" s="924"/>
    </row>
    <row r="34" spans="1:11" x14ac:dyDescent="0.3">
      <c r="A34" s="829" t="s">
        <v>1110</v>
      </c>
      <c r="B34" s="839"/>
      <c r="C34" s="839"/>
      <c r="D34" s="839"/>
      <c r="E34" s="839"/>
      <c r="F34" s="839"/>
      <c r="G34" s="839"/>
      <c r="H34" s="839"/>
      <c r="I34" s="839"/>
      <c r="J34" s="839"/>
      <c r="K34" s="843"/>
    </row>
    <row r="35" spans="1:11" x14ac:dyDescent="0.3">
      <c r="A35" s="830"/>
      <c r="B35" s="841"/>
      <c r="C35" s="841"/>
      <c r="D35" s="841"/>
      <c r="E35" s="841"/>
      <c r="F35" s="841"/>
      <c r="G35" s="841"/>
      <c r="H35" s="841"/>
      <c r="I35" s="841"/>
      <c r="J35" s="841"/>
      <c r="K35" s="842"/>
    </row>
    <row r="37" spans="1:11" ht="15" thickBot="1" x14ac:dyDescent="0.35">
      <c r="A37" s="452" t="s">
        <v>1021</v>
      </c>
      <c r="B37" s="455"/>
      <c r="C37" s="858" t="s">
        <v>21</v>
      </c>
      <c r="D37" s="826"/>
      <c r="E37" s="826"/>
      <c r="F37" s="826"/>
      <c r="G37" s="826"/>
      <c r="H37" s="827"/>
      <c r="I37" s="827"/>
      <c r="J37" s="827"/>
      <c r="K37" s="827"/>
    </row>
    <row r="38" spans="1:11" ht="15" thickTop="1" x14ac:dyDescent="0.3">
      <c r="A38" s="922" t="s">
        <v>1112</v>
      </c>
      <c r="B38" s="887"/>
      <c r="C38" s="887"/>
      <c r="D38" s="887"/>
      <c r="E38" s="887"/>
      <c r="F38" s="887"/>
      <c r="G38" s="887"/>
      <c r="H38" s="887"/>
      <c r="I38" s="887"/>
      <c r="J38" s="887"/>
      <c r="K38" s="901"/>
    </row>
    <row r="39" spans="1:11" x14ac:dyDescent="0.3">
      <c r="A39" s="923"/>
      <c r="B39" s="888"/>
      <c r="C39" s="888"/>
      <c r="D39" s="888"/>
      <c r="E39" s="888"/>
      <c r="F39" s="888"/>
      <c r="G39" s="888"/>
      <c r="H39" s="888"/>
      <c r="I39" s="888"/>
      <c r="J39" s="888"/>
      <c r="K39" s="924"/>
    </row>
    <row r="40" spans="1:11" x14ac:dyDescent="0.3">
      <c r="A40" s="922" t="s">
        <v>1111</v>
      </c>
      <c r="B40" s="887"/>
      <c r="C40" s="887"/>
      <c r="D40" s="887"/>
      <c r="E40" s="887"/>
      <c r="F40" s="887"/>
      <c r="G40" s="887"/>
      <c r="H40" s="887"/>
      <c r="I40" s="887"/>
      <c r="J40" s="887"/>
      <c r="K40" s="901"/>
    </row>
    <row r="41" spans="1:11" x14ac:dyDescent="0.3">
      <c r="A41" s="923"/>
      <c r="B41" s="888"/>
      <c r="C41" s="888"/>
      <c r="D41" s="888"/>
      <c r="E41" s="888"/>
      <c r="F41" s="888"/>
      <c r="G41" s="888"/>
      <c r="H41" s="888"/>
      <c r="I41" s="888"/>
      <c r="J41" s="888"/>
      <c r="K41" s="924"/>
    </row>
    <row r="42" spans="1:11" x14ac:dyDescent="0.3">
      <c r="A42" s="922" t="s">
        <v>1113</v>
      </c>
      <c r="B42" s="887"/>
      <c r="C42" s="887"/>
      <c r="D42" s="887"/>
      <c r="E42" s="887"/>
      <c r="F42" s="887"/>
      <c r="G42" s="887"/>
      <c r="H42" s="887"/>
      <c r="I42" s="887"/>
      <c r="J42" s="887"/>
      <c r="K42" s="901"/>
    </row>
    <row r="43" spans="1:11" x14ac:dyDescent="0.3">
      <c r="A43" s="923"/>
      <c r="B43" s="888"/>
      <c r="C43" s="888"/>
      <c r="D43" s="888"/>
      <c r="E43" s="888"/>
      <c r="F43" s="888"/>
      <c r="G43" s="888"/>
      <c r="H43" s="888"/>
      <c r="I43" s="888"/>
      <c r="J43" s="888"/>
      <c r="K43" s="924"/>
    </row>
    <row r="44" spans="1:11" x14ac:dyDescent="0.3">
      <c r="A44" s="922" t="s">
        <v>1114</v>
      </c>
      <c r="B44" s="887"/>
      <c r="C44" s="887"/>
      <c r="D44" s="887"/>
      <c r="E44" s="887"/>
      <c r="F44" s="887"/>
      <c r="G44" s="887"/>
      <c r="H44" s="887"/>
      <c r="I44" s="887"/>
      <c r="J44" s="887"/>
      <c r="K44" s="901"/>
    </row>
    <row r="45" spans="1:11" x14ac:dyDescent="0.3">
      <c r="A45" s="923"/>
      <c r="B45" s="888"/>
      <c r="C45" s="888"/>
      <c r="D45" s="888"/>
      <c r="E45" s="888"/>
      <c r="F45" s="888"/>
      <c r="G45" s="888"/>
      <c r="H45" s="888"/>
      <c r="I45" s="888"/>
      <c r="J45" s="888"/>
      <c r="K45" s="924"/>
    </row>
    <row r="46" spans="1:11" x14ac:dyDescent="0.3">
      <c r="A46" s="922" t="s">
        <v>1115</v>
      </c>
      <c r="B46" s="887"/>
      <c r="C46" s="887"/>
      <c r="D46" s="887"/>
      <c r="E46" s="887"/>
      <c r="F46" s="887"/>
      <c r="G46" s="887"/>
      <c r="H46" s="887"/>
      <c r="I46" s="887"/>
      <c r="J46" s="887"/>
      <c r="K46" s="901"/>
    </row>
    <row r="47" spans="1:11" x14ac:dyDescent="0.3">
      <c r="A47" s="923"/>
      <c r="B47" s="888"/>
      <c r="C47" s="888"/>
      <c r="D47" s="888"/>
      <c r="E47" s="888"/>
      <c r="F47" s="888"/>
      <c r="G47" s="888"/>
      <c r="H47" s="888"/>
      <c r="I47" s="888"/>
      <c r="J47" s="888"/>
      <c r="K47" s="924"/>
    </row>
    <row r="48" spans="1:11" x14ac:dyDescent="0.3">
      <c r="A48" s="922" t="s">
        <v>1116</v>
      </c>
      <c r="B48" s="887"/>
      <c r="C48" s="887"/>
      <c r="D48" s="887"/>
      <c r="E48" s="887"/>
      <c r="F48" s="887"/>
      <c r="G48" s="887"/>
      <c r="H48" s="887"/>
      <c r="I48" s="887"/>
      <c r="J48" s="887"/>
      <c r="K48" s="901"/>
    </row>
    <row r="49" spans="1:11" x14ac:dyDescent="0.3">
      <c r="A49" s="923"/>
      <c r="B49" s="888"/>
      <c r="C49" s="888"/>
      <c r="D49" s="888"/>
      <c r="E49" s="888"/>
      <c r="F49" s="888"/>
      <c r="G49" s="888"/>
      <c r="H49" s="888"/>
      <c r="I49" s="888"/>
      <c r="J49" s="888"/>
      <c r="K49" s="924"/>
    </row>
    <row r="50" spans="1:11" x14ac:dyDescent="0.3">
      <c r="A50" s="922" t="s">
        <v>1117</v>
      </c>
      <c r="B50" s="887"/>
      <c r="C50" s="887"/>
      <c r="D50" s="887"/>
      <c r="E50" s="887"/>
      <c r="F50" s="887"/>
      <c r="G50" s="887"/>
      <c r="H50" s="887"/>
      <c r="I50" s="887"/>
      <c r="J50" s="887"/>
      <c r="K50" s="901"/>
    </row>
    <row r="51" spans="1:11" x14ac:dyDescent="0.3">
      <c r="A51" s="923"/>
      <c r="B51" s="888"/>
      <c r="C51" s="888"/>
      <c r="D51" s="888"/>
      <c r="E51" s="888"/>
      <c r="F51" s="888"/>
      <c r="G51" s="888"/>
      <c r="H51" s="888"/>
      <c r="I51" s="888"/>
      <c r="J51" s="888"/>
      <c r="K51" s="924"/>
    </row>
    <row r="52" spans="1:11" ht="14.4" customHeight="1" x14ac:dyDescent="0.3">
      <c r="A52" s="933" t="s">
        <v>1118</v>
      </c>
      <c r="B52" s="932"/>
      <c r="C52" s="932"/>
      <c r="D52" s="932"/>
      <c r="E52" s="932"/>
      <c r="F52" s="932"/>
      <c r="G52" s="932"/>
      <c r="H52" s="932"/>
      <c r="I52" s="932"/>
      <c r="J52" s="932"/>
      <c r="K52" s="953"/>
    </row>
    <row r="53" spans="1:11" x14ac:dyDescent="0.3">
      <c r="A53" s="954"/>
      <c r="B53" s="891"/>
      <c r="C53" s="891"/>
      <c r="D53" s="891"/>
      <c r="E53" s="891"/>
      <c r="F53" s="891"/>
      <c r="G53" s="891"/>
      <c r="H53" s="891"/>
      <c r="I53" s="891"/>
      <c r="J53" s="891"/>
      <c r="K53" s="892"/>
    </row>
    <row r="55" spans="1:11" ht="15" thickBot="1" x14ac:dyDescent="0.35">
      <c r="A55" s="452" t="s">
        <v>1021</v>
      </c>
      <c r="B55" s="455"/>
      <c r="C55" s="858" t="s">
        <v>113</v>
      </c>
      <c r="D55" s="826"/>
      <c r="E55" s="826"/>
      <c r="F55" s="826"/>
      <c r="G55" s="826"/>
      <c r="H55" s="827"/>
      <c r="I55" s="827"/>
      <c r="J55" s="827"/>
      <c r="K55" s="827"/>
    </row>
    <row r="56" spans="1:11" ht="15" thickTop="1" x14ac:dyDescent="0.3">
      <c r="A56" s="922" t="s">
        <v>1119</v>
      </c>
      <c r="B56" s="887"/>
      <c r="C56" s="887"/>
      <c r="D56" s="887"/>
      <c r="E56" s="887"/>
      <c r="F56" s="887"/>
      <c r="G56" s="887"/>
      <c r="H56" s="887"/>
      <c r="I56" s="887"/>
      <c r="J56" s="887"/>
      <c r="K56" s="901"/>
    </row>
    <row r="57" spans="1:11" x14ac:dyDescent="0.3">
      <c r="A57" s="923"/>
      <c r="B57" s="888"/>
      <c r="C57" s="888"/>
      <c r="D57" s="888"/>
      <c r="E57" s="888"/>
      <c r="F57" s="888"/>
      <c r="G57" s="888"/>
      <c r="H57" s="888"/>
      <c r="I57" s="888"/>
      <c r="J57" s="888"/>
      <c r="K57" s="924"/>
    </row>
    <row r="58" spans="1:11" x14ac:dyDescent="0.3">
      <c r="A58" s="922" t="s">
        <v>1120</v>
      </c>
      <c r="B58" s="887"/>
      <c r="C58" s="887"/>
      <c r="D58" s="887"/>
      <c r="E58" s="887"/>
      <c r="F58" s="887"/>
      <c r="G58" s="887"/>
      <c r="H58" s="887"/>
      <c r="I58" s="887"/>
      <c r="J58" s="887"/>
      <c r="K58" s="901"/>
    </row>
    <row r="59" spans="1:11" x14ac:dyDescent="0.3">
      <c r="A59" s="923"/>
      <c r="B59" s="888"/>
      <c r="C59" s="888"/>
      <c r="D59" s="888"/>
      <c r="E59" s="888"/>
      <c r="F59" s="888"/>
      <c r="G59" s="888"/>
      <c r="H59" s="888"/>
      <c r="I59" s="888"/>
      <c r="J59" s="888"/>
      <c r="K59" s="924"/>
    </row>
    <row r="60" spans="1:11" x14ac:dyDescent="0.3">
      <c r="A60" s="922" t="s">
        <v>1121</v>
      </c>
      <c r="B60" s="887"/>
      <c r="C60" s="887"/>
      <c r="D60" s="887"/>
      <c r="E60" s="887"/>
      <c r="F60" s="887"/>
      <c r="G60" s="887"/>
      <c r="H60" s="887"/>
      <c r="I60" s="887"/>
      <c r="J60" s="887"/>
      <c r="K60" s="901"/>
    </row>
    <row r="61" spans="1:11" x14ac:dyDescent="0.3">
      <c r="A61" s="923"/>
      <c r="B61" s="888"/>
      <c r="C61" s="888"/>
      <c r="D61" s="888"/>
      <c r="E61" s="888"/>
      <c r="F61" s="888"/>
      <c r="G61" s="888"/>
      <c r="H61" s="888"/>
      <c r="I61" s="888"/>
      <c r="J61" s="888"/>
      <c r="K61" s="924"/>
    </row>
    <row r="62" spans="1:11" x14ac:dyDescent="0.3">
      <c r="A62" s="922" t="s">
        <v>1122</v>
      </c>
      <c r="B62" s="887"/>
      <c r="C62" s="887"/>
      <c r="D62" s="887"/>
      <c r="E62" s="887"/>
      <c r="F62" s="887"/>
      <c r="G62" s="887"/>
      <c r="H62" s="887"/>
      <c r="I62" s="887"/>
      <c r="J62" s="887"/>
      <c r="K62" s="901"/>
    </row>
    <row r="63" spans="1:11" x14ac:dyDescent="0.3">
      <c r="A63" s="923"/>
      <c r="B63" s="888"/>
      <c r="C63" s="888"/>
      <c r="D63" s="888"/>
      <c r="E63" s="888"/>
      <c r="F63" s="888"/>
      <c r="G63" s="888"/>
      <c r="H63" s="888"/>
      <c r="I63" s="888"/>
      <c r="J63" s="888"/>
      <c r="K63" s="924"/>
    </row>
    <row r="64" spans="1:11" x14ac:dyDescent="0.3">
      <c r="A64" s="922" t="s">
        <v>1123</v>
      </c>
      <c r="B64" s="887"/>
      <c r="C64" s="887"/>
      <c r="D64" s="887"/>
      <c r="E64" s="887"/>
      <c r="F64" s="887"/>
      <c r="G64" s="887"/>
      <c r="H64" s="887"/>
      <c r="I64" s="887"/>
      <c r="J64" s="887"/>
      <c r="K64" s="901"/>
    </row>
    <row r="65" spans="1:11" x14ac:dyDescent="0.3">
      <c r="A65" s="923"/>
      <c r="B65" s="888"/>
      <c r="C65" s="888"/>
      <c r="D65" s="888"/>
      <c r="E65" s="888"/>
      <c r="F65" s="888"/>
      <c r="G65" s="888"/>
      <c r="H65" s="888"/>
      <c r="I65" s="888"/>
      <c r="J65" s="888"/>
      <c r="K65" s="924"/>
    </row>
    <row r="66" spans="1:11" x14ac:dyDescent="0.3">
      <c r="A66" s="922" t="s">
        <v>1124</v>
      </c>
      <c r="B66" s="887"/>
      <c r="C66" s="887"/>
      <c r="D66" s="887"/>
      <c r="E66" s="887"/>
      <c r="F66" s="887"/>
      <c r="G66" s="887"/>
      <c r="H66" s="887"/>
      <c r="I66" s="887"/>
      <c r="J66" s="887"/>
      <c r="K66" s="901"/>
    </row>
    <row r="67" spans="1:11" x14ac:dyDescent="0.3">
      <c r="A67" s="923"/>
      <c r="B67" s="888"/>
      <c r="C67" s="888"/>
      <c r="D67" s="888"/>
      <c r="E67" s="888"/>
      <c r="F67" s="888"/>
      <c r="G67" s="888"/>
      <c r="H67" s="888"/>
      <c r="I67" s="888"/>
      <c r="J67" s="888"/>
      <c r="K67" s="924"/>
    </row>
    <row r="68" spans="1:11" x14ac:dyDescent="0.3">
      <c r="A68" s="922" t="s">
        <v>1125</v>
      </c>
      <c r="B68" s="887"/>
      <c r="C68" s="887"/>
      <c r="D68" s="887"/>
      <c r="E68" s="887"/>
      <c r="F68" s="887"/>
      <c r="G68" s="887"/>
      <c r="H68" s="887"/>
      <c r="I68" s="887"/>
      <c r="J68" s="887"/>
      <c r="K68" s="901"/>
    </row>
    <row r="69" spans="1:11" x14ac:dyDescent="0.3">
      <c r="A69" s="923"/>
      <c r="B69" s="888"/>
      <c r="C69" s="888"/>
      <c r="D69" s="888"/>
      <c r="E69" s="888"/>
      <c r="F69" s="888"/>
      <c r="G69" s="888"/>
      <c r="H69" s="888"/>
      <c r="I69" s="888"/>
      <c r="J69" s="888"/>
      <c r="K69" s="924"/>
    </row>
    <row r="70" spans="1:11" x14ac:dyDescent="0.3">
      <c r="A70" s="933" t="s">
        <v>1126</v>
      </c>
      <c r="B70" s="932"/>
      <c r="C70" s="932"/>
      <c r="D70" s="932"/>
      <c r="E70" s="932"/>
      <c r="F70" s="932"/>
      <c r="G70" s="932"/>
      <c r="H70" s="932"/>
      <c r="I70" s="932"/>
      <c r="J70" s="932"/>
      <c r="K70" s="953"/>
    </row>
    <row r="71" spans="1:11" x14ac:dyDescent="0.3">
      <c r="A71" s="954"/>
      <c r="B71" s="891"/>
      <c r="C71" s="891"/>
      <c r="D71" s="891"/>
      <c r="E71" s="891"/>
      <c r="F71" s="891"/>
      <c r="G71" s="891"/>
      <c r="H71" s="891"/>
      <c r="I71" s="891"/>
      <c r="J71" s="891"/>
      <c r="K71" s="892"/>
    </row>
  </sheetData>
  <sortState xmlns:xlrd2="http://schemas.microsoft.com/office/spreadsheetml/2017/richdata2" ref="M17:N28">
    <sortCondition ref="M17:M28"/>
  </sortState>
  <mergeCells count="31">
    <mergeCell ref="A66:K67"/>
    <mergeCell ref="A68:K69"/>
    <mergeCell ref="A70:K71"/>
    <mergeCell ref="A16:K17"/>
    <mergeCell ref="A56:K57"/>
    <mergeCell ref="A58:K59"/>
    <mergeCell ref="A60:K61"/>
    <mergeCell ref="A62:K63"/>
    <mergeCell ref="A64:K65"/>
    <mergeCell ref="A44:K45"/>
    <mergeCell ref="A46:K47"/>
    <mergeCell ref="A48:K49"/>
    <mergeCell ref="A50:K51"/>
    <mergeCell ref="A52:K53"/>
    <mergeCell ref="A30:K31"/>
    <mergeCell ref="A32:K33"/>
    <mergeCell ref="A38:K39"/>
    <mergeCell ref="A40:K41"/>
    <mergeCell ref="A42:K43"/>
    <mergeCell ref="A20:K21"/>
    <mergeCell ref="A22:K23"/>
    <mergeCell ref="A24:K25"/>
    <mergeCell ref="A26:K27"/>
    <mergeCell ref="A28:K29"/>
    <mergeCell ref="A14:K15"/>
    <mergeCell ref="A2:K3"/>
    <mergeCell ref="A4:K5"/>
    <mergeCell ref="A6:K7"/>
    <mergeCell ref="A8:K9"/>
    <mergeCell ref="A10:K11"/>
    <mergeCell ref="A12:K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431F-1B6D-4B4D-87DF-A3AF75CC0017}">
  <dimension ref="A1:J37"/>
  <sheetViews>
    <sheetView workbookViewId="0">
      <selection activeCell="A23" sqref="A23"/>
    </sheetView>
  </sheetViews>
  <sheetFormatPr defaultRowHeight="14.4" x14ac:dyDescent="0.3"/>
  <cols>
    <col min="1" max="1" width="11.5546875" bestFit="1" customWidth="1"/>
    <col min="2" max="2" width="12.88671875" customWidth="1"/>
    <col min="5" max="5" width="10.21875" customWidth="1"/>
    <col min="7" max="7" width="11.88671875" customWidth="1"/>
    <col min="8" max="8" width="11.44140625" customWidth="1"/>
    <col min="9" max="9" width="8.6640625" customWidth="1"/>
    <col min="10" max="10" width="8.109375" customWidth="1"/>
  </cols>
  <sheetData>
    <row r="1" spans="1:10" x14ac:dyDescent="0.3">
      <c r="A1" s="667" t="s">
        <v>638</v>
      </c>
      <c r="B1" s="668" t="s">
        <v>666</v>
      </c>
      <c r="D1" s="668" t="s">
        <v>782</v>
      </c>
      <c r="E1" s="671" t="s">
        <v>662</v>
      </c>
      <c r="F1" s="668" t="s">
        <v>283</v>
      </c>
      <c r="G1" s="672" t="s">
        <v>536</v>
      </c>
      <c r="H1" s="672" t="s">
        <v>657</v>
      </c>
    </row>
    <row r="2" spans="1:10" x14ac:dyDescent="0.3">
      <c r="A2" s="688" t="s">
        <v>821</v>
      </c>
      <c r="B2" s="687">
        <v>1</v>
      </c>
      <c r="D2" s="673">
        <v>1</v>
      </c>
      <c r="E2" s="674">
        <v>1</v>
      </c>
      <c r="F2" s="674">
        <v>3</v>
      </c>
      <c r="G2" s="582" t="s">
        <v>783</v>
      </c>
      <c r="H2" s="678">
        <v>10</v>
      </c>
    </row>
    <row r="3" spans="1:10" x14ac:dyDescent="0.3">
      <c r="A3" s="582" t="s">
        <v>670</v>
      </c>
      <c r="B3" s="665">
        <v>3</v>
      </c>
      <c r="D3" s="675">
        <v>2</v>
      </c>
      <c r="E3" s="675">
        <v>2</v>
      </c>
      <c r="F3" s="675">
        <v>6</v>
      </c>
      <c r="G3" s="669" t="s">
        <v>784</v>
      </c>
      <c r="H3" s="679">
        <v>30</v>
      </c>
    </row>
    <row r="4" spans="1:10" x14ac:dyDescent="0.3">
      <c r="A4" s="669" t="s">
        <v>675</v>
      </c>
      <c r="B4" s="664">
        <v>6</v>
      </c>
      <c r="D4" s="673">
        <v>3</v>
      </c>
      <c r="E4" s="674">
        <v>3</v>
      </c>
      <c r="F4" s="674">
        <v>10</v>
      </c>
      <c r="G4" s="582" t="s">
        <v>785</v>
      </c>
      <c r="H4" s="678">
        <v>60</v>
      </c>
    </row>
    <row r="5" spans="1:10" x14ac:dyDescent="0.3">
      <c r="A5" s="582" t="s">
        <v>680</v>
      </c>
      <c r="B5" s="665">
        <v>10</v>
      </c>
      <c r="D5" s="675">
        <v>4</v>
      </c>
      <c r="E5" s="675">
        <v>4</v>
      </c>
      <c r="F5" s="675">
        <v>15</v>
      </c>
      <c r="G5" s="669" t="s">
        <v>786</v>
      </c>
      <c r="H5" s="679">
        <v>100</v>
      </c>
    </row>
    <row r="6" spans="1:10" x14ac:dyDescent="0.3">
      <c r="A6" s="685" t="s">
        <v>780</v>
      </c>
      <c r="B6" s="666">
        <v>15</v>
      </c>
      <c r="D6" s="673">
        <v>5</v>
      </c>
      <c r="E6" s="674">
        <v>5</v>
      </c>
      <c r="F6" s="676" t="s">
        <v>788</v>
      </c>
      <c r="G6" s="677" t="s">
        <v>787</v>
      </c>
      <c r="H6" s="680">
        <v>150</v>
      </c>
    </row>
    <row r="7" spans="1:10" ht="15" thickBot="1" x14ac:dyDescent="0.35">
      <c r="A7" s="670" t="s">
        <v>799</v>
      </c>
      <c r="B7" s="686" t="s">
        <v>781</v>
      </c>
    </row>
    <row r="8" spans="1:10" ht="15" thickBot="1" x14ac:dyDescent="0.35">
      <c r="E8" s="681" t="s">
        <v>726</v>
      </c>
      <c r="F8" s="682" t="s">
        <v>797</v>
      </c>
      <c r="G8" s="698" t="s">
        <v>799</v>
      </c>
      <c r="H8" s="447" t="s">
        <v>805</v>
      </c>
      <c r="I8" s="447" t="s">
        <v>803</v>
      </c>
      <c r="J8" s="447" t="s">
        <v>804</v>
      </c>
    </row>
    <row r="9" spans="1:10" x14ac:dyDescent="0.3">
      <c r="A9" t="s">
        <v>789</v>
      </c>
      <c r="E9" s="613">
        <v>1</v>
      </c>
      <c r="F9" s="694">
        <v>10</v>
      </c>
      <c r="G9" s="616">
        <f>F9*100</f>
        <v>1000</v>
      </c>
      <c r="H9" s="447">
        <f>E9</f>
        <v>1</v>
      </c>
      <c r="I9" s="683">
        <f>H9/7</f>
        <v>0.14285714285714285</v>
      </c>
      <c r="J9" s="684">
        <f>I9/4</f>
        <v>3.5714285714285712E-2</v>
      </c>
    </row>
    <row r="10" spans="1:10" x14ac:dyDescent="0.3">
      <c r="A10" t="s">
        <v>790</v>
      </c>
      <c r="E10" s="623">
        <v>2</v>
      </c>
      <c r="F10" s="695">
        <v>30</v>
      </c>
      <c r="G10" s="626">
        <f t="shared" ref="G10:G23" si="0">F10*100</f>
        <v>3000</v>
      </c>
      <c r="H10" s="447">
        <f>H9+E10</f>
        <v>3</v>
      </c>
      <c r="I10" s="683">
        <f t="shared" ref="I10:I23" si="1">H10/7</f>
        <v>0.42857142857142855</v>
      </c>
      <c r="J10" s="684">
        <f t="shared" ref="J10:J23" si="2">I10/4</f>
        <v>0.10714285714285714</v>
      </c>
    </row>
    <row r="11" spans="1:10" x14ac:dyDescent="0.3">
      <c r="A11" t="s">
        <v>791</v>
      </c>
      <c r="E11" s="632">
        <v>3</v>
      </c>
      <c r="F11" s="696">
        <v>60</v>
      </c>
      <c r="G11" s="635">
        <f t="shared" si="0"/>
        <v>6000</v>
      </c>
      <c r="H11" s="447">
        <f t="shared" ref="H11:H23" si="3">H10+E11</f>
        <v>6</v>
      </c>
      <c r="I11" s="683">
        <f t="shared" si="1"/>
        <v>0.8571428571428571</v>
      </c>
      <c r="J11" s="684">
        <f t="shared" si="2"/>
        <v>0.21428571428571427</v>
      </c>
    </row>
    <row r="12" spans="1:10" x14ac:dyDescent="0.3">
      <c r="A12" t="s">
        <v>792</v>
      </c>
      <c r="E12" s="623">
        <v>4</v>
      </c>
      <c r="F12" s="695">
        <v>100</v>
      </c>
      <c r="G12" s="626">
        <f t="shared" si="0"/>
        <v>10000</v>
      </c>
      <c r="H12" s="447">
        <f t="shared" si="3"/>
        <v>10</v>
      </c>
      <c r="I12" s="683">
        <f t="shared" si="1"/>
        <v>1.4285714285714286</v>
      </c>
      <c r="J12" s="684">
        <f t="shared" si="2"/>
        <v>0.35714285714285715</v>
      </c>
    </row>
    <row r="13" spans="1:10" x14ac:dyDescent="0.3">
      <c r="A13" t="s">
        <v>793</v>
      </c>
      <c r="E13" s="632">
        <v>5</v>
      </c>
      <c r="F13" s="696">
        <v>150</v>
      </c>
      <c r="G13" s="635">
        <f t="shared" si="0"/>
        <v>15000</v>
      </c>
      <c r="H13" s="447">
        <f t="shared" si="3"/>
        <v>15</v>
      </c>
      <c r="I13" s="683">
        <f t="shared" si="1"/>
        <v>2.1428571428571428</v>
      </c>
      <c r="J13" s="684">
        <f t="shared" si="2"/>
        <v>0.5357142857142857</v>
      </c>
    </row>
    <row r="14" spans="1:10" x14ac:dyDescent="0.3">
      <c r="A14" t="s">
        <v>794</v>
      </c>
      <c r="E14" s="623">
        <v>6</v>
      </c>
      <c r="F14" s="695">
        <f>F13+E14*10</f>
        <v>210</v>
      </c>
      <c r="G14" s="626">
        <f t="shared" si="0"/>
        <v>21000</v>
      </c>
      <c r="H14" s="447">
        <f t="shared" si="3"/>
        <v>21</v>
      </c>
      <c r="I14" s="683">
        <f t="shared" si="1"/>
        <v>3</v>
      </c>
      <c r="J14" s="684">
        <f t="shared" si="2"/>
        <v>0.75</v>
      </c>
    </row>
    <row r="15" spans="1:10" x14ac:dyDescent="0.3">
      <c r="A15" t="s">
        <v>795</v>
      </c>
      <c r="E15" s="632">
        <v>7</v>
      </c>
      <c r="F15" s="696">
        <f t="shared" ref="F15:F23" si="4">F14+E15*10</f>
        <v>280</v>
      </c>
      <c r="G15" s="635">
        <f t="shared" si="0"/>
        <v>28000</v>
      </c>
      <c r="H15" s="447">
        <f t="shared" si="3"/>
        <v>28</v>
      </c>
      <c r="I15" s="683">
        <f t="shared" si="1"/>
        <v>4</v>
      </c>
      <c r="J15" s="684">
        <f t="shared" si="2"/>
        <v>1</v>
      </c>
    </row>
    <row r="16" spans="1:10" x14ac:dyDescent="0.3">
      <c r="A16" t="s">
        <v>796</v>
      </c>
      <c r="E16" s="623">
        <v>8</v>
      </c>
      <c r="F16" s="695">
        <f t="shared" si="4"/>
        <v>360</v>
      </c>
      <c r="G16" s="626">
        <f t="shared" si="0"/>
        <v>36000</v>
      </c>
      <c r="H16" s="447">
        <f t="shared" si="3"/>
        <v>36</v>
      </c>
      <c r="I16" s="683">
        <f t="shared" si="1"/>
        <v>5.1428571428571432</v>
      </c>
      <c r="J16" s="684">
        <f t="shared" si="2"/>
        <v>1.2857142857142858</v>
      </c>
    </row>
    <row r="17" spans="1:10" x14ac:dyDescent="0.3">
      <c r="A17" t="s">
        <v>798</v>
      </c>
      <c r="E17" s="632">
        <v>9</v>
      </c>
      <c r="F17" s="696">
        <f t="shared" si="4"/>
        <v>450</v>
      </c>
      <c r="G17" s="635">
        <f t="shared" si="0"/>
        <v>45000</v>
      </c>
      <c r="H17" s="447">
        <f t="shared" si="3"/>
        <v>45</v>
      </c>
      <c r="I17" s="683">
        <f t="shared" si="1"/>
        <v>6.4285714285714288</v>
      </c>
      <c r="J17" s="684">
        <f t="shared" si="2"/>
        <v>1.6071428571428572</v>
      </c>
    </row>
    <row r="18" spans="1:10" x14ac:dyDescent="0.3">
      <c r="A18" t="s">
        <v>835</v>
      </c>
      <c r="E18" s="623">
        <v>10</v>
      </c>
      <c r="F18" s="695">
        <f t="shared" si="4"/>
        <v>550</v>
      </c>
      <c r="G18" s="626">
        <f t="shared" si="0"/>
        <v>55000</v>
      </c>
      <c r="H18" s="447">
        <f t="shared" si="3"/>
        <v>55</v>
      </c>
      <c r="I18" s="683">
        <f t="shared" si="1"/>
        <v>7.8571428571428568</v>
      </c>
      <c r="J18" s="684">
        <f t="shared" si="2"/>
        <v>1.9642857142857142</v>
      </c>
    </row>
    <row r="19" spans="1:10" x14ac:dyDescent="0.3">
      <c r="A19" t="s">
        <v>800</v>
      </c>
      <c r="E19" s="632">
        <v>11</v>
      </c>
      <c r="F19" s="696">
        <f t="shared" si="4"/>
        <v>660</v>
      </c>
      <c r="G19" s="635">
        <f t="shared" si="0"/>
        <v>66000</v>
      </c>
      <c r="H19" s="447">
        <f t="shared" si="3"/>
        <v>66</v>
      </c>
      <c r="I19" s="683">
        <f t="shared" si="1"/>
        <v>9.4285714285714288</v>
      </c>
      <c r="J19" s="684">
        <f t="shared" si="2"/>
        <v>2.3571428571428572</v>
      </c>
    </row>
    <row r="20" spans="1:10" x14ac:dyDescent="0.3">
      <c r="A20" t="s">
        <v>801</v>
      </c>
      <c r="E20" s="623">
        <v>12</v>
      </c>
      <c r="F20" s="695">
        <f t="shared" si="4"/>
        <v>780</v>
      </c>
      <c r="G20" s="626">
        <f t="shared" si="0"/>
        <v>78000</v>
      </c>
      <c r="H20" s="447">
        <f t="shared" si="3"/>
        <v>78</v>
      </c>
      <c r="I20" s="683">
        <f t="shared" si="1"/>
        <v>11.142857142857142</v>
      </c>
      <c r="J20" s="684">
        <f t="shared" si="2"/>
        <v>2.7857142857142856</v>
      </c>
    </row>
    <row r="21" spans="1:10" x14ac:dyDescent="0.3">
      <c r="A21" t="s">
        <v>802</v>
      </c>
      <c r="E21" s="632">
        <v>13</v>
      </c>
      <c r="F21" s="696">
        <f t="shared" si="4"/>
        <v>910</v>
      </c>
      <c r="G21" s="635">
        <f t="shared" si="0"/>
        <v>91000</v>
      </c>
      <c r="H21" s="447">
        <f t="shared" si="3"/>
        <v>91</v>
      </c>
      <c r="I21" s="683">
        <f t="shared" si="1"/>
        <v>13</v>
      </c>
      <c r="J21" s="684">
        <f t="shared" si="2"/>
        <v>3.25</v>
      </c>
    </row>
    <row r="22" spans="1:10" x14ac:dyDescent="0.3">
      <c r="A22" t="s">
        <v>836</v>
      </c>
      <c r="E22" s="623">
        <v>14</v>
      </c>
      <c r="F22" s="695">
        <f t="shared" si="4"/>
        <v>1050</v>
      </c>
      <c r="G22" s="626">
        <f t="shared" si="0"/>
        <v>105000</v>
      </c>
      <c r="H22" s="447">
        <f t="shared" si="3"/>
        <v>105</v>
      </c>
      <c r="I22" s="683">
        <f t="shared" si="1"/>
        <v>15</v>
      </c>
      <c r="J22" s="684">
        <f t="shared" si="2"/>
        <v>3.75</v>
      </c>
    </row>
    <row r="23" spans="1:10" ht="15" thickBot="1" x14ac:dyDescent="0.35">
      <c r="E23" s="660">
        <v>15</v>
      </c>
      <c r="F23" s="697">
        <f t="shared" si="4"/>
        <v>1200</v>
      </c>
      <c r="G23" s="663">
        <f t="shared" si="0"/>
        <v>120000</v>
      </c>
      <c r="H23" s="447">
        <f t="shared" si="3"/>
        <v>120</v>
      </c>
      <c r="I23" s="683">
        <f t="shared" si="1"/>
        <v>17.142857142857142</v>
      </c>
      <c r="J23" s="684">
        <f t="shared" si="2"/>
        <v>4.2857142857142856</v>
      </c>
    </row>
    <row r="24" spans="1:10" x14ac:dyDescent="0.3">
      <c r="A24" t="s">
        <v>806</v>
      </c>
    </row>
    <row r="25" spans="1:10" x14ac:dyDescent="0.3">
      <c r="A25" t="s">
        <v>807</v>
      </c>
    </row>
    <row r="26" spans="1:10" x14ac:dyDescent="0.3">
      <c r="A26" t="s">
        <v>808</v>
      </c>
    </row>
    <row r="27" spans="1:10" x14ac:dyDescent="0.3">
      <c r="A27" t="s">
        <v>809</v>
      </c>
    </row>
    <row r="28" spans="1:10" x14ac:dyDescent="0.3">
      <c r="A28" t="s">
        <v>810</v>
      </c>
    </row>
    <row r="30" spans="1:10" x14ac:dyDescent="0.3">
      <c r="A30" t="s">
        <v>811</v>
      </c>
    </row>
    <row r="31" spans="1:10" x14ac:dyDescent="0.3">
      <c r="A31" t="s">
        <v>812</v>
      </c>
    </row>
    <row r="32" spans="1:10" x14ac:dyDescent="0.3">
      <c r="A32" t="s">
        <v>813</v>
      </c>
    </row>
    <row r="33" spans="1:1" x14ac:dyDescent="0.3">
      <c r="A33" t="s">
        <v>814</v>
      </c>
    </row>
    <row r="34" spans="1:1" x14ac:dyDescent="0.3">
      <c r="A34" t="s">
        <v>817</v>
      </c>
    </row>
    <row r="35" spans="1:1" x14ac:dyDescent="0.3">
      <c r="A35" t="s">
        <v>815</v>
      </c>
    </row>
    <row r="36" spans="1:1" x14ac:dyDescent="0.3">
      <c r="A36" t="s">
        <v>816</v>
      </c>
    </row>
    <row r="37" spans="1:1" x14ac:dyDescent="0.3">
      <c r="A37" t="s">
        <v>818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D0F0-72A7-400E-8D48-E6075AE2A97B}">
  <dimension ref="A1:AU153"/>
  <sheetViews>
    <sheetView topLeftCell="A25" zoomScale="110" zoomScaleNormal="110" workbookViewId="0">
      <selection activeCell="U27" sqref="U27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692"/>
    <col min="12" max="12" width="1.5546875" style="692" customWidth="1"/>
    <col min="13" max="13" width="4.21875" customWidth="1"/>
  </cols>
  <sheetData>
    <row r="1" spans="1:47" s="4" customFormat="1" ht="15" customHeight="1" x14ac:dyDescent="0.45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86" t="s">
        <v>9</v>
      </c>
      <c r="P1" s="296"/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 t="s">
        <v>1026</v>
      </c>
      <c r="D2" s="879"/>
      <c r="E2" s="879"/>
      <c r="F2" s="879"/>
      <c r="G2" s="3"/>
      <c r="H2" s="3"/>
      <c r="I2" s="3"/>
      <c r="J2" s="3"/>
      <c r="K2" s="2"/>
      <c r="L2" s="2"/>
      <c r="M2" s="2"/>
      <c r="N2" s="2"/>
      <c r="O2" s="2" t="s">
        <v>171</v>
      </c>
      <c r="P2" s="2"/>
      <c r="Q2" s="2"/>
      <c r="R2" s="6" t="s">
        <v>1</v>
      </c>
      <c r="S2" s="6"/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276" t="s">
        <v>257</v>
      </c>
      <c r="B3" s="276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172</v>
      </c>
      <c r="P3" s="2"/>
      <c r="Q3" s="2"/>
      <c r="R3" s="6" t="s">
        <v>10</v>
      </c>
      <c r="S3" s="343"/>
      <c r="T3" s="10" t="s">
        <v>166</v>
      </c>
      <c r="U3" s="10"/>
      <c r="V3" s="10"/>
      <c r="W3" s="134" t="s">
        <v>1</v>
      </c>
    </row>
    <row r="4" spans="1:47" s="4" customFormat="1" ht="15" customHeight="1" x14ac:dyDescent="0.3">
      <c r="A4" s="1" t="s">
        <v>5</v>
      </c>
      <c r="B4" s="1"/>
      <c r="C4" s="3" t="s">
        <v>978</v>
      </c>
      <c r="D4" s="3"/>
      <c r="E4" s="3"/>
      <c r="F4" s="141"/>
      <c r="G4" s="3"/>
      <c r="H4" s="3"/>
      <c r="I4" s="3"/>
      <c r="J4" s="3"/>
      <c r="K4" s="2"/>
      <c r="L4" s="2"/>
      <c r="M4" s="2"/>
      <c r="N4" s="2"/>
      <c r="O4" s="2" t="s">
        <v>173</v>
      </c>
      <c r="P4" s="2"/>
      <c r="Q4" s="2"/>
      <c r="R4" s="6" t="s">
        <v>10</v>
      </c>
      <c r="S4" s="6"/>
      <c r="T4" s="10" t="s">
        <v>383</v>
      </c>
      <c r="U4" s="10"/>
      <c r="V4" s="10"/>
      <c r="W4" s="134" t="s">
        <v>10</v>
      </c>
    </row>
    <row r="5" spans="1:47" s="4" customFormat="1" ht="15" customHeight="1" x14ac:dyDescent="0.3">
      <c r="A5" s="135" t="s">
        <v>319</v>
      </c>
      <c r="B5" s="1"/>
      <c r="C5" s="920" t="s">
        <v>915</v>
      </c>
      <c r="D5" s="920"/>
      <c r="E5" s="3" t="str">
        <f>LOOKUP(C5,Listat!N13:O33)</f>
        <v>Auttaa rikastumaan</v>
      </c>
      <c r="F5" s="135"/>
      <c r="G5" s="1"/>
      <c r="H5" s="222"/>
      <c r="I5" s="693"/>
      <c r="J5" s="693"/>
      <c r="K5" s="2"/>
      <c r="L5" s="2"/>
      <c r="M5" s="2"/>
      <c r="N5" s="2"/>
      <c r="O5" s="2" t="s">
        <v>174</v>
      </c>
      <c r="P5" s="2"/>
      <c r="Q5" s="2"/>
      <c r="R5" s="6" t="s">
        <v>10</v>
      </c>
      <c r="S5" s="6"/>
      <c r="T5" s="10" t="s">
        <v>170</v>
      </c>
      <c r="U5" s="10"/>
      <c r="V5" s="10"/>
      <c r="W5" s="134" t="s">
        <v>10</v>
      </c>
    </row>
    <row r="6" spans="1:47" s="4" customFormat="1" ht="15" customHeight="1" x14ac:dyDescent="0.35">
      <c r="A6" s="240" t="s">
        <v>8</v>
      </c>
      <c r="B6" s="240"/>
      <c r="C6" s="240"/>
      <c r="D6" s="240"/>
      <c r="E6" s="368" t="s">
        <v>128</v>
      </c>
      <c r="F6" s="271">
        <v>150</v>
      </c>
      <c r="G6" s="723" t="str">
        <f>IF(E10="Ihminen"," "," ("&amp;F6/VLOOKUP(E10,Listat!N2:P12,3)&amp;")")</f>
        <v xml:space="preserve"> (50)</v>
      </c>
      <c r="H6" s="369"/>
      <c r="I6" s="369"/>
      <c r="J6" s="369"/>
      <c r="K6" s="369"/>
      <c r="L6" s="369"/>
      <c r="M6" s="151" t="s">
        <v>327</v>
      </c>
      <c r="N6" s="164"/>
      <c r="O6" s="164"/>
      <c r="P6" s="911" t="s">
        <v>144</v>
      </c>
      <c r="Q6" s="911"/>
      <c r="R6" s="911"/>
      <c r="S6" s="904" t="str">
        <f>"ll"&amp;LOOKUP(W3,Listat!$J$2:$K$9)&amp;LOOKUP(W4,Listat!$J$2:$K$9)&amp;LOOKUP(W4,Listat!$J$2:$K$9)</f>
        <v>lll</v>
      </c>
      <c r="T6" s="904"/>
      <c r="U6" s="293" t="s">
        <v>182</v>
      </c>
      <c r="V6" s="919" t="str">
        <f>LOOKUP(F7,Listat!$J$2:$K$9)&amp;LOOKUP(I7,Listat!$J$2:$K$9)&amp;LOOKUP(I7,Listat!$J$2:$K$9)&amp;LOOKUP(W4,Listat!$J$2:$K$9)&amp;LOOKUP(W5,Listat!$J$2:$K$9)</f>
        <v>lllll</v>
      </c>
      <c r="W6" s="919"/>
    </row>
    <row r="7" spans="1:47" s="207" customFormat="1" ht="15" customHeight="1" x14ac:dyDescent="0.45">
      <c r="A7" s="884" t="s">
        <v>145</v>
      </c>
      <c r="B7" s="884"/>
      <c r="C7" s="134" t="s">
        <v>243</v>
      </c>
      <c r="D7" s="884" t="s">
        <v>146</v>
      </c>
      <c r="E7" s="884"/>
      <c r="F7" s="134" t="s">
        <v>356</v>
      </c>
      <c r="G7" s="884" t="s">
        <v>452</v>
      </c>
      <c r="H7" s="884"/>
      <c r="I7" s="134" t="s">
        <v>147</v>
      </c>
      <c r="J7" s="161"/>
      <c r="K7" s="161"/>
      <c r="L7" s="223"/>
      <c r="M7" s="11" t="s">
        <v>163</v>
      </c>
      <c r="N7" s="7"/>
      <c r="O7" s="7"/>
      <c r="P7" s="142" t="str">
        <f>J16</f>
        <v>llll</v>
      </c>
      <c r="Q7" s="10"/>
      <c r="R7" s="7" t="str">
        <f>LOOKUP(P7,Listat!$H$2:$I$7)</f>
        <v>Loistava</v>
      </c>
      <c r="S7" s="7"/>
      <c r="T7" s="7"/>
      <c r="U7" s="143" t="s">
        <v>152</v>
      </c>
      <c r="V7" s="144" t="s">
        <v>153</v>
      </c>
      <c r="W7" s="144">
        <v>3</v>
      </c>
      <c r="Y7" s="4"/>
      <c r="Z7" s="4"/>
      <c r="AA7" s="3" t="s">
        <v>561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725" t="s">
        <v>20</v>
      </c>
      <c r="B8" s="724"/>
      <c r="C8" s="10"/>
      <c r="D8" s="3"/>
      <c r="E8" s="3"/>
      <c r="F8" s="3"/>
      <c r="G8" s="3"/>
      <c r="H8" s="3"/>
      <c r="I8" s="3"/>
      <c r="J8" s="3"/>
      <c r="K8" s="3"/>
      <c r="L8" s="2"/>
      <c r="M8" s="11" t="s">
        <v>774</v>
      </c>
      <c r="N8" s="7"/>
      <c r="O8" s="4"/>
      <c r="P8" s="142" t="str">
        <f>J13</f>
        <v>lllll</v>
      </c>
      <c r="Q8" s="10"/>
      <c r="R8" s="7" t="str">
        <f>LOOKUP(P8,Listat!$H$2:$I$7)</f>
        <v>Uskomaton</v>
      </c>
      <c r="S8" s="7"/>
      <c r="T8" s="7"/>
      <c r="U8" s="143" t="s">
        <v>152</v>
      </c>
      <c r="V8" s="145" t="s">
        <v>167</v>
      </c>
      <c r="W8" s="144">
        <v>6</v>
      </c>
      <c r="Y8" s="4"/>
      <c r="AA8" s="3" t="s">
        <v>562</v>
      </c>
      <c r="AB8" s="4"/>
      <c r="AC8" s="4"/>
      <c r="AD8" s="4"/>
      <c r="AE8" s="4"/>
      <c r="AF8" s="4"/>
      <c r="AG8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45">
      <c r="A9" s="913" t="s">
        <v>454</v>
      </c>
      <c r="B9" s="913"/>
      <c r="C9" s="10"/>
      <c r="D9" s="236"/>
      <c r="E9" s="236"/>
      <c r="F9" s="236"/>
      <c r="G9" s="236"/>
      <c r="H9" s="236"/>
      <c r="I9" s="236"/>
      <c r="J9" s="236"/>
      <c r="K9" s="236"/>
      <c r="L9" s="206"/>
      <c r="M9" s="11" t="s">
        <v>904</v>
      </c>
      <c r="N9" s="7"/>
      <c r="P9" s="142" t="str">
        <f>J14</f>
        <v>llll</v>
      </c>
      <c r="Q9" s="10"/>
      <c r="R9" s="7" t="str">
        <f>LOOKUP(P9,Listat!$H$2:$I$7)</f>
        <v>Loistava</v>
      </c>
      <c r="S9" s="7"/>
      <c r="T9" s="7"/>
      <c r="U9" s="143" t="s">
        <v>152</v>
      </c>
      <c r="V9" s="145" t="s">
        <v>178</v>
      </c>
      <c r="W9" s="145">
        <v>10</v>
      </c>
      <c r="Z9" s="5"/>
      <c r="AA9" s="3" t="s">
        <v>563</v>
      </c>
      <c r="AT9" s="140"/>
      <c r="AU9" s="140"/>
    </row>
    <row r="10" spans="1:47" s="207" customFormat="1" ht="16.2" customHeight="1" x14ac:dyDescent="0.45">
      <c r="A10" s="914" t="s">
        <v>463</v>
      </c>
      <c r="B10" s="914"/>
      <c r="C10" s="140"/>
      <c r="D10" s="806"/>
      <c r="E10" s="777" t="s">
        <v>151</v>
      </c>
      <c r="F10" s="797" t="str">
        <f>LOOKUP(E10,Listat!N2:O10)</f>
        <v>Voima +1, koko -1</v>
      </c>
      <c r="G10" s="236"/>
      <c r="H10" s="236"/>
      <c r="I10" s="236"/>
      <c r="J10" s="236"/>
      <c r="K10" s="236"/>
      <c r="L10" s="2"/>
      <c r="M10" s="11" t="s">
        <v>165</v>
      </c>
      <c r="N10" s="7"/>
      <c r="O10" s="4"/>
      <c r="P10" s="142" t="str">
        <f>F16</f>
        <v>ll</v>
      </c>
      <c r="Q10" s="10"/>
      <c r="R10" s="7" t="str">
        <f>LOOKUP(P10,Listat!$H$2:$I$7)</f>
        <v>Hyvä</v>
      </c>
      <c r="S10" s="7"/>
      <c r="T10" s="7"/>
      <c r="U10" s="143" t="s">
        <v>152</v>
      </c>
      <c r="V10" s="145" t="s">
        <v>179</v>
      </c>
      <c r="W10" s="145">
        <v>15</v>
      </c>
      <c r="Y10" s="4"/>
      <c r="Z10" s="5"/>
      <c r="AA10" s="3" t="s">
        <v>564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45">
      <c r="A11" s="203" t="s">
        <v>515</v>
      </c>
      <c r="B11" s="203"/>
      <c r="C11" s="10"/>
      <c r="D11" s="10"/>
      <c r="E11" s="10"/>
      <c r="F11" s="10"/>
      <c r="G11" s="10"/>
      <c r="H11" s="10"/>
      <c r="I11" s="10"/>
      <c r="J11" s="10"/>
      <c r="K11" s="10"/>
      <c r="L11" s="2"/>
      <c r="M11" s="137" t="s">
        <v>625</v>
      </c>
      <c r="N11" s="10"/>
      <c r="O11" s="251"/>
      <c r="P11" s="142" t="str">
        <f>H13</f>
        <v>llll</v>
      </c>
      <c r="Q11" s="10"/>
      <c r="R11" s="10" t="str">
        <f>LOOKUP(P11,Listat!$H$2:$I$7)</f>
        <v>Loistava</v>
      </c>
      <c r="S11" s="10"/>
      <c r="T11" s="10"/>
      <c r="U11" s="283" t="s">
        <v>152</v>
      </c>
      <c r="V11" s="284" t="s">
        <v>184</v>
      </c>
      <c r="W11" s="284">
        <v>21</v>
      </c>
      <c r="Z11" s="5"/>
      <c r="AA11" s="3" t="s">
        <v>565</v>
      </c>
      <c r="AT11" s="312"/>
    </row>
    <row r="12" spans="1:47" s="4" customFormat="1" ht="15" customHeight="1" x14ac:dyDescent="0.45">
      <c r="A12" s="272" t="s">
        <v>192</v>
      </c>
      <c r="B12" s="272"/>
      <c r="C12" s="272"/>
      <c r="D12" s="169" t="s">
        <v>553</v>
      </c>
      <c r="E12" s="169"/>
      <c r="F12" s="169" t="s">
        <v>357</v>
      </c>
      <c r="G12" s="273"/>
      <c r="H12" s="169" t="s">
        <v>358</v>
      </c>
      <c r="I12" s="229"/>
      <c r="J12" s="169" t="s">
        <v>453</v>
      </c>
      <c r="K12" s="229"/>
      <c r="L12" s="363"/>
      <c r="M12" s="160" t="s">
        <v>12</v>
      </c>
      <c r="N12" s="164"/>
      <c r="O12" s="164"/>
      <c r="P12" s="164"/>
      <c r="Q12" s="164"/>
      <c r="R12" s="164"/>
      <c r="S12" s="164"/>
      <c r="T12" s="164"/>
      <c r="U12" s="165" t="s">
        <v>235</v>
      </c>
      <c r="V12" s="165"/>
      <c r="W12" s="165" t="s">
        <v>13</v>
      </c>
      <c r="Z12" s="5"/>
      <c r="AA12" s="5"/>
      <c r="AT12" s="312"/>
    </row>
    <row r="13" spans="1:47" s="4" customFormat="1" ht="15" customHeight="1" x14ac:dyDescent="0.45">
      <c r="A13" s="10" t="s">
        <v>539</v>
      </c>
      <c r="B13" s="10"/>
      <c r="C13" s="10"/>
      <c r="D13" s="167" t="s">
        <v>143</v>
      </c>
      <c r="E13" s="727"/>
      <c r="F13" s="277" t="str">
        <f>VLOOKUP(D13,Listat!$J$2:$K$9,2)&amp;VLOOKUP($C$7,Listat!$J$2:$K$9,2)</f>
        <v>lll</v>
      </c>
      <c r="G13" s="145"/>
      <c r="H13" s="277" t="str">
        <f>VLOOKUP(D13,Listat!$J$2:$K$9,2)&amp;LOOKUP($F$7,Listat!$J$2:$K$9)</f>
        <v>llll</v>
      </c>
      <c r="I13" s="152"/>
      <c r="J13" s="277" t="str">
        <f>VLOOKUP(D13,Listat!$J$2:$K$9,2)&amp;LOOKUP($I$7,Listat!$J$2:$K$9)</f>
        <v>lllll</v>
      </c>
      <c r="K13" s="152"/>
      <c r="L13" s="10"/>
      <c r="M13" s="152" t="s">
        <v>493</v>
      </c>
      <c r="N13" s="152"/>
      <c r="O13" s="152"/>
      <c r="P13" s="306" t="s">
        <v>444</v>
      </c>
      <c r="Q13" s="152"/>
      <c r="R13" s="152"/>
      <c r="S13" s="152"/>
      <c r="T13" s="152"/>
      <c r="U13" s="143"/>
      <c r="V13" s="145" t="s">
        <v>7</v>
      </c>
      <c r="W13" s="143"/>
      <c r="Z13" s="5"/>
      <c r="AA13" s="5"/>
    </row>
    <row r="14" spans="1:47" s="4" customFormat="1" ht="15" customHeight="1" x14ac:dyDescent="0.45">
      <c r="A14" s="10" t="s">
        <v>540</v>
      </c>
      <c r="B14" s="10"/>
      <c r="C14" s="10"/>
      <c r="D14" s="167" t="s">
        <v>471</v>
      </c>
      <c r="E14" s="727"/>
      <c r="F14" s="277" t="str">
        <f>VLOOKUP(D14,Listat!$J$2:$K$9,2)&amp;VLOOKUP($C$7,Listat!$J$2:$K$9,2)</f>
        <v>ll</v>
      </c>
      <c r="G14" s="145"/>
      <c r="H14" s="277" t="str">
        <f>VLOOKUP(D14,Listat!$J$2:$K$9,2)&amp;LOOKUP($F$7,Listat!$J$2:$K$9)</f>
        <v>lll</v>
      </c>
      <c r="I14" s="176"/>
      <c r="J14" s="277" t="str">
        <f>VLOOKUP(D14,Listat!$J$2:$K$9,2)&amp;LOOKUP($I$7,Listat!$J$2:$K$9)</f>
        <v>llll</v>
      </c>
      <c r="K14" s="176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727" t="s">
        <v>6</v>
      </c>
      <c r="W14" s="134" t="s">
        <v>3</v>
      </c>
      <c r="Z14" s="5"/>
      <c r="AA14" s="5"/>
    </row>
    <row r="15" spans="1:47" s="4" customFormat="1" ht="15" customHeight="1" x14ac:dyDescent="0.45">
      <c r="A15" s="10" t="s">
        <v>541</v>
      </c>
      <c r="B15" s="10"/>
      <c r="C15" s="10"/>
      <c r="D15" s="167" t="s">
        <v>470</v>
      </c>
      <c r="E15" s="727"/>
      <c r="F15" s="277" t="str">
        <f>VLOOKUP(D15,Listat!$J$2:$K$9,2)&amp;VLOOKUP($C$7,Listat!$J$2:$K$9,2)</f>
        <v>l</v>
      </c>
      <c r="G15" s="145"/>
      <c r="H15" s="277" t="str">
        <f>VLOOKUP(D15,Listat!$J$2:$K$9,2)&amp;LOOKUP($F$7,Listat!$J$2:$K$9)</f>
        <v>ll</v>
      </c>
      <c r="I15" s="176"/>
      <c r="J15" s="277" t="str">
        <f>VLOOKUP(D15,Listat!$J$2:$K$9,2)&amp;LOOKUP($I$7,Listat!$J$2:$K$9)</f>
        <v>lll</v>
      </c>
      <c r="K15" s="176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727" t="s">
        <v>4</v>
      </c>
      <c r="W15" s="134" t="s">
        <v>3</v>
      </c>
      <c r="Z15" s="5"/>
      <c r="AA15" s="5"/>
    </row>
    <row r="16" spans="1:47" s="4" customFormat="1" ht="15" customHeight="1" x14ac:dyDescent="0.45">
      <c r="A16" s="10" t="s">
        <v>542</v>
      </c>
      <c r="B16" s="10"/>
      <c r="C16" s="10"/>
      <c r="D16" s="167" t="s">
        <v>471</v>
      </c>
      <c r="E16" s="727"/>
      <c r="F16" s="277" t="str">
        <f>VLOOKUP(D16,Listat!$J$2:$K$9,2)&amp;VLOOKUP($C$7,Listat!$J$2:$K$9,2)</f>
        <v>ll</v>
      </c>
      <c r="G16" s="145"/>
      <c r="H16" s="277" t="str">
        <f>VLOOKUP(D16,Listat!$J$2:$K$9,2)&amp;LOOKUP($F$7,Listat!$J$2:$K$9)</f>
        <v>lll</v>
      </c>
      <c r="I16" s="176"/>
      <c r="J16" s="277" t="str">
        <f>VLOOKUP(D16,Listat!$J$2:$K$9,2)&amp;LOOKUP($I$7,Listat!$J$2:$K$9)</f>
        <v>llll</v>
      </c>
      <c r="K16" s="176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727" t="s">
        <v>2</v>
      </c>
      <c r="W16" s="134" t="s">
        <v>3</v>
      </c>
      <c r="Z16" s="5"/>
      <c r="AA16" s="5"/>
    </row>
    <row r="17" spans="1:38" s="4" customFormat="1" ht="15" customHeight="1" x14ac:dyDescent="0.45">
      <c r="A17" s="10" t="s">
        <v>543</v>
      </c>
      <c r="B17" s="10"/>
      <c r="C17" s="10"/>
      <c r="D17" s="167" t="s">
        <v>470</v>
      </c>
      <c r="E17" s="727"/>
      <c r="F17" s="277" t="str">
        <f>VLOOKUP(D17,Listat!$J$2:$K$9,2)&amp;VLOOKUP($C$7,Listat!$J$2:$K$9,2)</f>
        <v>l</v>
      </c>
      <c r="G17" s="145"/>
      <c r="H17" s="277" t="str">
        <f>VLOOKUP(D17,Listat!$J$2:$K$9,2)&amp;LOOKUP($F$7,Listat!$J$2:$K$9)</f>
        <v>ll</v>
      </c>
      <c r="I17" s="278"/>
      <c r="J17" s="277" t="str">
        <f>VLOOKUP(D17,Listat!$J$2:$K$9,2)&amp;LOOKUP($I$7,Listat!$J$2:$K$9)</f>
        <v>lll</v>
      </c>
      <c r="K17" s="278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  <c r="Z17" s="5"/>
      <c r="AA17" s="5"/>
    </row>
    <row r="18" spans="1:38" s="4" customFormat="1" ht="15" customHeight="1" x14ac:dyDescent="0.45">
      <c r="A18" s="140" t="s">
        <v>544</v>
      </c>
      <c r="B18" s="158"/>
      <c r="C18" s="158"/>
      <c r="D18" s="167" t="s">
        <v>470</v>
      </c>
      <c r="E18" s="727"/>
      <c r="F18" s="277" t="str">
        <f>VLOOKUP(D18,Listat!$J$2:$K$9,2)&amp;VLOOKUP($C$7,Listat!$J$2:$K$9,2)</f>
        <v>l</v>
      </c>
      <c r="G18" s="145"/>
      <c r="H18" s="277" t="str">
        <f>VLOOKUP(D18,Listat!$J$2:$K$9,2)&amp;LOOKUP($F$7,Listat!$J$2:$K$9)</f>
        <v>ll</v>
      </c>
      <c r="I18" s="152"/>
      <c r="J18" s="277" t="str">
        <f>VLOOKUP(D18,Listat!$J$2:$K$9,2)&amp;LOOKUP($I$7,Listat!$J$2:$K$9)</f>
        <v>lll</v>
      </c>
      <c r="K18" s="152"/>
      <c r="L18" s="10"/>
      <c r="M18" s="390"/>
      <c r="N18" s="10"/>
      <c r="O18" s="10"/>
      <c r="P18" s="10"/>
      <c r="Q18" s="10"/>
      <c r="R18" s="134"/>
      <c r="S18" s="407"/>
      <c r="T18" s="389"/>
      <c r="U18" s="389"/>
      <c r="V18" s="389"/>
      <c r="W18" s="372"/>
      <c r="Z18" s="5"/>
      <c r="AA18" s="5"/>
    </row>
    <row r="19" spans="1:38" s="4" customFormat="1" ht="15" customHeight="1" thickBot="1" x14ac:dyDescent="0.5">
      <c r="A19" s="242" t="s">
        <v>467</v>
      </c>
      <c r="B19" s="726"/>
      <c r="C19" s="726"/>
      <c r="D19" s="162"/>
      <c r="E19" s="162"/>
      <c r="F19" s="162"/>
      <c r="G19" s="162"/>
      <c r="H19" s="162"/>
      <c r="I19" s="162"/>
      <c r="J19" s="162"/>
      <c r="K19" s="162"/>
      <c r="L19" s="291"/>
      <c r="M19" s="449" t="s">
        <v>829</v>
      </c>
      <c r="N19" s="449"/>
      <c r="O19" s="449"/>
      <c r="P19" s="449"/>
      <c r="Q19" s="449">
        <f>3+2</f>
        <v>5</v>
      </c>
      <c r="R19" s="449"/>
      <c r="S19" s="449"/>
      <c r="T19" s="455" t="s">
        <v>190</v>
      </c>
      <c r="U19" s="443"/>
      <c r="V19" s="456" t="str">
        <f>LOOKUP($F$7,Listat!$J$2:$K$9)&amp;IF(R7="Ihminen","l","")</f>
        <v>l</v>
      </c>
      <c r="W19" s="443"/>
      <c r="Z19" s="5"/>
      <c r="AA19" s="5"/>
    </row>
    <row r="20" spans="1:38" s="4" customFormat="1" ht="15" customHeight="1" thickTop="1" x14ac:dyDescent="0.3">
      <c r="A20" s="925" t="str">
        <f>LOOKUP(C2,Voimat!M2:N15)</f>
        <v>Mentalisi voimastuntit, Auranäkö, näe kohteen aura, eli henkisen ja fyysisen tilann</v>
      </c>
      <c r="B20" s="925"/>
      <c r="C20" s="925"/>
      <c r="D20" s="925"/>
      <c r="E20" s="925"/>
      <c r="F20" s="925"/>
      <c r="G20" s="925"/>
      <c r="H20" s="925"/>
      <c r="I20" s="925"/>
      <c r="J20" s="925"/>
      <c r="K20" s="925"/>
      <c r="L20" s="206"/>
      <c r="M20" s="247"/>
      <c r="N20" s="247"/>
      <c r="O20" s="276"/>
      <c r="P20" s="276"/>
      <c r="Q20" s="276"/>
      <c r="R20" s="276"/>
      <c r="S20" s="276"/>
      <c r="T20" s="885" t="s">
        <v>594</v>
      </c>
      <c r="U20" s="885"/>
      <c r="V20" s="885"/>
      <c r="W20" s="885"/>
    </row>
    <row r="21" spans="1:38" s="207" customFormat="1" ht="15" customHeight="1" x14ac:dyDescent="0.3">
      <c r="A21" s="926"/>
      <c r="B21" s="926"/>
      <c r="C21" s="926"/>
      <c r="D21" s="926"/>
      <c r="E21" s="926"/>
      <c r="F21" s="926"/>
      <c r="G21" s="926"/>
      <c r="H21" s="926"/>
      <c r="I21" s="926"/>
      <c r="J21" s="926"/>
      <c r="K21" s="926"/>
      <c r="L21" s="2"/>
      <c r="M21" s="247"/>
      <c r="N21" s="247"/>
      <c r="O21" s="276"/>
      <c r="P21" s="276"/>
      <c r="Q21" s="276"/>
      <c r="R21" s="276"/>
      <c r="S21" s="276"/>
      <c r="T21" s="886" t="s">
        <v>208</v>
      </c>
      <c r="U21" s="886"/>
      <c r="V21" s="886"/>
      <c r="W21" s="886"/>
      <c r="X21" s="4"/>
      <c r="Y21" s="4"/>
      <c r="AK21" s="4"/>
      <c r="AL21" s="4"/>
    </row>
    <row r="22" spans="1:38" s="4" customFormat="1" ht="15" customHeight="1" x14ac:dyDescent="0.3">
      <c r="A22" s="887" t="s">
        <v>981</v>
      </c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76"/>
      <c r="N22" s="247"/>
      <c r="O22" s="276"/>
      <c r="P22" s="276"/>
      <c r="Q22" s="276"/>
      <c r="R22" s="276"/>
      <c r="S22" s="276"/>
      <c r="T22" s="886"/>
      <c r="U22" s="886"/>
      <c r="V22" s="886"/>
      <c r="W22" s="886"/>
    </row>
    <row r="23" spans="1:38" s="4" customFormat="1" ht="15" customHeight="1" thickBot="1" x14ac:dyDescent="0.35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411" t="s">
        <v>456</v>
      </c>
      <c r="N23" s="412"/>
      <c r="O23" s="412"/>
      <c r="P23" s="413"/>
      <c r="Q23" s="413"/>
      <c r="R23" s="722" t="s">
        <v>883</v>
      </c>
      <c r="S23" s="434"/>
      <c r="T23" s="431"/>
      <c r="U23" s="414" t="s">
        <v>538</v>
      </c>
      <c r="V23" s="411"/>
      <c r="W23" s="412"/>
    </row>
    <row r="24" spans="1:38" s="4" customFormat="1" ht="15" customHeight="1" thickTop="1" x14ac:dyDescent="0.3">
      <c r="A24" s="887" t="s">
        <v>982</v>
      </c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76"/>
      <c r="N24" s="247"/>
      <c r="O24" s="276"/>
      <c r="P24" s="276"/>
      <c r="Q24" s="247"/>
      <c r="R24" s="142" t="s">
        <v>242</v>
      </c>
      <c r="S24" s="2"/>
      <c r="T24" s="2"/>
      <c r="U24" s="742" t="str">
        <f>C5</f>
        <v>Mammon (T)</v>
      </c>
      <c r="V24" s="743"/>
      <c r="W24" s="744"/>
      <c r="Y24" s="370"/>
    </row>
    <row r="25" spans="1:38" s="4" customFormat="1" ht="15" customHeight="1" x14ac:dyDescent="0.3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373"/>
      <c r="N25" s="247"/>
      <c r="O25" s="276"/>
      <c r="P25" s="276"/>
      <c r="Q25" s="247"/>
      <c r="R25" s="142" t="s">
        <v>246</v>
      </c>
      <c r="S25" s="2"/>
      <c r="T25" s="2"/>
      <c r="U25" s="167" t="s">
        <v>492</v>
      </c>
      <c r="V25" s="170"/>
      <c r="W25" s="170"/>
    </row>
    <row r="26" spans="1:38" s="4" customFormat="1" ht="15" customHeight="1" x14ac:dyDescent="0.3">
      <c r="A26" s="887"/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47"/>
      <c r="N26" s="370"/>
      <c r="O26" s="276"/>
      <c r="P26" s="370"/>
      <c r="Q26" s="247"/>
      <c r="R26" s="276"/>
      <c r="S26" s="276"/>
      <c r="T26" s="247"/>
      <c r="U26" s="252"/>
      <c r="V26" s="834"/>
      <c r="W26" s="834"/>
    </row>
    <row r="27" spans="1:38" s="4" customFormat="1" ht="15" customHeight="1" x14ac:dyDescent="0.3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247"/>
      <c r="O27" s="276"/>
      <c r="Q27" s="247"/>
      <c r="R27" s="276"/>
      <c r="S27" s="276"/>
      <c r="T27" s="247"/>
      <c r="U27" s="167" t="s">
        <v>492</v>
      </c>
      <c r="V27" s="170"/>
      <c r="W27" s="170"/>
    </row>
    <row r="28" spans="1:38" s="4" customFormat="1" ht="15" customHeight="1" x14ac:dyDescent="0.3">
      <c r="A28" s="887"/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247"/>
      <c r="O28" s="276"/>
      <c r="Q28" s="247"/>
      <c r="R28" s="276"/>
      <c r="S28" s="276"/>
      <c r="T28" s="247"/>
      <c r="U28" s="247"/>
      <c r="V28" s="276"/>
      <c r="W28" s="276"/>
    </row>
    <row r="29" spans="1:38" s="4" customFormat="1" ht="15" customHeight="1" x14ac:dyDescent="0.3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47"/>
      <c r="O29" s="276"/>
      <c r="Q29" s="247"/>
      <c r="R29" s="276"/>
      <c r="S29" s="276"/>
      <c r="T29" s="247"/>
      <c r="U29" s="247"/>
      <c r="V29" s="276"/>
      <c r="W29" s="276"/>
    </row>
    <row r="30" spans="1:38" s="4" customFormat="1" ht="15" customHeight="1" x14ac:dyDescent="0.3">
      <c r="A30" s="887"/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"/>
      <c r="M30" s="247"/>
      <c r="O30" s="276"/>
      <c r="Q30" s="247"/>
      <c r="R30" s="276"/>
      <c r="S30" s="276"/>
      <c r="T30" s="247"/>
      <c r="U30" s="247"/>
      <c r="V30" s="276"/>
      <c r="W30" s="276"/>
    </row>
    <row r="31" spans="1:38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2"/>
      <c r="M31" s="247"/>
      <c r="N31" s="247"/>
      <c r="O31" s="276"/>
      <c r="P31" s="247"/>
      <c r="Q31" s="247"/>
      <c r="R31" s="276"/>
      <c r="S31" s="276"/>
      <c r="T31" s="247"/>
      <c r="U31" s="247"/>
      <c r="V31" s="276"/>
      <c r="W31" s="276"/>
    </row>
    <row r="32" spans="1:38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2"/>
      <c r="M32" s="247"/>
      <c r="N32" s="247"/>
      <c r="O32" s="247"/>
      <c r="P32" s="247"/>
      <c r="Q32" s="247"/>
      <c r="R32" s="276"/>
      <c r="S32" s="276"/>
      <c r="T32" s="247"/>
      <c r="U32" s="247"/>
      <c r="V32" s="276"/>
      <c r="W32" s="276"/>
      <c r="AE32" s="370"/>
      <c r="AF32" s="370"/>
      <c r="AG32" s="370"/>
      <c r="AH32" s="370"/>
      <c r="AI32" s="370"/>
      <c r="AJ32" s="370"/>
    </row>
    <row r="33" spans="1:36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2"/>
      <c r="M33" s="247"/>
      <c r="N33" s="247"/>
      <c r="O33" s="247"/>
      <c r="P33" s="247"/>
      <c r="Q33" s="247"/>
      <c r="R33" s="276"/>
      <c r="S33" s="276"/>
      <c r="T33" s="247"/>
      <c r="U33" s="247"/>
      <c r="V33" s="276"/>
      <c r="W33" s="276"/>
      <c r="AE33" s="370"/>
      <c r="AF33" s="370"/>
      <c r="AG33" s="370"/>
      <c r="AH33" s="370"/>
      <c r="AI33" s="370"/>
      <c r="AJ33" s="370"/>
    </row>
    <row r="34" spans="1:36" s="4" customFormat="1" ht="15" customHeight="1" x14ac:dyDescent="0.3">
      <c r="L34" s="134"/>
      <c r="AE34" s="370"/>
      <c r="AF34" s="370"/>
      <c r="AG34" s="370"/>
      <c r="AH34" s="370"/>
      <c r="AI34" s="370"/>
      <c r="AJ34" s="370"/>
    </row>
    <row r="35" spans="1:36" s="4" customFormat="1" ht="15" customHeight="1" x14ac:dyDescent="0.3">
      <c r="L35" s="134"/>
    </row>
    <row r="36" spans="1:36" s="4" customFormat="1" ht="15" customHeight="1" x14ac:dyDescent="0.3">
      <c r="L36" s="134"/>
    </row>
    <row r="37" spans="1:36" s="4" customFormat="1" ht="15" customHeight="1" x14ac:dyDescent="0.3">
      <c r="L37" s="134"/>
    </row>
    <row r="38" spans="1:36" s="4" customFormat="1" ht="15" customHeight="1" x14ac:dyDescent="0.3">
      <c r="L38" s="134"/>
    </row>
    <row r="39" spans="1:36" s="4" customFormat="1" ht="15" customHeight="1" x14ac:dyDescent="0.3">
      <c r="L39" s="134"/>
    </row>
    <row r="40" spans="1:36" s="4" customFormat="1" ht="15" customHeight="1" x14ac:dyDescent="0.3">
      <c r="L40" s="134"/>
    </row>
    <row r="41" spans="1:36" s="4" customFormat="1" ht="15" customHeight="1" x14ac:dyDescent="0.3">
      <c r="L41" s="134"/>
    </row>
    <row r="42" spans="1:36" s="4" customFormat="1" ht="15" customHeight="1" x14ac:dyDescent="0.3">
      <c r="L42" s="134"/>
    </row>
    <row r="43" spans="1:36" s="4" customFormat="1" ht="15" customHeight="1" x14ac:dyDescent="0.3">
      <c r="L43" s="134"/>
    </row>
    <row r="44" spans="1:36" s="4" customFormat="1" ht="15" customHeight="1" x14ac:dyDescent="0.3">
      <c r="L44" s="134"/>
    </row>
    <row r="45" spans="1:36" s="4" customFormat="1" ht="15" customHeight="1" x14ac:dyDescent="0.3">
      <c r="L45" s="134"/>
    </row>
    <row r="46" spans="1:36" s="4" customFormat="1" ht="15" customHeight="1" x14ac:dyDescent="0.3">
      <c r="L46" s="134"/>
    </row>
    <row r="47" spans="1:36" s="4" customFormat="1" ht="15" customHeight="1" x14ac:dyDescent="0.3">
      <c r="L47" s="134"/>
    </row>
    <row r="48" spans="1:36" s="4" customFormat="1" ht="15" customHeight="1" x14ac:dyDescent="0.3">
      <c r="L48" s="134"/>
    </row>
    <row r="49" spans="12:12" s="4" customFormat="1" ht="15" customHeight="1" x14ac:dyDescent="0.3">
      <c r="L49" s="134"/>
    </row>
    <row r="50" spans="12:12" s="4" customFormat="1" ht="15" customHeight="1" x14ac:dyDescent="0.3">
      <c r="L50" s="134"/>
    </row>
    <row r="51" spans="12:12" s="4" customFormat="1" ht="15" customHeight="1" x14ac:dyDescent="0.3">
      <c r="L51" s="134"/>
    </row>
    <row r="52" spans="12:12" s="4" customFormat="1" ht="15" customHeight="1" x14ac:dyDescent="0.3">
      <c r="L52" s="134"/>
    </row>
    <row r="53" spans="12:12" s="4" customFormat="1" ht="15" customHeight="1" x14ac:dyDescent="0.3">
      <c r="L53" s="134"/>
    </row>
    <row r="54" spans="12:12" s="4" customFormat="1" ht="15" customHeight="1" x14ac:dyDescent="0.3">
      <c r="L54" s="134"/>
    </row>
    <row r="55" spans="12:12" s="4" customFormat="1" ht="15" customHeight="1" x14ac:dyDescent="0.3">
      <c r="L55" s="134"/>
    </row>
    <row r="56" spans="12:12" s="4" customFormat="1" ht="15" customHeight="1" x14ac:dyDescent="0.3">
      <c r="L56" s="134"/>
    </row>
    <row r="57" spans="12:12" s="4" customFormat="1" ht="15" customHeight="1" x14ac:dyDescent="0.3">
      <c r="L57" s="134"/>
    </row>
    <row r="58" spans="12:12" s="4" customFormat="1" ht="15" customHeight="1" x14ac:dyDescent="0.3">
      <c r="L58" s="134"/>
    </row>
    <row r="59" spans="12:12" s="4" customFormat="1" ht="15" customHeight="1" x14ac:dyDescent="0.3">
      <c r="L59" s="134"/>
    </row>
    <row r="60" spans="12:12" s="4" customFormat="1" ht="15" customHeight="1" x14ac:dyDescent="0.3">
      <c r="L60" s="134"/>
    </row>
    <row r="61" spans="12:12" s="4" customFormat="1" ht="15" customHeight="1" x14ac:dyDescent="0.3">
      <c r="L61" s="134"/>
    </row>
    <row r="62" spans="12:12" s="4" customFormat="1" ht="15" customHeight="1" x14ac:dyDescent="0.3">
      <c r="L62" s="134"/>
    </row>
    <row r="63" spans="12:12" s="4" customFormat="1" ht="15" customHeight="1" x14ac:dyDescent="0.3">
      <c r="L63" s="134"/>
    </row>
    <row r="64" spans="12:12" s="4" customFormat="1" ht="15" customHeight="1" x14ac:dyDescent="0.3">
      <c r="L64" s="134"/>
    </row>
    <row r="65" spans="12:12" s="4" customFormat="1" ht="15" customHeight="1" x14ac:dyDescent="0.3">
      <c r="L65" s="134"/>
    </row>
    <row r="66" spans="12:12" s="4" customFormat="1" ht="15" customHeight="1" x14ac:dyDescent="0.3">
      <c r="L66" s="134"/>
    </row>
    <row r="67" spans="12:12" s="4" customFormat="1" ht="15" customHeight="1" x14ac:dyDescent="0.3">
      <c r="L67" s="134"/>
    </row>
    <row r="68" spans="12:12" s="4" customFormat="1" ht="15" customHeight="1" x14ac:dyDescent="0.3">
      <c r="L68" s="134"/>
    </row>
    <row r="69" spans="12:12" s="4" customFormat="1" ht="15" customHeight="1" x14ac:dyDescent="0.3">
      <c r="L69" s="134"/>
    </row>
    <row r="70" spans="12:12" s="4" customFormat="1" ht="15" customHeight="1" x14ac:dyDescent="0.3">
      <c r="L70" s="134"/>
    </row>
    <row r="71" spans="12:12" s="4" customFormat="1" ht="15" customHeight="1" x14ac:dyDescent="0.3">
      <c r="L71" s="134"/>
    </row>
    <row r="72" spans="12:12" s="4" customFormat="1" ht="15" customHeight="1" x14ac:dyDescent="0.3">
      <c r="L72" s="134"/>
    </row>
    <row r="73" spans="12:12" s="4" customFormat="1" ht="15" customHeight="1" x14ac:dyDescent="0.3">
      <c r="L73" s="134"/>
    </row>
    <row r="74" spans="12:12" s="4" customFormat="1" ht="15" customHeight="1" x14ac:dyDescent="0.3">
      <c r="L74" s="134"/>
    </row>
    <row r="75" spans="12:12" s="4" customFormat="1" ht="15" customHeight="1" x14ac:dyDescent="0.3">
      <c r="L75" s="134"/>
    </row>
    <row r="76" spans="12:12" s="4" customFormat="1" ht="15" customHeight="1" x14ac:dyDescent="0.3">
      <c r="L76" s="134"/>
    </row>
    <row r="77" spans="12:12" s="4" customFormat="1" ht="15" customHeight="1" x14ac:dyDescent="0.3">
      <c r="L77" s="134"/>
    </row>
    <row r="78" spans="12:12" s="4" customFormat="1" ht="15" customHeight="1" x14ac:dyDescent="0.3">
      <c r="L78" s="134"/>
    </row>
    <row r="79" spans="12:12" s="4" customFormat="1" ht="15" customHeight="1" x14ac:dyDescent="0.3">
      <c r="L79" s="134"/>
    </row>
    <row r="80" spans="12:12" s="4" customFormat="1" ht="15" customHeight="1" x14ac:dyDescent="0.3">
      <c r="L80" s="134"/>
    </row>
    <row r="81" spans="11:12" s="4" customFormat="1" ht="15" customHeight="1" x14ac:dyDescent="0.3">
      <c r="L81" s="134"/>
    </row>
    <row r="82" spans="11:12" s="4" customFormat="1" ht="15" customHeight="1" x14ac:dyDescent="0.3">
      <c r="L82" s="134"/>
    </row>
    <row r="83" spans="11:12" s="4" customFormat="1" ht="15" customHeight="1" x14ac:dyDescent="0.3">
      <c r="L83" s="134"/>
    </row>
    <row r="84" spans="11:12" s="4" customFormat="1" ht="15" customHeight="1" x14ac:dyDescent="0.3">
      <c r="L84" s="134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692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692"/>
      <c r="L122" s="692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692"/>
      <c r="L123" s="692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692"/>
      <c r="L124" s="692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692"/>
      <c r="L125" s="692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692"/>
      <c r="L126" s="692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692"/>
      <c r="L127" s="692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692"/>
      <c r="L128" s="692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692"/>
      <c r="L129" s="692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692"/>
      <c r="L130" s="692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692"/>
      <c r="L131" s="692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692"/>
      <c r="L132" s="692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E133"/>
      <c r="F133"/>
      <c r="G133"/>
      <c r="H133"/>
      <c r="I133"/>
      <c r="J133"/>
      <c r="K133" s="692"/>
      <c r="L133" s="692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692"/>
      <c r="L134" s="692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692"/>
      <c r="L135" s="692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692"/>
      <c r="L136" s="692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692"/>
      <c r="L137" s="692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692"/>
      <c r="L138" s="692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692"/>
      <c r="L139" s="692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692"/>
      <c r="L140" s="692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692"/>
      <c r="L141" s="692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692"/>
      <c r="L142" s="69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692"/>
      <c r="L143" s="692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692"/>
      <c r="L144" s="692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692"/>
      <c r="L145" s="692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692"/>
      <c r="L146" s="69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692"/>
      <c r="L147" s="692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692"/>
      <c r="L148" s="69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692"/>
      <c r="L149" s="69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692"/>
      <c r="L150" s="692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692"/>
      <c r="L151" s="69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692"/>
      <c r="L152" s="69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692"/>
      <c r="L153" s="69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20">
    <mergeCell ref="A24:K25"/>
    <mergeCell ref="A26:K27"/>
    <mergeCell ref="A28:K29"/>
    <mergeCell ref="A30:K31"/>
    <mergeCell ref="A32:K33"/>
    <mergeCell ref="C2:F2"/>
    <mergeCell ref="A22:K23"/>
    <mergeCell ref="T22:W22"/>
    <mergeCell ref="C5:D5"/>
    <mergeCell ref="P6:R6"/>
    <mergeCell ref="S6:T6"/>
    <mergeCell ref="V6:W6"/>
    <mergeCell ref="A7:B7"/>
    <mergeCell ref="D7:E7"/>
    <mergeCell ref="G7:H7"/>
    <mergeCell ref="A9:B9"/>
    <mergeCell ref="A10:B10"/>
    <mergeCell ref="A20:K21"/>
    <mergeCell ref="T20:W20"/>
    <mergeCell ref="T21:W21"/>
  </mergeCells>
  <dataValidations count="1">
    <dataValidation type="list" allowBlank="1" showInputMessage="1" showErrorMessage="1" sqref="G7" xr:uid="{842BB957-7803-41FE-AA94-3B79EAE4A18B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6EAC85C-25B7-46D5-BF4B-56D416151DF7}">
          <x14:formula1>
            <xm:f>'Sivu 2'!$V$44:$V$52</xm:f>
          </x14:formula1>
          <xm:sqref>T20:T22</xm:sqref>
        </x14:dataValidation>
        <x14:dataValidation type="list" allowBlank="1" showInputMessage="1" showErrorMessage="1" xr:uid="{64D67B52-7004-4DE6-8292-409BEEBE2021}">
          <x14:formula1>
            <xm:f>Listat!$N$13:$N$33</xm:f>
          </x14:formula1>
          <xm:sqref>C5:D5</xm:sqref>
        </x14:dataValidation>
        <x14:dataValidation type="list" allowBlank="1" showInputMessage="1" showErrorMessage="1" xr:uid="{035BD8F8-0F99-47CF-9A47-9BC2231F649E}">
          <x14:formula1>
            <xm:f>Listat!$N$2:$N$12</xm:f>
          </x14:formula1>
          <xm:sqref>C10:E10</xm:sqref>
        </x14:dataValidation>
        <x14:dataValidation type="list" allowBlank="1" showInputMessage="1" showErrorMessage="1" xr:uid="{959BA170-15CA-4DE9-8BEC-9451207ADFF4}">
          <x14:formula1>
            <xm:f>Voimat!$M$2:$M$15</xm:f>
          </x14:formula1>
          <xm:sqref>C2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48F14-EDCE-42A4-B53F-8DBE51B0214C}">
  <dimension ref="A1:AU155"/>
  <sheetViews>
    <sheetView topLeftCell="A24" zoomScale="110" zoomScaleNormal="110" workbookViewId="0">
      <selection activeCell="N32" sqref="N32:U38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692"/>
    <col min="12" max="12" width="1.5546875" style="692" customWidth="1"/>
    <col min="13" max="13" width="4.21875" customWidth="1"/>
    <col min="21" max="21" width="4.109375" customWidth="1"/>
  </cols>
  <sheetData>
    <row r="1" spans="1:47" s="4" customFormat="1" ht="15" customHeight="1" x14ac:dyDescent="0.3">
      <c r="A1" s="1" t="s">
        <v>0</v>
      </c>
      <c r="B1" s="1"/>
      <c r="C1" s="3" t="s">
        <v>972</v>
      </c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1" t="s">
        <v>0</v>
      </c>
      <c r="P1" s="1"/>
      <c r="Q1" s="3" t="s">
        <v>977</v>
      </c>
      <c r="R1" s="3"/>
      <c r="S1" s="3"/>
      <c r="T1" s="3"/>
      <c r="U1" s="3"/>
      <c r="V1" s="3"/>
      <c r="W1" s="3"/>
      <c r="X1" s="3"/>
      <c r="Y1" s="3"/>
      <c r="Z1" s="3"/>
      <c r="AA1" s="3"/>
      <c r="AC1" s="1" t="s">
        <v>0</v>
      </c>
      <c r="AD1" s="1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7" s="4" customFormat="1" ht="15" customHeight="1" x14ac:dyDescent="0.3">
      <c r="A2" s="1" t="s">
        <v>469</v>
      </c>
      <c r="B2" s="1"/>
      <c r="C2" s="879" t="s">
        <v>1062</v>
      </c>
      <c r="D2" s="879"/>
      <c r="E2" s="879"/>
      <c r="F2" s="3"/>
      <c r="G2" s="3"/>
      <c r="H2" s="3"/>
      <c r="I2" s="3"/>
      <c r="J2" s="3"/>
      <c r="K2" s="3"/>
      <c r="L2" s="3"/>
      <c r="M2" s="3"/>
      <c r="N2" s="2"/>
      <c r="O2" s="1" t="s">
        <v>469</v>
      </c>
      <c r="P2" s="1"/>
      <c r="Q2" s="879" t="s">
        <v>364</v>
      </c>
      <c r="R2" s="879"/>
      <c r="S2" s="879"/>
      <c r="T2" s="3"/>
      <c r="U2" s="3"/>
      <c r="V2" s="3"/>
      <c r="W2" s="3"/>
      <c r="X2" s="3"/>
      <c r="Y2" s="3"/>
      <c r="Z2" s="3"/>
      <c r="AA2" s="3"/>
      <c r="AC2" s="1" t="s">
        <v>469</v>
      </c>
      <c r="AD2" s="1"/>
      <c r="AE2" s="879" t="s">
        <v>1026</v>
      </c>
      <c r="AF2" s="879"/>
      <c r="AG2" s="879"/>
      <c r="AH2" s="3"/>
      <c r="AI2" s="3"/>
      <c r="AJ2" s="3"/>
      <c r="AK2" s="3"/>
      <c r="AL2" s="3"/>
      <c r="AM2" s="3"/>
      <c r="AN2" s="3"/>
      <c r="AO2" s="3"/>
    </row>
    <row r="3" spans="1:47" s="4" customFormat="1" ht="15" customHeight="1" x14ac:dyDescent="0.3">
      <c r="A3" s="276" t="s">
        <v>257</v>
      </c>
      <c r="B3" s="276"/>
      <c r="C3" s="3"/>
      <c r="D3" s="3"/>
      <c r="E3" s="3"/>
      <c r="F3" s="3"/>
      <c r="G3" s="3"/>
      <c r="H3" s="2"/>
      <c r="I3" s="2"/>
      <c r="J3" s="809" t="s">
        <v>182</v>
      </c>
      <c r="K3" s="295"/>
      <c r="L3" s="295"/>
      <c r="M3" s="810" t="s">
        <v>211</v>
      </c>
      <c r="N3" s="2"/>
      <c r="O3" s="276" t="s">
        <v>257</v>
      </c>
      <c r="P3" s="276"/>
      <c r="Q3" s="3"/>
      <c r="R3" s="3"/>
      <c r="S3" s="3"/>
      <c r="T3" s="3"/>
      <c r="U3" s="3"/>
      <c r="V3" s="2"/>
      <c r="W3" s="2"/>
      <c r="X3" s="807" t="s">
        <v>182</v>
      </c>
      <c r="Z3" s="938" t="s">
        <v>210</v>
      </c>
      <c r="AA3" s="938"/>
      <c r="AC3" s="276" t="s">
        <v>257</v>
      </c>
      <c r="AD3" s="276"/>
      <c r="AE3" s="3"/>
      <c r="AF3" s="3"/>
      <c r="AG3" s="3"/>
      <c r="AH3" s="3"/>
      <c r="AI3" s="3"/>
      <c r="AJ3" s="2"/>
      <c r="AK3" s="2"/>
      <c r="AL3" s="807" t="s">
        <v>182</v>
      </c>
      <c r="AN3" s="938" t="s">
        <v>211</v>
      </c>
      <c r="AO3" s="938"/>
    </row>
    <row r="4" spans="1:47" s="4" customFormat="1" ht="15" customHeight="1" thickBot="1" x14ac:dyDescent="0.35">
      <c r="A4" s="1" t="s">
        <v>5</v>
      </c>
      <c r="B4" s="1"/>
      <c r="C4" s="3" t="s">
        <v>905</v>
      </c>
      <c r="D4" s="3"/>
      <c r="E4" s="3"/>
      <c r="F4" s="141"/>
      <c r="G4" s="3"/>
      <c r="H4" s="2"/>
      <c r="I4" s="802" t="s">
        <v>150</v>
      </c>
      <c r="J4" s="443"/>
      <c r="K4" s="802" t="s">
        <v>9</v>
      </c>
      <c r="L4" s="443"/>
      <c r="M4" s="3"/>
      <c r="N4" s="2"/>
      <c r="O4" s="1" t="s">
        <v>5</v>
      </c>
      <c r="P4" s="1"/>
      <c r="Q4" s="3" t="s">
        <v>1087</v>
      </c>
      <c r="R4" s="3"/>
      <c r="S4" s="3"/>
      <c r="T4" s="141"/>
      <c r="U4" s="3"/>
      <c r="V4" s="2"/>
      <c r="W4" s="2"/>
      <c r="X4" s="802" t="s">
        <v>150</v>
      </c>
      <c r="Y4" s="443"/>
      <c r="Z4" s="802" t="s">
        <v>9</v>
      </c>
      <c r="AA4" s="443"/>
      <c r="AC4" s="1" t="s">
        <v>5</v>
      </c>
      <c r="AD4" s="1"/>
      <c r="AE4" s="3" t="s">
        <v>1088</v>
      </c>
      <c r="AF4" s="3"/>
      <c r="AG4" s="3"/>
      <c r="AH4" s="141"/>
      <c r="AI4" s="3"/>
      <c r="AJ4" s="2"/>
      <c r="AK4" s="2"/>
      <c r="AL4" s="802" t="s">
        <v>150</v>
      </c>
      <c r="AM4" s="443"/>
      <c r="AN4" s="802" t="s">
        <v>9</v>
      </c>
      <c r="AO4" s="443"/>
    </row>
    <row r="5" spans="1:47" s="857" customFormat="1" ht="15" customHeight="1" thickTop="1" x14ac:dyDescent="0.3">
      <c r="A5" s="854" t="s">
        <v>319</v>
      </c>
      <c r="B5" s="854"/>
      <c r="C5" s="935" t="s">
        <v>909</v>
      </c>
      <c r="D5" s="935"/>
      <c r="E5" s="855" t="str">
        <f>LOOKUP(C5,Listat!$N$12:$O$32)</f>
        <v>Auttaa kostamaan</v>
      </c>
      <c r="F5" s="854"/>
      <c r="G5" s="854"/>
      <c r="H5" s="856"/>
      <c r="I5" s="927" t="s">
        <v>166</v>
      </c>
      <c r="J5" s="927"/>
      <c r="K5" s="856" t="s">
        <v>173</v>
      </c>
      <c r="M5" s="856"/>
      <c r="N5" s="856"/>
      <c r="O5" s="854" t="s">
        <v>319</v>
      </c>
      <c r="P5" s="854"/>
      <c r="Q5" s="935" t="s">
        <v>910</v>
      </c>
      <c r="R5" s="935"/>
      <c r="S5" s="855" t="str">
        <f>LOOKUP(Q5,Listat!$N$12:$O$32)</f>
        <v>Antaa mielihyväkokemuksia</v>
      </c>
      <c r="T5" s="854"/>
      <c r="U5" s="854"/>
      <c r="V5" s="856"/>
      <c r="W5" s="856"/>
      <c r="X5" s="927" t="s">
        <v>1031</v>
      </c>
      <c r="Y5" s="927"/>
      <c r="Z5" s="856" t="s">
        <v>171</v>
      </c>
      <c r="AA5" s="856"/>
      <c r="AC5" s="854" t="s">
        <v>319</v>
      </c>
      <c r="AD5" s="854"/>
      <c r="AE5" s="935" t="s">
        <v>913</v>
      </c>
      <c r="AF5" s="935"/>
      <c r="AG5" s="855" t="str">
        <f>LOOKUP(AE5,Listat!$N$12:$O$32)</f>
        <v>Auttaa laiskottelemaan</v>
      </c>
      <c r="AH5" s="854"/>
      <c r="AI5" s="854"/>
      <c r="AJ5" s="856"/>
      <c r="AK5" s="856"/>
      <c r="AL5" s="927" t="s">
        <v>166</v>
      </c>
      <c r="AM5" s="927"/>
      <c r="AN5" s="856" t="s">
        <v>172</v>
      </c>
      <c r="AO5" s="856"/>
    </row>
    <row r="6" spans="1:47" s="4" customFormat="1" ht="15" customHeight="1" x14ac:dyDescent="0.3">
      <c r="A6" s="240" t="s">
        <v>8</v>
      </c>
      <c r="B6" s="240"/>
      <c r="C6" s="240"/>
      <c r="D6" s="240"/>
      <c r="E6" s="368" t="s">
        <v>128</v>
      </c>
      <c r="F6" s="271">
        <v>150</v>
      </c>
      <c r="G6" s="799" t="str">
        <f>IF(E9="Ihminen"," "," ("&amp;F6/VLOOKUP(E9,Listat!$N$2:$P$12,3)&amp;")")</f>
        <v xml:space="preserve"> (50)</v>
      </c>
      <c r="H6" s="936" t="s">
        <v>144</v>
      </c>
      <c r="I6" s="936"/>
      <c r="J6" s="936"/>
      <c r="K6" s="937" t="s">
        <v>143</v>
      </c>
      <c r="L6" s="937"/>
      <c r="M6" s="424"/>
      <c r="N6" s="2"/>
      <c r="O6" s="240" t="s">
        <v>8</v>
      </c>
      <c r="P6" s="240"/>
      <c r="Q6" s="240"/>
      <c r="R6" s="240"/>
      <c r="S6" s="368" t="s">
        <v>128</v>
      </c>
      <c r="T6" s="271">
        <v>500</v>
      </c>
      <c r="U6" s="799">
        <f>T6/VLOOKUP(S9,Listat!$N$2:$P$12,3)</f>
        <v>50</v>
      </c>
      <c r="V6" s="936" t="s">
        <v>144</v>
      </c>
      <c r="W6" s="936"/>
      <c r="X6" s="936"/>
      <c r="Y6" s="863" t="s">
        <v>1090</v>
      </c>
      <c r="Z6" s="863"/>
      <c r="AA6" s="424"/>
      <c r="AC6" s="240" t="s">
        <v>8</v>
      </c>
      <c r="AD6" s="240"/>
      <c r="AE6" s="240"/>
      <c r="AF6" s="240"/>
      <c r="AG6" s="368" t="s">
        <v>128</v>
      </c>
      <c r="AH6" s="271">
        <v>90</v>
      </c>
      <c r="AI6" s="799">
        <f>AH6/VLOOKUP(AG9,Listat!$N$2:$P$12,3)</f>
        <v>30</v>
      </c>
      <c r="AJ6" s="936" t="s">
        <v>144</v>
      </c>
      <c r="AK6" s="936"/>
      <c r="AL6" s="936"/>
      <c r="AM6" s="937" t="s">
        <v>143</v>
      </c>
      <c r="AN6" s="937"/>
      <c r="AO6" s="424"/>
    </row>
    <row r="7" spans="1:47" s="207" customFormat="1" ht="15" customHeight="1" x14ac:dyDescent="0.3">
      <c r="A7" s="800" t="s">
        <v>20</v>
      </c>
      <c r="B7" s="798"/>
      <c r="C7" s="10"/>
      <c r="D7" s="3" t="s">
        <v>971</v>
      </c>
      <c r="E7" s="3"/>
      <c r="F7" s="3"/>
      <c r="G7" s="3"/>
      <c r="H7" s="3"/>
      <c r="I7" s="3"/>
      <c r="J7" s="3"/>
      <c r="K7" s="3"/>
      <c r="L7" s="3"/>
      <c r="M7" s="3"/>
      <c r="N7" s="2"/>
      <c r="O7" s="800" t="s">
        <v>20</v>
      </c>
      <c r="P7" s="798"/>
      <c r="Q7" s="10"/>
      <c r="R7" s="3" t="s">
        <v>979</v>
      </c>
      <c r="S7" s="3"/>
      <c r="T7" s="3"/>
      <c r="U7" s="3"/>
      <c r="V7" s="3"/>
      <c r="W7" s="3"/>
      <c r="X7" s="3"/>
      <c r="Y7" s="3"/>
      <c r="Z7" s="3"/>
      <c r="AA7" s="3"/>
      <c r="AB7" s="4"/>
      <c r="AC7" s="800" t="s">
        <v>20</v>
      </c>
      <c r="AD7" s="798"/>
      <c r="AE7" s="10"/>
      <c r="AF7" s="3" t="s">
        <v>990</v>
      </c>
      <c r="AG7" s="3"/>
      <c r="AH7" s="3"/>
      <c r="AI7" s="3"/>
      <c r="AJ7" s="3"/>
      <c r="AK7" s="3"/>
      <c r="AL7" s="3"/>
      <c r="AM7" s="3"/>
      <c r="AN7" s="3"/>
      <c r="AO7" s="3"/>
      <c r="AP7" s="4"/>
      <c r="AQ7" s="4"/>
      <c r="AR7" s="4"/>
      <c r="AS7" s="4"/>
    </row>
    <row r="8" spans="1:47" s="5" customFormat="1" ht="15" customHeight="1" x14ac:dyDescent="0.45">
      <c r="A8" s="913" t="s">
        <v>454</v>
      </c>
      <c r="B8" s="913"/>
      <c r="C8" s="10"/>
      <c r="D8" s="236" t="s">
        <v>827</v>
      </c>
      <c r="E8" s="236"/>
      <c r="F8" s="236"/>
      <c r="G8" s="236"/>
      <c r="H8" s="236"/>
      <c r="I8" s="236"/>
      <c r="J8" s="236"/>
      <c r="K8" s="236"/>
      <c r="L8" s="236"/>
      <c r="M8" s="236"/>
      <c r="N8" s="2"/>
      <c r="O8" s="913" t="s">
        <v>454</v>
      </c>
      <c r="P8" s="913"/>
      <c r="Q8" s="10"/>
      <c r="R8" s="236" t="s">
        <v>980</v>
      </c>
      <c r="S8" s="236"/>
      <c r="T8" s="236"/>
      <c r="U8" s="236"/>
      <c r="V8" s="236"/>
      <c r="W8" s="236"/>
      <c r="X8" s="236"/>
      <c r="Y8" s="236"/>
      <c r="Z8" s="236"/>
      <c r="AA8" s="236"/>
      <c r="AB8" s="4"/>
      <c r="AC8" s="913" t="s">
        <v>454</v>
      </c>
      <c r="AD8" s="913"/>
      <c r="AE8" s="10"/>
      <c r="AF8" s="236" t="s">
        <v>992</v>
      </c>
      <c r="AG8" s="236"/>
      <c r="AH8" s="236"/>
      <c r="AI8" s="236"/>
      <c r="AJ8" s="236"/>
      <c r="AK8" s="236"/>
      <c r="AL8" s="236"/>
      <c r="AM8" s="236"/>
      <c r="AN8" s="236"/>
      <c r="AO8" s="236"/>
      <c r="AP8" s="4"/>
      <c r="AQ8" s="4"/>
      <c r="AR8" s="4"/>
      <c r="AS8" s="4"/>
      <c r="AT8" s="161"/>
      <c r="AU8" s="161"/>
    </row>
    <row r="9" spans="1:47" s="4" customFormat="1" ht="15" customHeight="1" x14ac:dyDescent="0.3">
      <c r="A9" s="914" t="s">
        <v>463</v>
      </c>
      <c r="B9" s="914"/>
      <c r="C9" s="140"/>
      <c r="D9" s="806"/>
      <c r="E9" s="777" t="s">
        <v>534</v>
      </c>
      <c r="F9" s="797" t="str">
        <f>LOOKUP(E9,Listat!$N$2:$O$10)</f>
        <v>kynnet, sarvet torahampaat, pelätty rotu</v>
      </c>
      <c r="G9" s="236"/>
      <c r="H9" s="236"/>
      <c r="I9" s="236"/>
      <c r="J9" s="236"/>
      <c r="K9" s="236"/>
      <c r="L9" s="236"/>
      <c r="M9" s="236"/>
      <c r="N9" s="2"/>
      <c r="O9" s="914" t="s">
        <v>463</v>
      </c>
      <c r="P9" s="914"/>
      <c r="Q9" s="140"/>
      <c r="R9" s="808"/>
      <c r="S9" s="777" t="s">
        <v>155</v>
      </c>
      <c r="T9" s="797" t="str">
        <f>LOOKUP(S9,Listat!$N$2:$O$10)</f>
        <v>Yöllä näkö +1, päivällä -1</v>
      </c>
      <c r="U9" s="236"/>
      <c r="V9" s="236"/>
      <c r="W9" s="236"/>
      <c r="X9" s="236"/>
      <c r="Y9" s="236"/>
      <c r="Z9" s="236"/>
      <c r="AA9" s="236"/>
      <c r="AC9" s="914" t="s">
        <v>463</v>
      </c>
      <c r="AD9" s="914"/>
      <c r="AE9" s="140"/>
      <c r="AF9" s="808"/>
      <c r="AG9" s="777" t="s">
        <v>151</v>
      </c>
      <c r="AH9" s="797" t="str">
        <f>LOOKUP(AG9,Listat!$N$2:$O$10)</f>
        <v>Voima +1, koko -1</v>
      </c>
      <c r="AI9" s="236"/>
      <c r="AJ9" s="236"/>
      <c r="AK9" s="236"/>
      <c r="AL9" s="236"/>
      <c r="AM9" s="236"/>
      <c r="AN9" s="236"/>
      <c r="AO9" s="236"/>
      <c r="AT9" s="140"/>
      <c r="AU9" s="140"/>
    </row>
    <row r="10" spans="1:47" s="207" customFormat="1" ht="16.2" customHeight="1" x14ac:dyDescent="0.3">
      <c r="A10" s="203" t="s">
        <v>515</v>
      </c>
      <c r="B10" s="203"/>
      <c r="C10" s="10"/>
      <c r="D10" s="10" t="s">
        <v>970</v>
      </c>
      <c r="E10" s="10"/>
      <c r="F10" s="10"/>
      <c r="G10" s="10"/>
      <c r="H10" s="10"/>
      <c r="I10" s="10"/>
      <c r="K10" s="10"/>
      <c r="L10" s="10"/>
      <c r="M10" s="10"/>
      <c r="N10" s="2"/>
      <c r="O10" s="203" t="s">
        <v>515</v>
      </c>
      <c r="P10" s="203"/>
      <c r="Q10" s="10"/>
      <c r="R10" s="10" t="s">
        <v>983</v>
      </c>
      <c r="S10" s="10"/>
      <c r="T10" s="10"/>
      <c r="U10" s="10"/>
      <c r="V10" s="10"/>
      <c r="W10" s="10"/>
      <c r="Y10" s="10"/>
      <c r="Z10" s="10"/>
      <c r="AA10" s="10"/>
      <c r="AB10" s="4"/>
      <c r="AC10" s="203" t="s">
        <v>515</v>
      </c>
      <c r="AD10" s="203"/>
      <c r="AE10" s="10"/>
      <c r="AF10" s="10" t="s">
        <v>991</v>
      </c>
      <c r="AG10" s="10"/>
      <c r="AH10" s="10"/>
      <c r="AI10" s="10"/>
      <c r="AJ10" s="10"/>
      <c r="AK10" s="10"/>
      <c r="AM10" s="10"/>
      <c r="AN10" s="10"/>
      <c r="AO10" s="10"/>
      <c r="AP10" s="4"/>
      <c r="AQ10" s="4"/>
      <c r="AR10" s="4"/>
      <c r="AS10" s="4"/>
      <c r="AT10" s="312"/>
      <c r="AU10" s="312"/>
    </row>
    <row r="11" spans="1:47" s="4" customFormat="1" ht="15" customHeight="1" x14ac:dyDescent="0.3">
      <c r="A11" s="805" t="s">
        <v>192</v>
      </c>
      <c r="B11" s="422"/>
      <c r="C11" s="422"/>
      <c r="D11" s="423" t="s">
        <v>357</v>
      </c>
      <c r="E11" s="423"/>
      <c r="F11" s="423" t="s">
        <v>358</v>
      </c>
      <c r="G11" s="803"/>
      <c r="H11" s="423" t="s">
        <v>453</v>
      </c>
      <c r="I11" s="804"/>
      <c r="J11" s="424" t="s">
        <v>12</v>
      </c>
      <c r="K11" s="424"/>
      <c r="L11" s="424"/>
      <c r="M11" s="424"/>
      <c r="N11" s="2"/>
      <c r="O11" s="805" t="s">
        <v>192</v>
      </c>
      <c r="P11" s="422"/>
      <c r="Q11" s="422"/>
      <c r="R11" s="423" t="s">
        <v>357</v>
      </c>
      <c r="S11" s="423"/>
      <c r="T11" s="423" t="s">
        <v>358</v>
      </c>
      <c r="U11" s="803"/>
      <c r="V11" s="423" t="s">
        <v>453</v>
      </c>
      <c r="W11" s="804"/>
      <c r="X11" s="424" t="s">
        <v>12</v>
      </c>
      <c r="Y11" s="424"/>
      <c r="Z11" s="424"/>
      <c r="AA11" s="424"/>
      <c r="AC11" s="805" t="s">
        <v>192</v>
      </c>
      <c r="AD11" s="422"/>
      <c r="AE11" s="422"/>
      <c r="AF11" s="423" t="s">
        <v>357</v>
      </c>
      <c r="AG11" s="423"/>
      <c r="AH11" s="423" t="s">
        <v>358</v>
      </c>
      <c r="AI11" s="803"/>
      <c r="AJ11" s="423" t="s">
        <v>453</v>
      </c>
      <c r="AK11" s="804"/>
      <c r="AL11" s="424" t="s">
        <v>12</v>
      </c>
      <c r="AM11" s="424"/>
      <c r="AN11" s="424"/>
      <c r="AO11" s="424"/>
      <c r="AT11" s="312"/>
    </row>
    <row r="12" spans="1:47" s="4" customFormat="1" ht="15" customHeight="1" x14ac:dyDescent="0.3">
      <c r="A12" s="10" t="s">
        <v>539</v>
      </c>
      <c r="B12" s="10"/>
      <c r="C12" s="10"/>
      <c r="D12" s="167" t="s">
        <v>147</v>
      </c>
      <c r="E12" s="727"/>
      <c r="F12" s="277" t="s">
        <v>143</v>
      </c>
      <c r="G12" s="145"/>
      <c r="H12" s="142" t="s">
        <v>210</v>
      </c>
      <c r="I12" s="10"/>
      <c r="J12" s="152" t="s">
        <v>240</v>
      </c>
      <c r="K12" s="152"/>
      <c r="L12" s="152"/>
      <c r="M12" s="176"/>
      <c r="N12" s="2"/>
      <c r="O12" s="10" t="s">
        <v>539</v>
      </c>
      <c r="P12" s="10"/>
      <c r="Q12" s="10"/>
      <c r="R12" s="167" t="s">
        <v>143</v>
      </c>
      <c r="S12" s="727"/>
      <c r="T12" s="277" t="s">
        <v>143</v>
      </c>
      <c r="U12" s="145"/>
      <c r="V12" s="142" t="s">
        <v>143</v>
      </c>
      <c r="W12" s="10"/>
      <c r="X12" s="152" t="s">
        <v>240</v>
      </c>
      <c r="Y12" s="152"/>
      <c r="Z12" s="152"/>
      <c r="AA12" s="176"/>
      <c r="AC12" s="10" t="s">
        <v>539</v>
      </c>
      <c r="AD12" s="10"/>
      <c r="AE12" s="10"/>
      <c r="AF12" s="277" t="s">
        <v>143</v>
      </c>
      <c r="AG12" s="145"/>
      <c r="AH12" s="277" t="s">
        <v>210</v>
      </c>
      <c r="AI12" s="152"/>
      <c r="AJ12" s="277" t="s">
        <v>211</v>
      </c>
      <c r="AK12" s="152"/>
      <c r="AL12" s="152" t="s">
        <v>240</v>
      </c>
      <c r="AM12" s="152"/>
      <c r="AN12" s="152"/>
      <c r="AO12" s="176"/>
      <c r="AT12" s="312"/>
    </row>
    <row r="13" spans="1:47" s="4" customFormat="1" ht="15" customHeight="1" x14ac:dyDescent="0.3">
      <c r="A13" s="10" t="s">
        <v>540</v>
      </c>
      <c r="B13" s="10"/>
      <c r="C13" s="10"/>
      <c r="D13" s="167" t="s">
        <v>147</v>
      </c>
      <c r="E13" s="727"/>
      <c r="F13" s="277" t="s">
        <v>143</v>
      </c>
      <c r="G13" s="145"/>
      <c r="H13" s="142" t="s">
        <v>210</v>
      </c>
      <c r="I13" s="2"/>
      <c r="J13" s="306" t="s">
        <v>183</v>
      </c>
      <c r="K13" s="176"/>
      <c r="L13" s="176"/>
      <c r="M13" s="176"/>
      <c r="N13" s="2"/>
      <c r="O13" s="10" t="s">
        <v>540</v>
      </c>
      <c r="P13" s="10"/>
      <c r="Q13" s="10"/>
      <c r="R13" s="167" t="s">
        <v>143</v>
      </c>
      <c r="S13" s="727"/>
      <c r="T13" s="277" t="s">
        <v>143</v>
      </c>
      <c r="U13" s="145"/>
      <c r="V13" s="142" t="s">
        <v>143</v>
      </c>
      <c r="W13" s="2"/>
      <c r="X13" s="306" t="s">
        <v>183</v>
      </c>
      <c r="Y13" s="176"/>
      <c r="Z13" s="176"/>
      <c r="AA13" s="176"/>
      <c r="AC13" s="10" t="s">
        <v>540</v>
      </c>
      <c r="AD13" s="10"/>
      <c r="AE13" s="10"/>
      <c r="AF13" s="277" t="s">
        <v>147</v>
      </c>
      <c r="AG13" s="145"/>
      <c r="AH13" s="277" t="s">
        <v>143</v>
      </c>
      <c r="AI13" s="176"/>
      <c r="AJ13" s="277" t="s">
        <v>210</v>
      </c>
      <c r="AK13" s="176"/>
      <c r="AL13" s="306" t="s">
        <v>183</v>
      </c>
      <c r="AM13" s="176"/>
      <c r="AN13" s="176"/>
      <c r="AO13" s="176"/>
    </row>
    <row r="14" spans="1:47" s="4" customFormat="1" ht="15" customHeight="1" thickBot="1" x14ac:dyDescent="0.35">
      <c r="A14" s="10" t="s">
        <v>541</v>
      </c>
      <c r="B14" s="10"/>
      <c r="C14" s="10"/>
      <c r="D14" s="167" t="s">
        <v>1</v>
      </c>
      <c r="E14" s="727"/>
      <c r="F14" s="277" t="s">
        <v>147</v>
      </c>
      <c r="G14" s="145"/>
      <c r="H14" s="142" t="s">
        <v>143</v>
      </c>
      <c r="I14" s="2"/>
      <c r="J14" s="449" t="s">
        <v>432</v>
      </c>
      <c r="K14" s="449"/>
      <c r="L14" s="449"/>
      <c r="M14" s="449"/>
      <c r="N14" s="2"/>
      <c r="O14" s="10" t="s">
        <v>541</v>
      </c>
      <c r="P14" s="10"/>
      <c r="Q14" s="10"/>
      <c r="R14" s="167" t="s">
        <v>147</v>
      </c>
      <c r="S14" s="727"/>
      <c r="T14" s="277" t="s">
        <v>147</v>
      </c>
      <c r="U14" s="145"/>
      <c r="V14" s="142" t="s">
        <v>147</v>
      </c>
      <c r="W14" s="2"/>
      <c r="X14" s="449" t="s">
        <v>432</v>
      </c>
      <c r="Y14" s="449"/>
      <c r="Z14" s="449"/>
      <c r="AA14" s="449"/>
      <c r="AC14" s="10" t="s">
        <v>541</v>
      </c>
      <c r="AD14" s="10"/>
      <c r="AE14" s="10"/>
      <c r="AF14" s="277" t="s">
        <v>1</v>
      </c>
      <c r="AG14" s="145"/>
      <c r="AH14" s="277" t="s">
        <v>147</v>
      </c>
      <c r="AI14" s="176"/>
      <c r="AJ14" s="277" t="s">
        <v>143</v>
      </c>
      <c r="AK14" s="176"/>
      <c r="AL14" s="449" t="s">
        <v>432</v>
      </c>
      <c r="AM14" s="449"/>
      <c r="AN14" s="449"/>
      <c r="AO14" s="449"/>
    </row>
    <row r="15" spans="1:47" s="4" customFormat="1" ht="15" customHeight="1" thickTop="1" x14ac:dyDescent="0.3">
      <c r="A15" s="10" t="s">
        <v>542</v>
      </c>
      <c r="B15" s="10"/>
      <c r="C15" s="10"/>
      <c r="D15" s="167" t="s">
        <v>143</v>
      </c>
      <c r="E15" s="727"/>
      <c r="F15" s="277" t="s">
        <v>210</v>
      </c>
      <c r="G15" s="145"/>
      <c r="H15" s="142" t="s">
        <v>211</v>
      </c>
      <c r="I15" s="2"/>
      <c r="J15" s="247" t="s">
        <v>976</v>
      </c>
      <c r="K15" s="247"/>
      <c r="L15" s="276"/>
      <c r="M15" s="276"/>
      <c r="N15" s="2"/>
      <c r="O15" s="10" t="s">
        <v>542</v>
      </c>
      <c r="P15" s="10"/>
      <c r="Q15" s="10"/>
      <c r="R15" s="167" t="s">
        <v>147</v>
      </c>
      <c r="S15" s="727"/>
      <c r="T15" s="277" t="s">
        <v>147</v>
      </c>
      <c r="U15" s="145"/>
      <c r="V15" s="142" t="s">
        <v>147</v>
      </c>
      <c r="W15" s="2"/>
      <c r="X15" s="247" t="s">
        <v>1097</v>
      </c>
      <c r="Y15" s="247"/>
      <c r="Z15" s="276"/>
      <c r="AA15" s="276"/>
      <c r="AC15" s="10" t="s">
        <v>542</v>
      </c>
      <c r="AD15" s="10"/>
      <c r="AE15" s="10"/>
      <c r="AF15" s="277" t="s">
        <v>147</v>
      </c>
      <c r="AG15" s="145"/>
      <c r="AH15" s="277" t="s">
        <v>143</v>
      </c>
      <c r="AI15" s="176"/>
      <c r="AJ15" s="277" t="s">
        <v>210</v>
      </c>
      <c r="AK15" s="176"/>
      <c r="AL15" s="247" t="s">
        <v>987</v>
      </c>
      <c r="AM15" s="247"/>
      <c r="AN15" s="276"/>
      <c r="AO15" s="276"/>
    </row>
    <row r="16" spans="1:47" s="4" customFormat="1" ht="15" customHeight="1" x14ac:dyDescent="0.3">
      <c r="A16" s="10" t="s">
        <v>543</v>
      </c>
      <c r="B16" s="10"/>
      <c r="C16" s="10"/>
      <c r="D16" s="167" t="s">
        <v>1</v>
      </c>
      <c r="E16" s="727"/>
      <c r="F16" s="277" t="s">
        <v>147</v>
      </c>
      <c r="G16" s="145"/>
      <c r="H16" s="142" t="s">
        <v>143</v>
      </c>
      <c r="I16" s="137"/>
      <c r="J16" s="247" t="s">
        <v>975</v>
      </c>
      <c r="K16" s="247"/>
      <c r="L16" s="276"/>
      <c r="M16" s="276"/>
      <c r="N16" s="2"/>
      <c r="O16" s="10" t="s">
        <v>543</v>
      </c>
      <c r="P16" s="10"/>
      <c r="Q16" s="10"/>
      <c r="R16" s="167" t="s">
        <v>210</v>
      </c>
      <c r="S16" s="727"/>
      <c r="T16" s="277" t="s">
        <v>210</v>
      </c>
      <c r="U16" s="145"/>
      <c r="V16" s="142" t="s">
        <v>210</v>
      </c>
      <c r="W16" s="137"/>
      <c r="X16" s="247"/>
      <c r="Y16" s="247"/>
      <c r="Z16" s="276"/>
      <c r="AA16" s="276"/>
      <c r="AC16" s="10" t="s">
        <v>543</v>
      </c>
      <c r="AD16" s="10"/>
      <c r="AE16" s="10"/>
      <c r="AF16" s="277" t="s">
        <v>1</v>
      </c>
      <c r="AG16" s="145"/>
      <c r="AH16" s="277" t="s">
        <v>147</v>
      </c>
      <c r="AI16" s="278"/>
      <c r="AJ16" s="277" t="s">
        <v>143</v>
      </c>
      <c r="AK16" s="278"/>
      <c r="AL16" s="247" t="s">
        <v>988</v>
      </c>
      <c r="AM16" s="247"/>
      <c r="AN16" s="276"/>
      <c r="AO16" s="276"/>
    </row>
    <row r="17" spans="1:41" s="4" customFormat="1" ht="15" customHeight="1" x14ac:dyDescent="0.35">
      <c r="A17" s="140" t="s">
        <v>544</v>
      </c>
      <c r="B17" s="158"/>
      <c r="C17" s="158"/>
      <c r="D17" s="167" t="s">
        <v>1</v>
      </c>
      <c r="E17" s="727"/>
      <c r="F17" s="277" t="s">
        <v>147</v>
      </c>
      <c r="G17" s="145"/>
      <c r="H17" s="142" t="s">
        <v>143</v>
      </c>
      <c r="I17" s="10"/>
      <c r="J17" s="290" t="s">
        <v>974</v>
      </c>
      <c r="K17" s="290"/>
      <c r="L17" s="454"/>
      <c r="M17" s="454"/>
      <c r="N17" s="2"/>
      <c r="O17" s="140" t="s">
        <v>544</v>
      </c>
      <c r="P17" s="158"/>
      <c r="Q17" s="158"/>
      <c r="R17" s="167" t="s">
        <v>147</v>
      </c>
      <c r="S17" s="727"/>
      <c r="T17" s="277" t="s">
        <v>147</v>
      </c>
      <c r="U17" s="145"/>
      <c r="V17" s="142" t="s">
        <v>147</v>
      </c>
      <c r="W17" s="10"/>
      <c r="X17" s="290"/>
      <c r="Y17" s="290"/>
      <c r="Z17" s="454"/>
      <c r="AA17" s="454"/>
      <c r="AC17" s="140" t="s">
        <v>544</v>
      </c>
      <c r="AD17" s="158"/>
      <c r="AE17" s="158"/>
      <c r="AF17" s="277" t="s">
        <v>1</v>
      </c>
      <c r="AG17" s="145"/>
      <c r="AH17" s="277" t="s">
        <v>147</v>
      </c>
      <c r="AI17" s="152"/>
      <c r="AJ17" s="277" t="s">
        <v>143</v>
      </c>
      <c r="AK17" s="152"/>
      <c r="AL17" s="290" t="s">
        <v>989</v>
      </c>
      <c r="AM17" s="290"/>
      <c r="AN17" s="454"/>
      <c r="AO17" s="454"/>
    </row>
    <row r="18" spans="1:41" s="4" customFormat="1" ht="15" customHeight="1" x14ac:dyDescent="0.3">
      <c r="A18" s="427" t="s">
        <v>467</v>
      </c>
      <c r="B18" s="801"/>
      <c r="C18" s="801"/>
      <c r="D18" s="428"/>
      <c r="E18" s="428"/>
      <c r="F18" s="428"/>
      <c r="G18" s="428"/>
      <c r="H18" s="428"/>
      <c r="I18" s="428"/>
      <c r="J18" s="428"/>
      <c r="K18" s="428"/>
      <c r="L18" s="428"/>
      <c r="M18" s="428"/>
      <c r="N18" s="2"/>
      <c r="O18" s="427" t="s">
        <v>467</v>
      </c>
      <c r="P18" s="801"/>
      <c r="Q18" s="801"/>
      <c r="R18" s="428"/>
      <c r="S18" s="428"/>
      <c r="T18" s="428"/>
      <c r="U18" s="428"/>
      <c r="V18" s="428"/>
      <c r="W18" s="428"/>
      <c r="X18" s="428"/>
      <c r="Y18" s="428"/>
      <c r="Z18" s="428"/>
      <c r="AA18" s="428"/>
      <c r="AC18" s="427" t="s">
        <v>467</v>
      </c>
      <c r="AD18" s="801"/>
      <c r="AE18" s="801"/>
      <c r="AF18" s="428"/>
      <c r="AG18" s="428"/>
      <c r="AH18" s="428"/>
      <c r="AI18" s="428"/>
      <c r="AJ18" s="428"/>
      <c r="AK18" s="428"/>
      <c r="AL18" s="428"/>
      <c r="AM18" s="428"/>
      <c r="AN18" s="428"/>
      <c r="AO18" s="428"/>
    </row>
    <row r="19" spans="1:41" s="4" customFormat="1" ht="15" customHeight="1" x14ac:dyDescent="0.3">
      <c r="A19" s="928" t="str">
        <f>LOOKUP(C2,Voimat!M17:N28)</f>
        <v>Epäkuolleiden hallinta voimastuntit. Epäkuollut(henkinen, tunteet). Kuoleman jälkeen herää henkiin Lichinä. 1 kilpi skaala etu. Haavat paranee 1 taso hitaammin</v>
      </c>
      <c r="B19" s="928"/>
      <c r="C19" s="928"/>
      <c r="D19" s="928"/>
      <c r="E19" s="928"/>
      <c r="F19" s="928"/>
      <c r="G19" s="928"/>
      <c r="H19" s="928"/>
      <c r="I19" s="928"/>
      <c r="J19" s="928"/>
      <c r="K19" s="928"/>
      <c r="L19" s="928"/>
      <c r="M19" s="928"/>
      <c r="N19" s="2"/>
      <c r="O19" s="928" t="str">
        <f>LOOKUP(Q2,Voimat!M17:N28)</f>
        <v xml:space="preserve">Mentalismi voimastuntit. Auringonvalossa tappava vaurio 3,6,10, Epäkuollut(fyysinen, veri). Kuoleman jälkeen herää henkiin Nosferatuna. Fyysinen Nopeus 2 skaala etu. </v>
      </c>
      <c r="P19" s="928"/>
      <c r="Q19" s="928"/>
      <c r="R19" s="928"/>
      <c r="S19" s="928"/>
      <c r="T19" s="928"/>
      <c r="U19" s="928"/>
      <c r="V19" s="928"/>
      <c r="W19" s="928"/>
      <c r="X19" s="928"/>
      <c r="Y19" s="928"/>
      <c r="Z19" s="928"/>
      <c r="AA19" s="928"/>
      <c r="AC19" s="928" t="str">
        <f>LOOKUP(AE2,Voimat!M17:N28)</f>
        <v>Magia voimastuntit. Epäkuollut(fyysinen, pienet aivot). Kuoleman jälkeen herää henkiin Muumiona. 1 kilpi skaala etu. Haavat paranee 1 taso hitaammin</v>
      </c>
      <c r="AD19" s="928"/>
      <c r="AE19" s="928"/>
      <c r="AF19" s="928"/>
      <c r="AG19" s="928"/>
      <c r="AH19" s="928"/>
      <c r="AI19" s="928"/>
      <c r="AJ19" s="928"/>
      <c r="AK19" s="928"/>
      <c r="AL19" s="928"/>
      <c r="AM19" s="928"/>
      <c r="AN19" s="928"/>
      <c r="AO19" s="928"/>
    </row>
    <row r="20" spans="1:41" s="4" customFormat="1" ht="15" customHeight="1" x14ac:dyDescent="0.3">
      <c r="A20" s="929"/>
      <c r="B20" s="929"/>
      <c r="C20" s="929"/>
      <c r="D20" s="929"/>
      <c r="E20" s="929"/>
      <c r="F20" s="929"/>
      <c r="G20" s="929"/>
      <c r="H20" s="929"/>
      <c r="I20" s="929"/>
      <c r="J20" s="929"/>
      <c r="K20" s="929"/>
      <c r="L20" s="929"/>
      <c r="M20" s="929"/>
      <c r="N20" s="2"/>
      <c r="O20" s="929"/>
      <c r="P20" s="929"/>
      <c r="Q20" s="929"/>
      <c r="R20" s="929"/>
      <c r="S20" s="929"/>
      <c r="T20" s="929"/>
      <c r="U20" s="929"/>
      <c r="V20" s="929"/>
      <c r="W20" s="929"/>
      <c r="X20" s="929"/>
      <c r="Y20" s="929"/>
      <c r="Z20" s="929"/>
      <c r="AA20" s="929"/>
      <c r="AC20" s="929"/>
      <c r="AD20" s="929"/>
      <c r="AE20" s="929"/>
      <c r="AF20" s="929"/>
      <c r="AG20" s="929"/>
      <c r="AH20" s="929"/>
      <c r="AI20" s="929"/>
      <c r="AJ20" s="929"/>
      <c r="AK20" s="929"/>
      <c r="AL20" s="929"/>
      <c r="AM20" s="929"/>
      <c r="AN20" s="929"/>
      <c r="AO20" s="929"/>
    </row>
    <row r="21" spans="1:41" s="207" customFormat="1" ht="15" customHeight="1" x14ac:dyDescent="0.3">
      <c r="A21" s="934" t="s">
        <v>1073</v>
      </c>
      <c r="B21" s="934"/>
      <c r="C21" s="934"/>
      <c r="D21" s="934"/>
      <c r="E21" s="934"/>
      <c r="F21" s="934"/>
      <c r="G21" s="934"/>
      <c r="H21" s="934"/>
      <c r="I21" s="934"/>
      <c r="J21" s="934"/>
      <c r="K21" s="934"/>
      <c r="L21" s="276"/>
      <c r="M21" s="276"/>
      <c r="N21" s="2"/>
      <c r="O21" s="930" t="s">
        <v>1072</v>
      </c>
      <c r="P21" s="930"/>
      <c r="Q21" s="930"/>
      <c r="R21" s="930"/>
      <c r="S21" s="930"/>
      <c r="T21" s="930"/>
      <c r="U21" s="930"/>
      <c r="V21" s="930"/>
      <c r="W21" s="930"/>
      <c r="X21" s="930"/>
      <c r="Y21" s="930"/>
      <c r="Z21" s="930"/>
      <c r="AA21" s="930"/>
      <c r="AB21" s="4"/>
      <c r="AC21" s="934" t="s">
        <v>984</v>
      </c>
      <c r="AD21" s="934"/>
      <c r="AE21" s="934"/>
      <c r="AF21" s="934"/>
      <c r="AG21" s="934"/>
      <c r="AH21" s="934"/>
      <c r="AI21" s="934"/>
      <c r="AJ21" s="934"/>
      <c r="AK21" s="934"/>
      <c r="AL21" s="934"/>
      <c r="AM21" s="934"/>
      <c r="AN21" s="276"/>
      <c r="AO21" s="276"/>
    </row>
    <row r="22" spans="1:41" s="4" customFormat="1" ht="15" customHeight="1" x14ac:dyDescent="0.3">
      <c r="A22" s="931"/>
      <c r="B22" s="931"/>
      <c r="C22" s="931"/>
      <c r="D22" s="931"/>
      <c r="E22" s="931"/>
      <c r="F22" s="931"/>
      <c r="G22" s="931"/>
      <c r="H22" s="931"/>
      <c r="I22" s="931"/>
      <c r="J22" s="931"/>
      <c r="K22" s="931"/>
      <c r="L22" s="276"/>
      <c r="M22" s="276"/>
      <c r="N22" s="2"/>
      <c r="O22" s="931"/>
      <c r="P22" s="931"/>
      <c r="Q22" s="931"/>
      <c r="R22" s="931"/>
      <c r="S22" s="931"/>
      <c r="T22" s="931"/>
      <c r="U22" s="931"/>
      <c r="V22" s="931"/>
      <c r="W22" s="931"/>
      <c r="X22" s="931"/>
      <c r="Y22" s="931"/>
      <c r="Z22" s="931"/>
      <c r="AA22" s="931"/>
      <c r="AC22" s="931"/>
      <c r="AD22" s="931"/>
      <c r="AE22" s="931"/>
      <c r="AF22" s="931"/>
      <c r="AG22" s="931"/>
      <c r="AH22" s="931"/>
      <c r="AI22" s="931"/>
      <c r="AJ22" s="931"/>
      <c r="AK22" s="931"/>
      <c r="AL22" s="931"/>
      <c r="AM22" s="931"/>
      <c r="AN22" s="276"/>
      <c r="AO22" s="276"/>
    </row>
    <row r="23" spans="1:41" s="4" customFormat="1" ht="15" customHeight="1" x14ac:dyDescent="0.3">
      <c r="A23" s="887" t="s">
        <v>825</v>
      </c>
      <c r="B23" s="887"/>
      <c r="C23" s="887"/>
      <c r="D23" s="887"/>
      <c r="E23" s="887"/>
      <c r="F23" s="887"/>
      <c r="G23" s="887"/>
      <c r="H23" s="887"/>
      <c r="I23" s="887"/>
      <c r="J23" s="887"/>
      <c r="K23" s="887"/>
      <c r="L23" s="276"/>
      <c r="M23" s="276"/>
      <c r="N23" s="2"/>
      <c r="O23" s="932" t="s">
        <v>982</v>
      </c>
      <c r="P23" s="932"/>
      <c r="Q23" s="932"/>
      <c r="R23" s="932"/>
      <c r="S23" s="932"/>
      <c r="T23" s="932"/>
      <c r="U23" s="932"/>
      <c r="V23" s="932"/>
      <c r="W23" s="932"/>
      <c r="X23" s="932"/>
      <c r="Y23" s="932"/>
      <c r="Z23" s="932"/>
      <c r="AA23" s="932"/>
      <c r="AC23" s="887" t="s">
        <v>985</v>
      </c>
      <c r="AD23" s="887"/>
      <c r="AE23" s="887"/>
      <c r="AF23" s="887"/>
      <c r="AG23" s="887"/>
      <c r="AH23" s="887"/>
      <c r="AI23" s="887"/>
      <c r="AJ23" s="887"/>
      <c r="AK23" s="887"/>
      <c r="AL23" s="887"/>
      <c r="AM23" s="887"/>
      <c r="AN23" s="276"/>
      <c r="AO23" s="276"/>
    </row>
    <row r="24" spans="1:41" s="4" customFormat="1" ht="15" customHeight="1" x14ac:dyDescent="0.3">
      <c r="A24" s="888"/>
      <c r="B24" s="888"/>
      <c r="C24" s="888"/>
      <c r="D24" s="888"/>
      <c r="E24" s="888"/>
      <c r="F24" s="888"/>
      <c r="G24" s="888"/>
      <c r="H24" s="888"/>
      <c r="I24" s="888"/>
      <c r="J24" s="888"/>
      <c r="K24" s="888"/>
      <c r="L24" s="276"/>
      <c r="M24" s="276"/>
      <c r="N24" s="2"/>
      <c r="O24" s="888"/>
      <c r="P24" s="888"/>
      <c r="Q24" s="888"/>
      <c r="R24" s="888"/>
      <c r="S24" s="888"/>
      <c r="T24" s="888"/>
      <c r="U24" s="888"/>
      <c r="V24" s="888"/>
      <c r="W24" s="888"/>
      <c r="X24" s="888"/>
      <c r="Y24" s="888"/>
      <c r="Z24" s="888"/>
      <c r="AA24" s="888"/>
      <c r="AC24" s="888"/>
      <c r="AD24" s="888"/>
      <c r="AE24" s="888"/>
      <c r="AF24" s="888"/>
      <c r="AG24" s="888"/>
      <c r="AH24" s="888"/>
      <c r="AI24" s="888"/>
      <c r="AJ24" s="888"/>
      <c r="AK24" s="888"/>
      <c r="AL24" s="888"/>
      <c r="AM24" s="888"/>
      <c r="AN24" s="276"/>
      <c r="AO24" s="276"/>
    </row>
    <row r="25" spans="1:41" s="4" customFormat="1" ht="15" customHeight="1" x14ac:dyDescent="0.3">
      <c r="A25" s="932" t="s">
        <v>973</v>
      </c>
      <c r="B25" s="932"/>
      <c r="C25" s="932"/>
      <c r="D25" s="932"/>
      <c r="E25" s="932"/>
      <c r="F25" s="932"/>
      <c r="G25" s="932"/>
      <c r="H25" s="932"/>
      <c r="I25" s="932"/>
      <c r="J25" s="932"/>
      <c r="K25" s="932"/>
      <c r="L25" s="932"/>
      <c r="M25" s="932"/>
      <c r="N25" s="2"/>
      <c r="O25" s="933" t="s">
        <v>1084</v>
      </c>
      <c r="P25" s="932"/>
      <c r="Q25" s="932"/>
      <c r="R25" s="932"/>
      <c r="S25" s="932"/>
      <c r="T25" s="932"/>
      <c r="U25" s="932"/>
      <c r="V25" s="932"/>
      <c r="W25" s="932"/>
      <c r="X25" s="932"/>
      <c r="Y25" s="932"/>
      <c r="Z25" s="932"/>
      <c r="AA25" s="932"/>
      <c r="AC25" s="887" t="s">
        <v>986</v>
      </c>
      <c r="AD25" s="887"/>
      <c r="AE25" s="887"/>
      <c r="AF25" s="887"/>
      <c r="AG25" s="887"/>
      <c r="AH25" s="887"/>
      <c r="AI25" s="887"/>
      <c r="AJ25" s="887"/>
      <c r="AK25" s="887"/>
      <c r="AL25" s="887"/>
      <c r="AM25" s="887"/>
      <c r="AN25" s="276"/>
      <c r="AO25" s="276"/>
    </row>
    <row r="26" spans="1:41" s="4" customFormat="1" ht="15" customHeight="1" x14ac:dyDescent="0.3">
      <c r="A26" s="888"/>
      <c r="B26" s="888"/>
      <c r="C26" s="888"/>
      <c r="D26" s="888"/>
      <c r="E26" s="888"/>
      <c r="F26" s="888"/>
      <c r="G26" s="888"/>
      <c r="H26" s="888"/>
      <c r="I26" s="888"/>
      <c r="J26" s="888"/>
      <c r="K26" s="888"/>
      <c r="L26" s="888"/>
      <c r="M26" s="888"/>
      <c r="N26" s="2"/>
      <c r="O26" s="923"/>
      <c r="P26" s="888"/>
      <c r="Q26" s="888"/>
      <c r="R26" s="888"/>
      <c r="S26" s="888"/>
      <c r="T26" s="888"/>
      <c r="U26" s="888"/>
      <c r="V26" s="888"/>
      <c r="W26" s="888"/>
      <c r="X26" s="888"/>
      <c r="Y26" s="888"/>
      <c r="Z26" s="888"/>
      <c r="AA26" s="888"/>
      <c r="AC26" s="888"/>
      <c r="AD26" s="888"/>
      <c r="AE26" s="888"/>
      <c r="AF26" s="888"/>
      <c r="AG26" s="888"/>
      <c r="AH26" s="888"/>
      <c r="AI26" s="888"/>
      <c r="AJ26" s="888"/>
      <c r="AK26" s="888"/>
      <c r="AL26" s="888"/>
      <c r="AM26" s="888"/>
      <c r="AN26" s="276"/>
      <c r="AO26" s="276"/>
    </row>
    <row r="27" spans="1:41" s="4" customFormat="1" ht="15" customHeight="1" x14ac:dyDescent="0.3">
      <c r="A27" s="932" t="s">
        <v>826</v>
      </c>
      <c r="B27" s="932"/>
      <c r="C27" s="932"/>
      <c r="D27" s="932"/>
      <c r="E27" s="932"/>
      <c r="F27" s="932"/>
      <c r="G27" s="932"/>
      <c r="H27" s="932"/>
      <c r="I27" s="932"/>
      <c r="J27" s="932"/>
      <c r="K27" s="932"/>
      <c r="L27" s="932"/>
      <c r="M27" s="932"/>
      <c r="N27" s="2"/>
      <c r="O27" s="887" t="s">
        <v>1096</v>
      </c>
      <c r="P27" s="887"/>
      <c r="Q27" s="887"/>
      <c r="R27" s="887"/>
      <c r="S27" s="887"/>
      <c r="T27" s="887"/>
      <c r="U27" s="887"/>
      <c r="V27" s="887"/>
      <c r="W27" s="887"/>
      <c r="X27" s="887"/>
      <c r="Y27" s="887"/>
      <c r="Z27" s="276"/>
      <c r="AA27" s="276"/>
      <c r="AC27" s="887"/>
      <c r="AD27" s="887"/>
      <c r="AE27" s="887"/>
      <c r="AF27" s="887"/>
      <c r="AG27" s="887"/>
      <c r="AH27" s="887"/>
      <c r="AI27" s="887"/>
      <c r="AJ27" s="887"/>
      <c r="AK27" s="887"/>
      <c r="AL27" s="887"/>
      <c r="AM27" s="887"/>
      <c r="AN27" s="276"/>
      <c r="AO27" s="276"/>
    </row>
    <row r="28" spans="1:41" s="4" customFormat="1" ht="15" customHeight="1" x14ac:dyDescent="0.3">
      <c r="A28" s="888"/>
      <c r="B28" s="888"/>
      <c r="C28" s="888"/>
      <c r="D28" s="888"/>
      <c r="E28" s="888"/>
      <c r="F28" s="888"/>
      <c r="G28" s="888"/>
      <c r="H28" s="888"/>
      <c r="I28" s="888"/>
      <c r="J28" s="888"/>
      <c r="K28" s="888"/>
      <c r="L28" s="888"/>
      <c r="M28" s="888"/>
      <c r="N28" s="2"/>
      <c r="O28" s="888"/>
      <c r="P28" s="888"/>
      <c r="Q28" s="888"/>
      <c r="R28" s="888"/>
      <c r="S28" s="888"/>
      <c r="T28" s="888"/>
      <c r="U28" s="888"/>
      <c r="V28" s="888"/>
      <c r="W28" s="888"/>
      <c r="X28" s="888"/>
      <c r="Y28" s="888"/>
      <c r="Z28" s="276"/>
      <c r="AA28" s="276"/>
      <c r="AC28" s="888"/>
      <c r="AD28" s="888"/>
      <c r="AE28" s="888"/>
      <c r="AF28" s="888"/>
      <c r="AG28" s="888"/>
      <c r="AH28" s="888"/>
      <c r="AI28" s="888"/>
      <c r="AJ28" s="888"/>
      <c r="AK28" s="888"/>
      <c r="AL28" s="888"/>
      <c r="AM28" s="888"/>
      <c r="AN28" s="276"/>
      <c r="AO28" s="276"/>
    </row>
    <row r="29" spans="1:41" s="4" customFormat="1" ht="15" customHeight="1" x14ac:dyDescent="0.3">
      <c r="A29" s="887"/>
      <c r="B29" s="887"/>
      <c r="C29" s="887"/>
      <c r="D29" s="887"/>
      <c r="E29" s="887"/>
      <c r="F29" s="887"/>
      <c r="G29" s="887"/>
      <c r="H29" s="887"/>
      <c r="I29" s="887"/>
      <c r="J29" s="887"/>
      <c r="K29" s="887"/>
      <c r="N29" s="2"/>
      <c r="O29" s="887"/>
      <c r="P29" s="887"/>
      <c r="Q29" s="887"/>
      <c r="R29" s="887"/>
      <c r="S29" s="887"/>
      <c r="T29" s="887"/>
      <c r="U29" s="887"/>
      <c r="V29" s="887"/>
      <c r="W29" s="887"/>
      <c r="X29" s="887"/>
      <c r="Y29" s="887"/>
      <c r="Z29" s="276"/>
      <c r="AA29" s="276"/>
      <c r="AC29" s="887"/>
      <c r="AD29" s="887"/>
      <c r="AE29" s="887"/>
      <c r="AF29" s="887"/>
      <c r="AG29" s="887"/>
      <c r="AH29" s="887"/>
      <c r="AI29" s="887"/>
      <c r="AJ29" s="887"/>
      <c r="AK29" s="887"/>
      <c r="AL29" s="887"/>
      <c r="AM29" s="887"/>
      <c r="AN29" s="276"/>
      <c r="AO29" s="276"/>
    </row>
    <row r="30" spans="1:41" s="4" customFormat="1" ht="15" customHeight="1" x14ac:dyDescent="0.3">
      <c r="A30" s="888"/>
      <c r="B30" s="888"/>
      <c r="C30" s="888"/>
      <c r="D30" s="888"/>
      <c r="E30" s="888"/>
      <c r="F30" s="888"/>
      <c r="G30" s="888"/>
      <c r="H30" s="888"/>
      <c r="I30" s="888"/>
      <c r="J30" s="888"/>
      <c r="K30" s="888"/>
      <c r="N30" s="2"/>
      <c r="O30" s="888"/>
      <c r="P30" s="888"/>
      <c r="Q30" s="888"/>
      <c r="R30" s="888"/>
      <c r="S30" s="888"/>
      <c r="T30" s="888"/>
      <c r="U30" s="888"/>
      <c r="V30" s="888"/>
      <c r="W30" s="888"/>
      <c r="X30" s="888"/>
      <c r="Y30" s="888"/>
      <c r="Z30" s="276"/>
      <c r="AA30" s="276"/>
      <c r="AC30" s="888"/>
      <c r="AD30" s="888"/>
      <c r="AE30" s="888"/>
      <c r="AF30" s="888"/>
      <c r="AG30" s="888"/>
      <c r="AH30" s="888"/>
      <c r="AI30" s="888"/>
      <c r="AJ30" s="888"/>
      <c r="AK30" s="888"/>
      <c r="AL30" s="888"/>
      <c r="AM30" s="888"/>
      <c r="AN30" s="276"/>
      <c r="AO30" s="276"/>
    </row>
    <row r="31" spans="1:41" s="4" customFormat="1" ht="15" customHeight="1" x14ac:dyDescent="0.45">
      <c r="U31" s="5"/>
      <c r="V31" s="5"/>
      <c r="W31" s="5"/>
      <c r="X31" s="5"/>
    </row>
    <row r="32" spans="1:41" s="4" customFormat="1" ht="15" customHeight="1" thickBot="1" x14ac:dyDescent="0.5">
      <c r="A32" s="318" t="s">
        <v>388</v>
      </c>
      <c r="B32" s="153"/>
      <c r="C32" s="310" t="s">
        <v>1091</v>
      </c>
      <c r="D32" s="147"/>
      <c r="E32" s="837" t="s">
        <v>467</v>
      </c>
      <c r="F32" s="153" t="s">
        <v>389</v>
      </c>
      <c r="G32" s="153"/>
      <c r="H32" s="153"/>
      <c r="I32" s="858"/>
      <c r="J32" s="858"/>
      <c r="K32" s="858"/>
      <c r="Q32" s="865" t="s">
        <v>1092</v>
      </c>
      <c r="R32" s="865"/>
      <c r="S32" s="865"/>
      <c r="T32" s="865"/>
      <c r="U32" s="865"/>
      <c r="V32" s="5"/>
      <c r="W32" s="5"/>
      <c r="X32" s="5"/>
      <c r="AC32" s="858" t="s">
        <v>1089</v>
      </c>
      <c r="AD32" s="858"/>
      <c r="AE32" s="858"/>
    </row>
    <row r="33" spans="1:36" s="4" customFormat="1" ht="15" customHeight="1" thickTop="1" thickBot="1" x14ac:dyDescent="0.5">
      <c r="A33" s="4" t="s">
        <v>158</v>
      </c>
      <c r="C33" s="180">
        <v>1</v>
      </c>
      <c r="D33" s="180"/>
      <c r="E33" s="8">
        <v>1</v>
      </c>
      <c r="F33" s="142" t="s">
        <v>152</v>
      </c>
      <c r="G33" s="2"/>
      <c r="H33" s="8"/>
      <c r="I33" s="142"/>
      <c r="N33" s="858" t="s">
        <v>1089</v>
      </c>
      <c r="O33" s="858"/>
      <c r="P33" s="858"/>
      <c r="Q33" s="866">
        <v>2</v>
      </c>
      <c r="R33" s="866">
        <v>3</v>
      </c>
      <c r="S33" s="866">
        <v>4</v>
      </c>
      <c r="T33" s="866">
        <v>5</v>
      </c>
      <c r="U33" s="866">
        <v>6</v>
      </c>
      <c r="V33" s="5"/>
      <c r="W33" s="5"/>
      <c r="X33" s="5"/>
      <c r="AC33" s="142" t="s">
        <v>211</v>
      </c>
      <c r="AE33" s="4">
        <f>(5/6)*3</f>
        <v>2.5</v>
      </c>
    </row>
    <row r="34" spans="1:36" s="4" customFormat="1" ht="15" customHeight="1" thickTop="1" thickBot="1" x14ac:dyDescent="0.5">
      <c r="A34" s="176" t="s">
        <v>160</v>
      </c>
      <c r="B34" s="176"/>
      <c r="C34" s="144">
        <v>1.5</v>
      </c>
      <c r="D34" s="144"/>
      <c r="E34" s="144">
        <v>2</v>
      </c>
      <c r="F34" s="306" t="s">
        <v>3</v>
      </c>
      <c r="G34" s="176"/>
      <c r="H34" s="144"/>
      <c r="I34" s="142"/>
      <c r="N34" s="142" t="s">
        <v>211</v>
      </c>
      <c r="O34" s="2"/>
      <c r="P34" s="869">
        <v>5</v>
      </c>
      <c r="Q34" s="868">
        <f t="shared" ref="Q34:U38" si="0">$P34/6*Q$33</f>
        <v>1.6666666666666667</v>
      </c>
      <c r="R34" s="867">
        <f t="shared" si="0"/>
        <v>2.5</v>
      </c>
      <c r="S34" s="868">
        <f t="shared" si="0"/>
        <v>3.3333333333333335</v>
      </c>
      <c r="T34" s="867">
        <f t="shared" si="0"/>
        <v>4.166666666666667</v>
      </c>
      <c r="U34" s="868">
        <f t="shared" si="0"/>
        <v>5</v>
      </c>
      <c r="V34" s="5"/>
      <c r="W34" s="5"/>
      <c r="X34" s="5"/>
      <c r="AC34" s="142" t="s">
        <v>210</v>
      </c>
      <c r="AE34" s="4">
        <f>(4/6)*3</f>
        <v>2</v>
      </c>
      <c r="AF34" s="370"/>
      <c r="AG34" s="370"/>
      <c r="AH34" s="370"/>
      <c r="AI34" s="370"/>
      <c r="AJ34" s="370"/>
    </row>
    <row r="35" spans="1:36" s="4" customFormat="1" ht="15" customHeight="1" thickBot="1" x14ac:dyDescent="0.5">
      <c r="A35" s="864" t="s">
        <v>159</v>
      </c>
      <c r="B35" s="859"/>
      <c r="C35" s="860">
        <v>2</v>
      </c>
      <c r="D35" s="860"/>
      <c r="E35" s="860">
        <v>3</v>
      </c>
      <c r="F35" s="861" t="s">
        <v>183</v>
      </c>
      <c r="G35" s="859"/>
      <c r="H35" s="862"/>
      <c r="I35" s="142"/>
      <c r="L35" s="134"/>
      <c r="N35" s="142" t="s">
        <v>210</v>
      </c>
      <c r="O35" s="2"/>
      <c r="P35" s="869">
        <v>4</v>
      </c>
      <c r="Q35" s="868">
        <f t="shared" si="0"/>
        <v>1.3333333333333333</v>
      </c>
      <c r="R35" s="867">
        <f t="shared" si="0"/>
        <v>2</v>
      </c>
      <c r="S35" s="868">
        <f t="shared" si="0"/>
        <v>2.6666666666666665</v>
      </c>
      <c r="T35" s="867">
        <f t="shared" si="0"/>
        <v>3.333333333333333</v>
      </c>
      <c r="U35" s="868">
        <f t="shared" si="0"/>
        <v>4</v>
      </c>
      <c r="V35" s="5"/>
      <c r="W35" s="5"/>
      <c r="X35" s="5"/>
      <c r="AC35" s="142" t="s">
        <v>143</v>
      </c>
      <c r="AE35" s="4">
        <f>(3/6)*3</f>
        <v>1.5</v>
      </c>
      <c r="AF35" s="370"/>
      <c r="AG35" s="370"/>
      <c r="AH35" s="370"/>
      <c r="AI35" s="370"/>
      <c r="AJ35" s="370"/>
    </row>
    <row r="36" spans="1:36" s="4" customFormat="1" ht="15" customHeight="1" x14ac:dyDescent="0.45">
      <c r="A36" s="176" t="s">
        <v>181</v>
      </c>
      <c r="B36" s="176"/>
      <c r="C36" s="144">
        <v>2.5</v>
      </c>
      <c r="D36" s="144"/>
      <c r="E36" s="144">
        <v>4</v>
      </c>
      <c r="F36" s="306" t="s">
        <v>218</v>
      </c>
      <c r="G36" s="176"/>
      <c r="H36" s="144"/>
      <c r="I36" s="167"/>
      <c r="L36" s="134"/>
      <c r="N36" s="142" t="s">
        <v>143</v>
      </c>
      <c r="O36" s="2"/>
      <c r="P36" s="869">
        <v>3</v>
      </c>
      <c r="Q36" s="868">
        <f t="shared" si="0"/>
        <v>1</v>
      </c>
      <c r="R36" s="867">
        <f t="shared" si="0"/>
        <v>1.5</v>
      </c>
      <c r="S36" s="868">
        <f t="shared" si="0"/>
        <v>2</v>
      </c>
      <c r="T36" s="867">
        <f t="shared" si="0"/>
        <v>2.5</v>
      </c>
      <c r="U36" s="868">
        <f t="shared" si="0"/>
        <v>3</v>
      </c>
      <c r="V36" s="5"/>
      <c r="W36" s="5"/>
      <c r="X36" s="5"/>
      <c r="AE36" s="370"/>
      <c r="AF36" s="370"/>
      <c r="AG36" s="370"/>
      <c r="AH36" s="370"/>
      <c r="AI36" s="370"/>
      <c r="AJ36" s="370"/>
    </row>
    <row r="37" spans="1:36" s="4" customFormat="1" ht="15" customHeight="1" x14ac:dyDescent="0.45">
      <c r="A37" s="177" t="s">
        <v>157</v>
      </c>
      <c r="B37" s="2"/>
      <c r="C37" s="180">
        <v>3</v>
      </c>
      <c r="D37" s="180"/>
      <c r="E37" s="180">
        <v>5</v>
      </c>
      <c r="F37" s="351" t="s">
        <v>246</v>
      </c>
      <c r="G37" s="2"/>
      <c r="H37" s="180"/>
      <c r="I37" s="167"/>
      <c r="L37" s="134"/>
      <c r="N37" s="167" t="s">
        <v>147</v>
      </c>
      <c r="O37" s="2"/>
      <c r="P37" s="869">
        <v>2</v>
      </c>
      <c r="Q37" s="868">
        <f t="shared" si="0"/>
        <v>0.66666666666666663</v>
      </c>
      <c r="R37" s="867">
        <f t="shared" si="0"/>
        <v>1</v>
      </c>
      <c r="S37" s="868">
        <f t="shared" si="0"/>
        <v>1.3333333333333333</v>
      </c>
      <c r="T37" s="867">
        <f t="shared" si="0"/>
        <v>1.6666666666666665</v>
      </c>
      <c r="U37" s="868">
        <f t="shared" si="0"/>
        <v>2</v>
      </c>
      <c r="V37" s="5"/>
      <c r="W37" s="5"/>
      <c r="X37" s="5"/>
    </row>
    <row r="38" spans="1:36" s="4" customFormat="1" ht="15" customHeight="1" x14ac:dyDescent="0.45">
      <c r="L38" s="134"/>
      <c r="N38" s="167" t="s">
        <v>1</v>
      </c>
      <c r="O38" s="2"/>
      <c r="P38" s="870">
        <v>1</v>
      </c>
      <c r="Q38" s="868">
        <f t="shared" si="0"/>
        <v>0.33333333333333331</v>
      </c>
      <c r="R38" s="867">
        <f t="shared" si="0"/>
        <v>0.5</v>
      </c>
      <c r="S38" s="868">
        <f t="shared" si="0"/>
        <v>0.66666666666666663</v>
      </c>
      <c r="T38" s="867">
        <f t="shared" si="0"/>
        <v>0.83333333333333326</v>
      </c>
      <c r="U38" s="868">
        <f t="shared" si="0"/>
        <v>1</v>
      </c>
      <c r="V38" s="5"/>
      <c r="W38" s="5"/>
      <c r="X38" s="5"/>
    </row>
    <row r="39" spans="1:36" s="4" customFormat="1" ht="15" customHeight="1" x14ac:dyDescent="0.45">
      <c r="L39" s="134"/>
      <c r="P39" s="5"/>
      <c r="Q39" s="5"/>
      <c r="R39" s="5"/>
      <c r="S39" s="5"/>
      <c r="T39" s="5"/>
      <c r="U39" s="5"/>
      <c r="V39" s="5"/>
      <c r="W39" s="5"/>
      <c r="X39" s="5"/>
    </row>
    <row r="40" spans="1:36" s="4" customFormat="1" ht="15" customHeight="1" x14ac:dyDescent="0.45">
      <c r="L40" s="134"/>
      <c r="P40" s="5"/>
      <c r="Q40" s="5"/>
      <c r="R40" s="5"/>
      <c r="S40" s="5"/>
      <c r="T40" s="5"/>
      <c r="U40" s="5"/>
      <c r="V40" s="5"/>
      <c r="W40" s="5"/>
      <c r="X40" s="5"/>
    </row>
    <row r="41" spans="1:36" s="4" customFormat="1" ht="15" customHeight="1" x14ac:dyDescent="0.45">
      <c r="L41" s="134"/>
      <c r="P41" s="5"/>
      <c r="Q41" s="5"/>
      <c r="R41" s="5"/>
      <c r="S41" s="5"/>
      <c r="T41" s="5"/>
      <c r="U41" s="5"/>
      <c r="V41" s="5"/>
      <c r="W41" s="5"/>
      <c r="X41" s="5"/>
    </row>
    <row r="42" spans="1:36" s="4" customFormat="1" ht="15" customHeight="1" x14ac:dyDescent="0.45">
      <c r="L42" s="134"/>
      <c r="P42" s="5"/>
      <c r="Q42" s="5"/>
      <c r="R42" s="5"/>
      <c r="S42" s="5"/>
      <c r="T42" s="5"/>
      <c r="U42" s="5"/>
      <c r="V42" s="5"/>
      <c r="W42" s="5"/>
      <c r="X42" s="5"/>
    </row>
    <row r="43" spans="1:36" s="4" customFormat="1" ht="15" customHeight="1" x14ac:dyDescent="0.45">
      <c r="L43" s="134"/>
      <c r="P43" s="5"/>
      <c r="Q43" s="5"/>
      <c r="R43" s="5"/>
      <c r="S43" s="5"/>
      <c r="T43" s="5"/>
      <c r="U43" s="5"/>
      <c r="V43" s="5"/>
      <c r="W43" s="5"/>
      <c r="X43" s="5"/>
    </row>
    <row r="44" spans="1:36" s="4" customFormat="1" ht="15" customHeight="1" x14ac:dyDescent="0.45">
      <c r="L44" s="134"/>
      <c r="P44" s="5"/>
      <c r="Q44" s="5"/>
      <c r="R44" s="5"/>
      <c r="S44" s="5"/>
      <c r="T44" s="5"/>
      <c r="U44" s="5"/>
      <c r="V44" s="5"/>
      <c r="W44" s="5"/>
      <c r="X44" s="5"/>
    </row>
    <row r="45" spans="1:36" s="4" customFormat="1" ht="15" customHeight="1" x14ac:dyDescent="0.45">
      <c r="L45" s="134"/>
      <c r="P45" s="5"/>
      <c r="Q45" s="5"/>
      <c r="R45" s="5"/>
      <c r="S45" s="5"/>
      <c r="T45" s="5"/>
      <c r="U45" s="5"/>
      <c r="V45" s="5"/>
      <c r="W45" s="5"/>
      <c r="X45" s="5"/>
    </row>
    <row r="46" spans="1:36" s="4" customFormat="1" ht="15" customHeight="1" x14ac:dyDescent="0.45">
      <c r="L46" s="134"/>
      <c r="P46" s="5"/>
      <c r="Q46" s="5"/>
      <c r="R46" s="5"/>
      <c r="S46" s="5"/>
      <c r="T46" s="5"/>
      <c r="U46" s="5"/>
      <c r="V46" s="5"/>
      <c r="W46" s="5"/>
      <c r="X46" s="5"/>
    </row>
    <row r="47" spans="1:36" s="4" customFormat="1" ht="15" customHeight="1" x14ac:dyDescent="0.45">
      <c r="L47" s="134"/>
      <c r="P47" s="5"/>
      <c r="Q47" s="5"/>
      <c r="R47" s="5"/>
      <c r="S47" s="5"/>
      <c r="T47" s="5"/>
      <c r="U47" s="5"/>
      <c r="V47" s="5"/>
      <c r="W47" s="5"/>
      <c r="X47" s="5"/>
    </row>
    <row r="48" spans="1:36" s="4" customFormat="1" ht="15" customHeight="1" x14ac:dyDescent="0.45">
      <c r="L48" s="134"/>
      <c r="P48" s="5"/>
      <c r="Q48" s="5"/>
      <c r="R48" s="5"/>
      <c r="S48" s="5"/>
      <c r="T48" s="5"/>
      <c r="U48" s="5"/>
      <c r="V48" s="5"/>
      <c r="W48" s="5"/>
      <c r="X48" s="5"/>
    </row>
    <row r="49" spans="12:24" s="4" customFormat="1" ht="15" customHeight="1" x14ac:dyDescent="0.45">
      <c r="L49" s="134"/>
      <c r="P49" s="5"/>
      <c r="Q49" s="5"/>
      <c r="R49" s="5"/>
      <c r="S49" s="5"/>
      <c r="T49" s="5"/>
      <c r="U49" s="5"/>
      <c r="V49" s="5"/>
      <c r="W49" s="5"/>
      <c r="X49" s="5"/>
    </row>
    <row r="50" spans="12:24" s="4" customFormat="1" ht="15" customHeight="1" x14ac:dyDescent="0.45">
      <c r="L50" s="134"/>
      <c r="P50" s="5"/>
      <c r="Q50" s="5"/>
      <c r="R50" s="5"/>
      <c r="S50" s="5"/>
      <c r="T50" s="5"/>
      <c r="U50" s="5"/>
      <c r="V50" s="5"/>
      <c r="W50" s="5"/>
      <c r="X50" s="5"/>
    </row>
    <row r="51" spans="12:24" s="4" customFormat="1" ht="15" customHeight="1" x14ac:dyDescent="0.45">
      <c r="L51" s="134"/>
      <c r="P51" s="5"/>
      <c r="Q51" s="5"/>
      <c r="R51" s="5"/>
      <c r="S51" s="5"/>
      <c r="T51" s="5"/>
      <c r="U51" s="5"/>
      <c r="V51" s="5"/>
      <c r="W51" s="5"/>
      <c r="X51" s="5"/>
    </row>
    <row r="52" spans="12:24" s="4" customFormat="1" ht="15" customHeight="1" x14ac:dyDescent="0.45">
      <c r="L52" s="134"/>
      <c r="P52" s="5"/>
      <c r="Q52" s="5"/>
      <c r="R52" s="5"/>
      <c r="S52" s="5"/>
      <c r="T52" s="5"/>
      <c r="U52" s="5"/>
      <c r="V52" s="5"/>
      <c r="W52" s="5"/>
      <c r="X52" s="5"/>
    </row>
    <row r="53" spans="12:24" s="4" customFormat="1" ht="15" customHeight="1" x14ac:dyDescent="0.45">
      <c r="L53" s="134"/>
      <c r="P53" s="5"/>
      <c r="Q53" s="5"/>
      <c r="R53" s="5"/>
      <c r="S53" s="5"/>
      <c r="T53" s="5"/>
      <c r="U53" s="5"/>
      <c r="V53" s="5"/>
      <c r="W53" s="5"/>
      <c r="X53" s="5"/>
    </row>
    <row r="54" spans="12:24" s="4" customFormat="1" ht="15" customHeight="1" x14ac:dyDescent="0.45">
      <c r="L54" s="134"/>
      <c r="P54" s="5"/>
      <c r="Q54" s="5"/>
      <c r="R54" s="5"/>
      <c r="S54" s="5"/>
      <c r="T54" s="5"/>
      <c r="U54" s="5"/>
      <c r="V54" s="5"/>
      <c r="W54" s="5"/>
      <c r="X54" s="5"/>
    </row>
    <row r="55" spans="12:24" s="4" customFormat="1" ht="15" customHeight="1" x14ac:dyDescent="0.45">
      <c r="L55" s="134"/>
      <c r="P55" s="5"/>
      <c r="Q55" s="5"/>
      <c r="R55" s="5"/>
      <c r="S55" s="5"/>
      <c r="T55" s="5"/>
      <c r="U55" s="5"/>
      <c r="V55" s="5"/>
      <c r="W55" s="5"/>
      <c r="X55" s="5"/>
    </row>
    <row r="56" spans="12:24" s="4" customFormat="1" ht="15" customHeight="1" x14ac:dyDescent="0.45">
      <c r="L56" s="134"/>
      <c r="P56" s="5"/>
      <c r="Q56" s="5"/>
      <c r="R56" s="5"/>
      <c r="S56" s="5"/>
      <c r="T56" s="5"/>
      <c r="U56" s="5"/>
      <c r="V56" s="5"/>
      <c r="W56" s="5"/>
      <c r="X56" s="5"/>
    </row>
    <row r="57" spans="12:24" s="4" customFormat="1" ht="15" customHeight="1" x14ac:dyDescent="0.3">
      <c r="L57" s="134"/>
    </row>
    <row r="58" spans="12:24" s="4" customFormat="1" ht="15" customHeight="1" x14ac:dyDescent="0.3">
      <c r="L58" s="134"/>
    </row>
    <row r="59" spans="12:24" s="4" customFormat="1" ht="15" customHeight="1" x14ac:dyDescent="0.3">
      <c r="L59" s="134"/>
    </row>
    <row r="60" spans="12:24" s="4" customFormat="1" ht="15" customHeight="1" x14ac:dyDescent="0.3">
      <c r="L60" s="134"/>
    </row>
    <row r="61" spans="12:24" s="4" customFormat="1" ht="15" customHeight="1" x14ac:dyDescent="0.3">
      <c r="L61" s="134"/>
    </row>
    <row r="62" spans="12:24" s="4" customFormat="1" ht="15" customHeight="1" x14ac:dyDescent="0.3">
      <c r="L62" s="134"/>
    </row>
    <row r="63" spans="12:24" s="4" customFormat="1" ht="15" customHeight="1" x14ac:dyDescent="0.3">
      <c r="L63" s="134"/>
    </row>
    <row r="64" spans="12:24" s="4" customFormat="1" ht="15" customHeight="1" x14ac:dyDescent="0.3">
      <c r="L64" s="134"/>
    </row>
    <row r="65" spans="12:12" s="4" customFormat="1" ht="15" customHeight="1" x14ac:dyDescent="0.3">
      <c r="L65" s="134"/>
    </row>
    <row r="66" spans="12:12" s="4" customFormat="1" ht="15" customHeight="1" x14ac:dyDescent="0.3">
      <c r="L66" s="134"/>
    </row>
    <row r="67" spans="12:12" s="4" customFormat="1" ht="15" customHeight="1" x14ac:dyDescent="0.3">
      <c r="L67" s="134"/>
    </row>
    <row r="68" spans="12:12" s="4" customFormat="1" ht="15" customHeight="1" x14ac:dyDescent="0.3">
      <c r="L68" s="134"/>
    </row>
    <row r="69" spans="12:12" s="4" customFormat="1" ht="15" customHeight="1" x14ac:dyDescent="0.3">
      <c r="L69" s="134"/>
    </row>
    <row r="70" spans="12:12" s="4" customFormat="1" ht="15" customHeight="1" x14ac:dyDescent="0.3">
      <c r="L70" s="134"/>
    </row>
    <row r="71" spans="12:12" s="4" customFormat="1" ht="15" customHeight="1" x14ac:dyDescent="0.3">
      <c r="L71" s="134"/>
    </row>
    <row r="72" spans="12:12" s="4" customFormat="1" ht="15" customHeight="1" x14ac:dyDescent="0.3">
      <c r="L72" s="134"/>
    </row>
    <row r="73" spans="12:12" s="4" customFormat="1" ht="15" customHeight="1" x14ac:dyDescent="0.3">
      <c r="L73" s="134"/>
    </row>
    <row r="74" spans="12:12" s="4" customFormat="1" ht="15" customHeight="1" x14ac:dyDescent="0.3">
      <c r="L74" s="134"/>
    </row>
    <row r="75" spans="12:12" s="4" customFormat="1" ht="15" customHeight="1" x14ac:dyDescent="0.3">
      <c r="L75" s="134"/>
    </row>
    <row r="76" spans="12:12" s="4" customFormat="1" ht="15" customHeight="1" x14ac:dyDescent="0.3">
      <c r="L76" s="134"/>
    </row>
    <row r="77" spans="12:12" s="4" customFormat="1" ht="15" customHeight="1" x14ac:dyDescent="0.3">
      <c r="L77" s="134"/>
    </row>
    <row r="78" spans="12:12" s="4" customFormat="1" ht="15" customHeight="1" x14ac:dyDescent="0.3">
      <c r="L78" s="134"/>
    </row>
    <row r="79" spans="12:12" s="4" customFormat="1" ht="15" customHeight="1" x14ac:dyDescent="0.3">
      <c r="L79" s="134"/>
    </row>
    <row r="80" spans="12:12" s="4" customFormat="1" ht="15" customHeight="1" x14ac:dyDescent="0.3">
      <c r="L80" s="134"/>
    </row>
    <row r="81" spans="11:12" s="4" customFormat="1" ht="15" customHeight="1" x14ac:dyDescent="0.3">
      <c r="L81" s="134"/>
    </row>
    <row r="82" spans="11:12" s="4" customFormat="1" ht="15" customHeight="1" x14ac:dyDescent="0.3">
      <c r="L82" s="134"/>
    </row>
    <row r="83" spans="11:12" s="4" customFormat="1" ht="15" customHeight="1" x14ac:dyDescent="0.3">
      <c r="L83" s="134"/>
    </row>
    <row r="84" spans="11:12" s="4" customFormat="1" ht="15" customHeight="1" x14ac:dyDescent="0.3">
      <c r="K84" s="8"/>
      <c r="L84" s="8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  <c r="M105"/>
    </row>
    <row r="106" spans="6:20" s="4" customFormat="1" ht="15" customHeight="1" x14ac:dyDescent="0.3">
      <c r="K106" s="8"/>
      <c r="L106" s="8"/>
      <c r="M106"/>
    </row>
    <row r="107" spans="6:20" s="4" customFormat="1" ht="15" customHeight="1" x14ac:dyDescent="0.3">
      <c r="K107" s="8"/>
      <c r="L107" s="8"/>
      <c r="M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P110"/>
      <c r="Q110"/>
      <c r="R110"/>
      <c r="S110"/>
      <c r="T110"/>
    </row>
    <row r="111" spans="6:20" s="4" customFormat="1" ht="15" customHeight="1" x14ac:dyDescent="0.3">
      <c r="F111"/>
      <c r="G111"/>
      <c r="H111"/>
      <c r="I111"/>
      <c r="J111"/>
      <c r="K111" s="8"/>
      <c r="L111" s="8"/>
      <c r="M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692"/>
      <c r="L120" s="8"/>
      <c r="M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692"/>
      <c r="L121" s="692"/>
      <c r="M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692"/>
      <c r="L122" s="692"/>
      <c r="M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692"/>
      <c r="L123" s="692"/>
      <c r="M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692"/>
      <c r="L124" s="692"/>
      <c r="M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692"/>
      <c r="L125" s="692"/>
      <c r="M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692"/>
      <c r="L126" s="692"/>
      <c r="M126"/>
      <c r="P126"/>
      <c r="Q126"/>
      <c r="R126"/>
      <c r="S126"/>
      <c r="T126"/>
    </row>
    <row r="127" spans="5:20" s="4" customFormat="1" ht="15" customHeight="1" x14ac:dyDescent="0.3">
      <c r="E127"/>
      <c r="F127"/>
      <c r="G127"/>
      <c r="H127"/>
      <c r="I127"/>
      <c r="J127"/>
      <c r="K127" s="692"/>
      <c r="L127" s="692"/>
      <c r="M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692"/>
      <c r="L128" s="692"/>
      <c r="M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692"/>
      <c r="L129" s="692"/>
      <c r="M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692"/>
      <c r="L130" s="692"/>
      <c r="M130"/>
      <c r="P130"/>
      <c r="Q130"/>
      <c r="R130"/>
      <c r="S130"/>
      <c r="T130"/>
    </row>
    <row r="131" spans="1:26" s="4" customFormat="1" ht="15" customHeight="1" x14ac:dyDescent="0.3">
      <c r="E131"/>
      <c r="F131"/>
      <c r="G131"/>
      <c r="H131"/>
      <c r="I131"/>
      <c r="J131"/>
      <c r="K131" s="692"/>
      <c r="L131" s="692"/>
      <c r="M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692"/>
      <c r="L132" s="692"/>
      <c r="M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A133"/>
      <c r="B133"/>
      <c r="C133"/>
      <c r="D133"/>
      <c r="E133"/>
      <c r="F133"/>
      <c r="G133"/>
      <c r="H133"/>
      <c r="I133"/>
      <c r="J133"/>
      <c r="K133" s="692"/>
      <c r="L133" s="692"/>
      <c r="M133"/>
      <c r="P133"/>
      <c r="Q133"/>
      <c r="R133"/>
      <c r="S133"/>
      <c r="T133"/>
      <c r="U133"/>
      <c r="V133"/>
      <c r="W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692"/>
      <c r="L134" s="692"/>
      <c r="M134"/>
      <c r="P134"/>
      <c r="Q134"/>
      <c r="R134"/>
      <c r="S134"/>
      <c r="T134"/>
      <c r="U134"/>
      <c r="V134"/>
      <c r="W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692"/>
      <c r="L135" s="692"/>
      <c r="M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692"/>
      <c r="L136" s="692"/>
      <c r="M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692"/>
      <c r="L137" s="692"/>
      <c r="M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692"/>
      <c r="L138" s="692"/>
      <c r="M138"/>
      <c r="P138"/>
      <c r="Q138"/>
      <c r="R138"/>
      <c r="S138"/>
      <c r="T138"/>
      <c r="U138"/>
      <c r="V138"/>
      <c r="W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692"/>
      <c r="L139" s="692"/>
      <c r="M139"/>
      <c r="P139"/>
      <c r="Q139"/>
      <c r="R139"/>
      <c r="S139"/>
      <c r="T139"/>
      <c r="U139"/>
      <c r="V139"/>
      <c r="W139"/>
      <c r="X139"/>
      <c r="Y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692"/>
      <c r="L140" s="692"/>
      <c r="M140"/>
      <c r="P140"/>
      <c r="Q140"/>
      <c r="R140"/>
      <c r="S140"/>
      <c r="T140"/>
      <c r="U140"/>
      <c r="V140"/>
      <c r="W140"/>
      <c r="X140"/>
      <c r="Y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692"/>
      <c r="L141" s="692"/>
      <c r="M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692"/>
      <c r="L142" s="692"/>
      <c r="M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692"/>
      <c r="L143" s="692"/>
      <c r="M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692"/>
      <c r="L144" s="692"/>
      <c r="M144"/>
      <c r="P144"/>
      <c r="Q144"/>
      <c r="R144"/>
      <c r="S144"/>
      <c r="T144"/>
      <c r="U144"/>
      <c r="V144"/>
      <c r="W144"/>
      <c r="X144"/>
      <c r="Y144"/>
      <c r="Z144"/>
    </row>
    <row r="145" spans="1:41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692"/>
      <c r="L145" s="692"/>
      <c r="M145"/>
      <c r="P145"/>
      <c r="Q145"/>
      <c r="R145"/>
      <c r="S145"/>
      <c r="T145"/>
      <c r="U145"/>
      <c r="V145"/>
      <c r="W145"/>
      <c r="X145"/>
      <c r="Y145"/>
      <c r="Z145"/>
    </row>
    <row r="146" spans="1:41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692"/>
      <c r="L146" s="692"/>
      <c r="M146"/>
      <c r="N146"/>
      <c r="P146"/>
      <c r="Q146"/>
      <c r="R146"/>
      <c r="S146"/>
      <c r="T146"/>
      <c r="U146"/>
      <c r="V146"/>
      <c r="W146"/>
      <c r="X146"/>
      <c r="Y146"/>
      <c r="Z146"/>
    </row>
    <row r="147" spans="1:41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692"/>
      <c r="L147" s="692"/>
      <c r="M147"/>
      <c r="N147"/>
      <c r="P147"/>
      <c r="Q147"/>
      <c r="R147"/>
      <c r="S147"/>
      <c r="T147"/>
      <c r="U147"/>
      <c r="V147"/>
      <c r="W147"/>
      <c r="X147"/>
      <c r="Y147"/>
      <c r="Z147"/>
    </row>
    <row r="148" spans="1:41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692"/>
      <c r="L148" s="69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41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692"/>
      <c r="L149" s="69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41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692"/>
      <c r="L150" s="692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41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692"/>
      <c r="L151" s="69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41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692"/>
      <c r="L152" s="69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41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692"/>
      <c r="L153" s="69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41" ht="15" customHeight="1" x14ac:dyDescent="0.3">
      <c r="AA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ht="15" customHeight="1" x14ac:dyDescent="0.3">
      <c r="AA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</sheetData>
  <sortState xmlns:xlrd2="http://schemas.microsoft.com/office/spreadsheetml/2017/richdata2" ref="I33:I35">
    <sortCondition descending="1" ref="I33:I35"/>
  </sortState>
  <mergeCells count="40">
    <mergeCell ref="AE2:AG2"/>
    <mergeCell ref="AC9:AD9"/>
    <mergeCell ref="AC21:AM22"/>
    <mergeCell ref="AC23:AM24"/>
    <mergeCell ref="Z3:AA3"/>
    <mergeCell ref="AN3:AO3"/>
    <mergeCell ref="AE5:AF5"/>
    <mergeCell ref="AJ6:AL6"/>
    <mergeCell ref="AM6:AN6"/>
    <mergeCell ref="AC8:AD8"/>
    <mergeCell ref="Q2:S2"/>
    <mergeCell ref="O27:Y28"/>
    <mergeCell ref="A8:B8"/>
    <mergeCell ref="A9:B9"/>
    <mergeCell ref="A21:K22"/>
    <mergeCell ref="A23:K24"/>
    <mergeCell ref="C2:E2"/>
    <mergeCell ref="C5:D5"/>
    <mergeCell ref="H6:J6"/>
    <mergeCell ref="K6:L6"/>
    <mergeCell ref="Q5:R5"/>
    <mergeCell ref="V6:X6"/>
    <mergeCell ref="O8:P8"/>
    <mergeCell ref="O9:P9"/>
    <mergeCell ref="X5:Y5"/>
    <mergeCell ref="I5:J5"/>
    <mergeCell ref="AL5:AM5"/>
    <mergeCell ref="A19:M20"/>
    <mergeCell ref="A29:K30"/>
    <mergeCell ref="O19:AA20"/>
    <mergeCell ref="AC19:AO20"/>
    <mergeCell ref="O21:AA22"/>
    <mergeCell ref="A25:M26"/>
    <mergeCell ref="A27:M28"/>
    <mergeCell ref="O25:AA26"/>
    <mergeCell ref="O23:AA24"/>
    <mergeCell ref="AC25:AM26"/>
    <mergeCell ref="AC27:AM28"/>
    <mergeCell ref="AC29:AM30"/>
    <mergeCell ref="O29:Y30"/>
  </mergeCell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43F8AD2-C3FF-4A6E-B6BC-2264DFBBC414}">
          <x14:formula1>
            <xm:f>Listat!#REF!</xm:f>
          </x14:formula1>
          <xm:sqref>K5 AN5 Z5</xm:sqref>
        </x14:dataValidation>
        <x14:dataValidation type="list" allowBlank="1" showInputMessage="1" showErrorMessage="1" xr:uid="{88F469F9-484B-4598-B4C8-4EC46D5EE763}">
          <x14:formula1>
            <xm:f>Listat!$N$2:$N$12</xm:f>
          </x14:formula1>
          <xm:sqref>C9:E9 AE9 AG9 Q9 S9</xm:sqref>
        </x14:dataValidation>
        <x14:dataValidation type="list" allowBlank="1" showInputMessage="1" showErrorMessage="1" xr:uid="{49BB8CE2-5F4E-4092-A5E5-F2ACAE2D31C7}">
          <x14:formula1>
            <xm:f>Listat!$N$13:$N$33</xm:f>
          </x14:formula1>
          <xm:sqref>C5:D5 AE5:AF5 Q5:R5</xm:sqref>
        </x14:dataValidation>
        <x14:dataValidation type="list" allowBlank="1" showInputMessage="1" showErrorMessage="1" xr:uid="{FA80A1C9-251D-4249-B093-B043511EAEE9}">
          <x14:formula1>
            <xm:f>Voimat!$M$17:$M$28</xm:f>
          </x14:formula1>
          <xm:sqref>C2:E2 Q2:S2 AE2:AG2</xm:sqref>
        </x14:dataValidation>
        <x14:dataValidation type="list" allowBlank="1" showInputMessage="1" showErrorMessage="1" xr:uid="{B25702F4-5F59-46B3-820A-E73488F7D75D}">
          <x14:formula1>
            <xm:f>Listat!$A$36:$A$39</xm:f>
          </x14:formula1>
          <xm:sqref>I5:J5 X5:Y5 AL5:AM5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08AE-644C-4958-AFBE-355B7766BF16}">
  <dimension ref="A1:AU153"/>
  <sheetViews>
    <sheetView topLeftCell="A28" zoomScale="110" zoomScaleNormal="110" workbookViewId="0">
      <selection activeCell="N41" sqref="N41:Q41"/>
    </sheetView>
  </sheetViews>
  <sheetFormatPr defaultColWidth="4.33203125" defaultRowHeight="15" customHeight="1" x14ac:dyDescent="0.3"/>
  <cols>
    <col min="3" max="3" width="3" customWidth="1"/>
    <col min="5" max="5" width="4.5546875" customWidth="1"/>
    <col min="7" max="7" width="4.21875" customWidth="1"/>
    <col min="8" max="8" width="4.5546875" customWidth="1"/>
    <col min="12" max="12" width="4.33203125" style="360"/>
    <col min="13" max="13" width="4.21875" customWidth="1"/>
  </cols>
  <sheetData>
    <row r="1" spans="1:47" s="4" customFormat="1" ht="15" customHeight="1" x14ac:dyDescent="0.45">
      <c r="A1" s="1" t="s">
        <v>0</v>
      </c>
      <c r="B1" s="1"/>
      <c r="C1" s="1"/>
      <c r="D1" s="3" t="s">
        <v>352</v>
      </c>
      <c r="E1" s="3"/>
      <c r="F1" s="3"/>
      <c r="G1" s="3"/>
      <c r="H1" s="3"/>
      <c r="I1" s="3"/>
      <c r="J1" s="3"/>
      <c r="K1" s="3"/>
      <c r="L1" s="364" t="s">
        <v>9</v>
      </c>
      <c r="M1" s="365"/>
      <c r="N1" s="365"/>
      <c r="O1" s="365"/>
      <c r="P1" s="364" t="s">
        <v>150</v>
      </c>
      <c r="Q1" s="366"/>
      <c r="R1" s="366"/>
      <c r="S1" s="366"/>
    </row>
    <row r="2" spans="1:47" s="4" customFormat="1" ht="15" customHeight="1" x14ac:dyDescent="0.3">
      <c r="A2" s="1" t="s">
        <v>257</v>
      </c>
      <c r="B2" s="1"/>
      <c r="C2" s="203"/>
      <c r="D2" s="117" t="s">
        <v>455</v>
      </c>
      <c r="E2" s="117"/>
      <c r="F2" s="3"/>
      <c r="G2" s="3"/>
      <c r="H2" s="3"/>
      <c r="I2" s="3"/>
      <c r="J2" s="3"/>
      <c r="K2" s="3"/>
      <c r="L2" s="2" t="s">
        <v>171</v>
      </c>
      <c r="M2" s="2"/>
      <c r="N2" s="2"/>
      <c r="O2" s="6" t="s">
        <v>10</v>
      </c>
      <c r="P2" s="10" t="s">
        <v>382</v>
      </c>
      <c r="Q2" s="10"/>
      <c r="R2" s="10"/>
      <c r="S2" s="134" t="s">
        <v>10</v>
      </c>
    </row>
    <row r="3" spans="1:47" s="4" customFormat="1" ht="15" customHeight="1" x14ac:dyDescent="0.3">
      <c r="A3" s="1" t="s">
        <v>5</v>
      </c>
      <c r="B3" s="1"/>
      <c r="C3" s="203"/>
      <c r="D3" s="3" t="s">
        <v>359</v>
      </c>
      <c r="E3" s="3"/>
      <c r="F3" s="3"/>
      <c r="G3" s="3"/>
      <c r="H3" s="3"/>
      <c r="I3" s="3"/>
      <c r="J3" s="3"/>
      <c r="K3" s="3"/>
      <c r="L3" s="2" t="s">
        <v>172</v>
      </c>
      <c r="M3" s="2"/>
      <c r="N3" s="2"/>
      <c r="O3" s="6" t="s">
        <v>10</v>
      </c>
      <c r="P3" s="10" t="s">
        <v>166</v>
      </c>
      <c r="Q3" s="10"/>
      <c r="R3" s="10"/>
      <c r="S3" s="134" t="s">
        <v>1</v>
      </c>
    </row>
    <row r="4" spans="1:47" s="4" customFormat="1" ht="15" customHeight="1" x14ac:dyDescent="0.3">
      <c r="A4" s="135" t="s">
        <v>319</v>
      </c>
      <c r="B4" s="1"/>
      <c r="C4" s="134"/>
      <c r="D4" s="3" t="s">
        <v>959</v>
      </c>
      <c r="E4" s="3"/>
      <c r="F4" s="141"/>
      <c r="G4" s="3"/>
      <c r="H4" s="3"/>
      <c r="I4" s="3"/>
      <c r="J4" s="3"/>
      <c r="K4" s="2"/>
      <c r="L4" s="2" t="s">
        <v>173</v>
      </c>
      <c r="M4" s="2"/>
      <c r="N4" s="2"/>
      <c r="O4" s="6" t="s">
        <v>1</v>
      </c>
      <c r="P4" s="10" t="s">
        <v>383</v>
      </c>
      <c r="Q4" s="10"/>
      <c r="R4" s="10"/>
      <c r="S4" s="134" t="s">
        <v>10</v>
      </c>
    </row>
    <row r="5" spans="1:47" s="4" customFormat="1" ht="15" customHeight="1" x14ac:dyDescent="0.3">
      <c r="A5" s="135" t="s">
        <v>960</v>
      </c>
      <c r="B5" s="1"/>
      <c r="C5" s="134"/>
      <c r="D5" s="167" t="s">
        <v>183</v>
      </c>
      <c r="E5" s="2"/>
      <c r="F5" s="221"/>
      <c r="G5" s="10"/>
      <c r="H5" s="10"/>
      <c r="I5" s="204"/>
      <c r="J5" s="204"/>
      <c r="K5" s="2"/>
      <c r="L5" s="2" t="s">
        <v>174</v>
      </c>
      <c r="M5" s="2"/>
      <c r="O5" s="343" t="s">
        <v>10</v>
      </c>
      <c r="P5" s="10" t="s">
        <v>170</v>
      </c>
      <c r="Q5" s="10"/>
      <c r="R5" s="10"/>
      <c r="S5" s="134" t="s">
        <v>10</v>
      </c>
    </row>
    <row r="6" spans="1:47" s="207" customFormat="1" ht="15" customHeight="1" x14ac:dyDescent="0.3">
      <c r="A6" s="240" t="s">
        <v>8</v>
      </c>
      <c r="B6" s="240"/>
      <c r="C6" s="240"/>
      <c r="D6" s="240"/>
      <c r="E6" s="240"/>
      <c r="F6" s="240" t="s">
        <v>128</v>
      </c>
      <c r="G6" s="271">
        <v>260</v>
      </c>
      <c r="H6" s="409">
        <f>G6/VLOOKUP(D9,Listat!N2:P12,3)</f>
        <v>26</v>
      </c>
      <c r="I6" s="408"/>
      <c r="J6" s="240"/>
      <c r="K6" s="240"/>
      <c r="L6" s="409"/>
      <c r="M6" s="242"/>
      <c r="N6" s="409"/>
      <c r="O6" s="409"/>
      <c r="P6" s="243"/>
      <c r="Q6" s="244"/>
      <c r="R6" s="289"/>
      <c r="S6" s="357"/>
      <c r="T6" s="7"/>
      <c r="U6" s="7"/>
      <c r="V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s="315" customFormat="1" ht="15" customHeight="1" x14ac:dyDescent="0.3">
      <c r="A7" s="763" t="s">
        <v>20</v>
      </c>
      <c r="B7" s="763"/>
      <c r="C7" s="2"/>
      <c r="D7" s="10" t="s">
        <v>554</v>
      </c>
      <c r="E7" s="784"/>
      <c r="F7" s="784"/>
      <c r="G7" s="785"/>
      <c r="H7" s="786"/>
      <c r="I7" s="787"/>
      <c r="J7" s="784"/>
      <c r="K7" s="362"/>
      <c r="L7" s="362"/>
      <c r="M7" s="448"/>
      <c r="N7" s="396"/>
      <c r="O7" s="314"/>
      <c r="P7" s="448"/>
      <c r="Q7" s="312"/>
      <c r="R7" s="140"/>
      <c r="S7" s="140"/>
      <c r="T7" s="7"/>
      <c r="U7" s="7"/>
      <c r="V7" s="4"/>
      <c r="AC7" s="207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s="4" customFormat="1" ht="15" customHeight="1" x14ac:dyDescent="0.45">
      <c r="A8" s="909" t="s">
        <v>454</v>
      </c>
      <c r="B8" s="909"/>
      <c r="C8" s="206"/>
      <c r="D8" s="10" t="s">
        <v>555</v>
      </c>
      <c r="E8" s="784"/>
      <c r="F8" s="784"/>
      <c r="G8" s="785"/>
      <c r="H8" s="786"/>
      <c r="I8" s="787"/>
      <c r="J8" s="784"/>
      <c r="K8" s="362"/>
      <c r="L8" s="362"/>
      <c r="M8" s="448"/>
      <c r="N8" s="396"/>
      <c r="O8" s="314"/>
      <c r="P8" s="448"/>
      <c r="Q8" s="312"/>
      <c r="R8" s="140"/>
      <c r="S8" s="140"/>
      <c r="T8" s="7"/>
      <c r="U8" s="7"/>
      <c r="W8" s="5"/>
      <c r="X8" s="5"/>
    </row>
    <row r="9" spans="1:47" s="4" customFormat="1" ht="15" customHeight="1" x14ac:dyDescent="0.45">
      <c r="A9" s="910" t="s">
        <v>463</v>
      </c>
      <c r="B9" s="910"/>
      <c r="C9" s="206"/>
      <c r="D9" s="140" t="s">
        <v>155</v>
      </c>
      <c r="G9" s="762" t="str">
        <f>LOOKUP(D9,Listat!N2:O10)</f>
        <v>Yöllä näkö +1, päivällä -1</v>
      </c>
      <c r="H9" s="362"/>
      <c r="I9" s="264"/>
      <c r="J9" s="314"/>
      <c r="K9" s="362"/>
      <c r="L9" s="362"/>
      <c r="M9" s="448"/>
      <c r="N9" s="396"/>
      <c r="O9" s="314"/>
      <c r="P9" s="448"/>
      <c r="Q9" s="312"/>
      <c r="R9" s="140"/>
      <c r="S9" s="140"/>
      <c r="T9" s="7"/>
      <c r="U9" s="7"/>
      <c r="W9" s="5"/>
      <c r="X9" s="5"/>
    </row>
    <row r="10" spans="1:47" s="4" customFormat="1" ht="15" customHeight="1" x14ac:dyDescent="0.3">
      <c r="A10" s="203" t="s">
        <v>515</v>
      </c>
      <c r="B10" s="10"/>
      <c r="D10" s="10" t="s">
        <v>517</v>
      </c>
      <c r="E10" s="138"/>
      <c r="F10" s="205"/>
      <c r="G10" s="157"/>
      <c r="H10" s="157"/>
      <c r="I10" s="157"/>
      <c r="J10" s="157"/>
      <c r="K10" s="362"/>
      <c r="L10" s="362"/>
      <c r="M10" s="448"/>
      <c r="N10" s="396"/>
      <c r="O10" s="314"/>
      <c r="P10" s="448"/>
      <c r="Q10" s="312"/>
      <c r="R10" s="140"/>
      <c r="S10" s="140"/>
      <c r="T10" s="7"/>
      <c r="U10" s="7"/>
    </row>
    <row r="11" spans="1:47" s="4" customFormat="1" ht="15" customHeight="1" x14ac:dyDescent="0.4">
      <c r="A11" s="272" t="s">
        <v>940</v>
      </c>
      <c r="B11" s="272"/>
      <c r="C11" s="272"/>
      <c r="D11" s="272"/>
      <c r="E11" s="255"/>
      <c r="F11" s="169"/>
      <c r="G11" s="169"/>
      <c r="H11" s="273"/>
      <c r="I11" s="169"/>
      <c r="J11" s="229"/>
      <c r="K11" s="229"/>
      <c r="L11" s="229"/>
      <c r="M11" s="229"/>
      <c r="N11" s="939" t="s">
        <v>34</v>
      </c>
      <c r="O11" s="939"/>
      <c r="P11" s="939"/>
      <c r="Q11" s="939"/>
      <c r="R11" s="791"/>
      <c r="S11" s="791"/>
      <c r="T11" s="7"/>
      <c r="U11" s="7"/>
    </row>
    <row r="12" spans="1:47" s="4" customFormat="1" ht="15" customHeight="1" x14ac:dyDescent="0.3">
      <c r="A12" s="156" t="s">
        <v>457</v>
      </c>
      <c r="B12" s="10"/>
      <c r="C12" s="10"/>
      <c r="D12" s="277"/>
      <c r="E12" s="145"/>
      <c r="F12" s="277"/>
      <c r="G12" s="145"/>
      <c r="H12" s="277"/>
      <c r="I12" s="152"/>
      <c r="J12" s="277"/>
      <c r="K12" s="176"/>
      <c r="L12" s="277"/>
      <c r="M12" s="176"/>
      <c r="N12" s="248" t="s">
        <v>315</v>
      </c>
      <c r="O12" s="249"/>
      <c r="P12" s="249"/>
      <c r="Q12" s="275"/>
      <c r="R12" s="249"/>
      <c r="S12" s="143" t="s">
        <v>1</v>
      </c>
      <c r="T12" s="7"/>
      <c r="U12" s="7"/>
    </row>
    <row r="13" spans="1:47" s="4" customFormat="1" ht="15" customHeight="1" x14ac:dyDescent="0.3">
      <c r="A13" s="156" t="s">
        <v>458</v>
      </c>
      <c r="B13" s="10"/>
      <c r="C13" s="10"/>
      <c r="D13" s="821" t="s">
        <v>943</v>
      </c>
      <c r="E13" s="822"/>
      <c r="F13" s="152"/>
      <c r="G13" s="145"/>
      <c r="H13" s="152"/>
      <c r="I13" s="152"/>
      <c r="J13" s="152"/>
      <c r="K13" s="176"/>
      <c r="L13" s="152"/>
      <c r="M13" s="176"/>
      <c r="N13" s="245" t="s">
        <v>40</v>
      </c>
      <c r="O13" s="246"/>
      <c r="P13" s="247"/>
      <c r="Q13" s="276"/>
      <c r="R13" s="247"/>
      <c r="S13" s="134" t="s">
        <v>1</v>
      </c>
      <c r="T13" s="7"/>
      <c r="U13" s="7"/>
    </row>
    <row r="14" spans="1:47" s="4" customFormat="1" ht="15" customHeight="1" x14ac:dyDescent="0.3">
      <c r="A14" s="156" t="s">
        <v>459</v>
      </c>
      <c r="B14" s="10"/>
      <c r="C14" s="10"/>
      <c r="D14" s="821" t="s">
        <v>944</v>
      </c>
      <c r="E14" s="822"/>
      <c r="F14" s="821" t="s">
        <v>945</v>
      </c>
      <c r="G14" s="822"/>
      <c r="H14" s="152"/>
      <c r="I14" s="176"/>
      <c r="J14" s="152"/>
      <c r="K14" s="176"/>
      <c r="L14" s="152"/>
      <c r="M14" s="176"/>
      <c r="N14" s="245" t="s">
        <v>199</v>
      </c>
      <c r="O14" s="246"/>
      <c r="P14" s="247"/>
      <c r="Q14" s="276"/>
      <c r="R14" s="247"/>
      <c r="S14" s="134" t="s">
        <v>1</v>
      </c>
      <c r="T14" s="7"/>
      <c r="U14" s="7"/>
    </row>
    <row r="15" spans="1:47" s="4" customFormat="1" ht="15" customHeight="1" x14ac:dyDescent="0.3">
      <c r="A15" s="156" t="s">
        <v>460</v>
      </c>
      <c r="B15" s="10"/>
      <c r="C15" s="10"/>
      <c r="D15" s="821" t="s">
        <v>946</v>
      </c>
      <c r="E15" s="822"/>
      <c r="F15" s="821" t="s">
        <v>947</v>
      </c>
      <c r="G15" s="822"/>
      <c r="H15" s="821" t="s">
        <v>952</v>
      </c>
      <c r="I15" s="822"/>
      <c r="J15" s="152"/>
      <c r="K15" s="176"/>
      <c r="L15" s="152"/>
      <c r="M15" s="176"/>
      <c r="N15" s="253" t="s">
        <v>46</v>
      </c>
      <c r="O15" s="246"/>
      <c r="P15" s="247"/>
      <c r="Q15" s="276"/>
      <c r="R15" s="247"/>
      <c r="S15" s="134" t="s">
        <v>1</v>
      </c>
      <c r="T15" s="7"/>
      <c r="U15" s="7"/>
    </row>
    <row r="16" spans="1:47" s="4" customFormat="1" ht="15" customHeight="1" x14ac:dyDescent="0.3">
      <c r="A16" s="156" t="s">
        <v>461</v>
      </c>
      <c r="B16" s="10"/>
      <c r="C16" s="10"/>
      <c r="D16" s="821" t="s">
        <v>949</v>
      </c>
      <c r="E16" s="822"/>
      <c r="F16" s="821" t="s">
        <v>950</v>
      </c>
      <c r="G16" s="822"/>
      <c r="H16" s="821" t="s">
        <v>951</v>
      </c>
      <c r="I16" s="822"/>
      <c r="J16" s="821" t="s">
        <v>948</v>
      </c>
      <c r="K16" s="822"/>
      <c r="L16" s="152"/>
      <c r="M16" s="176"/>
      <c r="N16" s="245" t="s">
        <v>54</v>
      </c>
      <c r="O16" s="247"/>
      <c r="P16" s="247"/>
      <c r="Q16" s="247"/>
      <c r="R16" s="247"/>
      <c r="S16" s="134" t="s">
        <v>10</v>
      </c>
      <c r="T16" s="7"/>
      <c r="U16" s="7"/>
    </row>
    <row r="17" spans="1:22" s="4" customFormat="1" ht="15" customHeight="1" x14ac:dyDescent="0.45">
      <c r="A17" s="362" t="s">
        <v>462</v>
      </c>
      <c r="B17" s="158"/>
      <c r="C17" s="158"/>
      <c r="D17" s="823" t="s">
        <v>953</v>
      </c>
      <c r="E17" s="824"/>
      <c r="F17" s="823" t="s">
        <v>954</v>
      </c>
      <c r="G17" s="824"/>
      <c r="H17" s="823" t="s">
        <v>955</v>
      </c>
      <c r="I17" s="824"/>
      <c r="J17" s="823" t="s">
        <v>956</v>
      </c>
      <c r="K17" s="824"/>
      <c r="L17" s="823" t="s">
        <v>957</v>
      </c>
      <c r="M17" s="824"/>
      <c r="N17" s="254" t="s">
        <v>250</v>
      </c>
      <c r="O17" s="247"/>
      <c r="P17" s="247"/>
      <c r="Q17" s="247"/>
      <c r="R17" s="247"/>
      <c r="S17" s="134" t="s">
        <v>10</v>
      </c>
      <c r="T17" s="7"/>
      <c r="U17" s="7"/>
      <c r="V17" s="5"/>
    </row>
    <row r="18" spans="1:22" s="4" customFormat="1" ht="15" customHeight="1" thickBot="1" x14ac:dyDescent="0.5">
      <c r="A18" s="431" t="s">
        <v>467</v>
      </c>
      <c r="B18" s="432"/>
      <c r="C18" s="432"/>
      <c r="D18" s="433"/>
      <c r="E18" s="433"/>
      <c r="F18" s="433"/>
      <c r="G18" s="433"/>
      <c r="H18" s="433"/>
      <c r="I18" s="433"/>
      <c r="J18" s="433"/>
      <c r="K18" s="433"/>
      <c r="L18" s="433"/>
      <c r="M18" s="433"/>
      <c r="N18" s="717" t="s">
        <v>63</v>
      </c>
      <c r="O18" s="7"/>
      <c r="P18" s="7"/>
      <c r="Q18" s="7"/>
      <c r="R18" s="7"/>
      <c r="S18" s="134" t="s">
        <v>10</v>
      </c>
      <c r="T18" s="7"/>
      <c r="U18" s="7"/>
      <c r="V18" s="5"/>
    </row>
    <row r="19" spans="1:22" s="4" customFormat="1" ht="15" customHeight="1" thickTop="1" x14ac:dyDescent="0.45">
      <c r="A19" s="887" t="s">
        <v>482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2"/>
      <c r="M19" s="2"/>
      <c r="N19" s="717" t="s">
        <v>273</v>
      </c>
      <c r="O19" s="7"/>
      <c r="P19" s="7"/>
      <c r="Q19" s="7"/>
      <c r="R19" s="7"/>
      <c r="S19" s="134" t="s">
        <v>10</v>
      </c>
      <c r="T19" s="7"/>
      <c r="U19" s="7"/>
      <c r="V19" s="5"/>
    </row>
    <row r="20" spans="1:22" s="4" customFormat="1" ht="15" customHeight="1" x14ac:dyDescent="0.45">
      <c r="A20" s="888"/>
      <c r="B20" s="888"/>
      <c r="C20" s="888"/>
      <c r="D20" s="888"/>
      <c r="E20" s="888"/>
      <c r="F20" s="888"/>
      <c r="G20" s="888"/>
      <c r="H20" s="888"/>
      <c r="I20" s="888"/>
      <c r="J20" s="888"/>
      <c r="K20" s="888"/>
      <c r="L20" s="2"/>
      <c r="M20" s="2"/>
      <c r="N20" s="838" t="s">
        <v>274</v>
      </c>
      <c r="O20" s="3"/>
      <c r="P20" s="3"/>
      <c r="Q20" s="3"/>
      <c r="R20" s="252"/>
      <c r="S20" s="138" t="s">
        <v>10</v>
      </c>
      <c r="T20" s="7"/>
      <c r="U20" s="7"/>
      <c r="V20" s="5"/>
    </row>
    <row r="21" spans="1:22" s="4" customFormat="1" ht="15" customHeight="1" x14ac:dyDescent="0.45">
      <c r="A21" s="887" t="s">
        <v>481</v>
      </c>
      <c r="B21" s="887"/>
      <c r="C21" s="887"/>
      <c r="D21" s="887"/>
      <c r="E21" s="887"/>
      <c r="F21" s="887"/>
      <c r="G21" s="887"/>
      <c r="H21" s="887"/>
      <c r="I21" s="887"/>
      <c r="J21" s="887"/>
      <c r="K21" s="887"/>
      <c r="L21" s="2"/>
      <c r="M21" s="2"/>
      <c r="N21" s="939" t="s">
        <v>38</v>
      </c>
      <c r="O21" s="939"/>
      <c r="P21" s="939"/>
      <c r="Q21" s="939"/>
      <c r="R21" s="940"/>
      <c r="S21" s="940"/>
      <c r="T21" s="7"/>
      <c r="U21" s="7"/>
      <c r="V21" s="5"/>
    </row>
    <row r="22" spans="1:22" s="4" customFormat="1" ht="15" customHeight="1" x14ac:dyDescent="0.3">
      <c r="A22" s="888"/>
      <c r="B22" s="888"/>
      <c r="C22" s="888"/>
      <c r="D22" s="888"/>
      <c r="E22" s="888"/>
      <c r="F22" s="888"/>
      <c r="G22" s="888"/>
      <c r="H22" s="888"/>
      <c r="I22" s="888"/>
      <c r="J22" s="888"/>
      <c r="K22" s="888"/>
      <c r="L22" s="2"/>
      <c r="M22" s="2"/>
      <c r="N22" s="248" t="s">
        <v>239</v>
      </c>
      <c r="O22" s="249"/>
      <c r="P22" s="249"/>
      <c r="Q22" s="275"/>
      <c r="R22" s="249"/>
      <c r="S22" s="143" t="s">
        <v>10</v>
      </c>
      <c r="T22" s="7"/>
      <c r="U22" s="7"/>
    </row>
    <row r="23" spans="1:22" s="4" customFormat="1" ht="15" customHeight="1" x14ac:dyDescent="0.3">
      <c r="A23" s="887" t="s">
        <v>958</v>
      </c>
      <c r="B23" s="887"/>
      <c r="C23" s="887"/>
      <c r="D23" s="887"/>
      <c r="E23" s="887"/>
      <c r="F23" s="887"/>
      <c r="G23" s="887"/>
      <c r="H23" s="887"/>
      <c r="I23" s="887"/>
      <c r="J23" s="887"/>
      <c r="K23" s="887"/>
      <c r="L23" s="2"/>
      <c r="M23" s="2"/>
      <c r="N23" s="245" t="s">
        <v>197</v>
      </c>
      <c r="O23" s="246"/>
      <c r="P23" s="247"/>
      <c r="Q23" s="276"/>
      <c r="R23" s="247"/>
      <c r="S23" s="134" t="s">
        <v>10</v>
      </c>
      <c r="T23" s="7"/>
      <c r="U23" s="7"/>
    </row>
    <row r="24" spans="1:22" s="4" customFormat="1" ht="15" customHeight="1" x14ac:dyDescent="0.3">
      <c r="A24" s="888"/>
      <c r="B24" s="888"/>
      <c r="C24" s="888"/>
      <c r="D24" s="888"/>
      <c r="E24" s="888"/>
      <c r="F24" s="888"/>
      <c r="G24" s="888"/>
      <c r="H24" s="888"/>
      <c r="I24" s="888"/>
      <c r="J24" s="888"/>
      <c r="K24" s="888"/>
      <c r="L24" s="2"/>
      <c r="M24" s="2"/>
      <c r="N24" s="245" t="s">
        <v>129</v>
      </c>
      <c r="O24" s="246"/>
      <c r="P24" s="247"/>
      <c r="Q24" s="276"/>
      <c r="R24" s="247"/>
      <c r="S24" s="134" t="s">
        <v>10</v>
      </c>
      <c r="T24" s="7"/>
      <c r="U24" s="7"/>
    </row>
    <row r="25" spans="1:22" s="4" customFormat="1" ht="15" customHeight="1" x14ac:dyDescent="0.3">
      <c r="A25" s="887" t="s">
        <v>942</v>
      </c>
      <c r="B25" s="887"/>
      <c r="C25" s="887"/>
      <c r="D25" s="887"/>
      <c r="E25" s="887"/>
      <c r="F25" s="887"/>
      <c r="G25" s="887"/>
      <c r="H25" s="887"/>
      <c r="I25" s="887"/>
      <c r="J25" s="887"/>
      <c r="K25" s="887"/>
      <c r="L25" s="2"/>
      <c r="M25" s="2"/>
      <c r="N25" s="253" t="s">
        <v>244</v>
      </c>
      <c r="O25" s="246"/>
      <c r="P25" s="247"/>
      <c r="Q25" s="276"/>
      <c r="R25" s="247"/>
      <c r="S25" s="134" t="s">
        <v>10</v>
      </c>
      <c r="T25" s="7"/>
      <c r="U25" s="7"/>
    </row>
    <row r="26" spans="1:22" s="4" customFormat="1" ht="15" customHeight="1" x14ac:dyDescent="0.3">
      <c r="A26" s="888"/>
      <c r="B26" s="888"/>
      <c r="C26" s="888"/>
      <c r="D26" s="888"/>
      <c r="E26" s="888"/>
      <c r="F26" s="888"/>
      <c r="G26" s="888"/>
      <c r="H26" s="888"/>
      <c r="I26" s="888"/>
      <c r="J26" s="888"/>
      <c r="K26" s="888"/>
      <c r="L26" s="2"/>
      <c r="M26" s="2"/>
      <c r="N26" s="245" t="s">
        <v>209</v>
      </c>
      <c r="O26" s="246"/>
      <c r="P26" s="247"/>
      <c r="Q26" s="247"/>
      <c r="R26" s="247"/>
      <c r="S26" s="134" t="s">
        <v>10</v>
      </c>
      <c r="T26" s="7"/>
      <c r="U26" s="7"/>
    </row>
    <row r="27" spans="1:22" s="4" customFormat="1" ht="15" customHeight="1" x14ac:dyDescent="0.3">
      <c r="A27" s="887"/>
      <c r="B27" s="887"/>
      <c r="C27" s="887"/>
      <c r="D27" s="887"/>
      <c r="E27" s="887"/>
      <c r="F27" s="887"/>
      <c r="G27" s="887"/>
      <c r="H27" s="887"/>
      <c r="I27" s="887"/>
      <c r="J27" s="887"/>
      <c r="K27" s="887"/>
      <c r="L27" s="2"/>
      <c r="M27" s="2"/>
      <c r="N27" s="254" t="s">
        <v>247</v>
      </c>
      <c r="O27" s="246"/>
      <c r="P27" s="247"/>
      <c r="Q27" s="247"/>
      <c r="R27" s="247"/>
      <c r="S27" s="134" t="s">
        <v>10</v>
      </c>
      <c r="T27" s="7"/>
      <c r="U27" s="7"/>
    </row>
    <row r="28" spans="1:22" s="4" customFormat="1" ht="15" customHeight="1" x14ac:dyDescent="0.3">
      <c r="A28" s="888"/>
      <c r="B28" s="888"/>
      <c r="C28" s="888"/>
      <c r="D28" s="888"/>
      <c r="E28" s="888"/>
      <c r="F28" s="888"/>
      <c r="G28" s="888"/>
      <c r="H28" s="888"/>
      <c r="I28" s="888"/>
      <c r="J28" s="888"/>
      <c r="K28" s="888"/>
      <c r="L28" s="2"/>
      <c r="M28" s="2"/>
      <c r="N28" s="717" t="s">
        <v>202</v>
      </c>
      <c r="O28" s="7"/>
      <c r="P28" s="7"/>
      <c r="Q28" s="7"/>
      <c r="R28" s="7"/>
      <c r="S28" s="134" t="s">
        <v>10</v>
      </c>
      <c r="T28" s="7"/>
      <c r="U28" s="7"/>
    </row>
    <row r="29" spans="1:22" s="4" customFormat="1" ht="15" customHeight="1" x14ac:dyDescent="0.3">
      <c r="A29" s="887"/>
      <c r="B29" s="887"/>
      <c r="C29" s="887"/>
      <c r="D29" s="887"/>
      <c r="E29" s="887"/>
      <c r="F29" s="887"/>
      <c r="G29" s="887"/>
      <c r="H29" s="887"/>
      <c r="I29" s="887"/>
      <c r="J29" s="887"/>
      <c r="K29" s="887"/>
      <c r="L29" s="2"/>
      <c r="M29" s="2"/>
      <c r="N29" s="717" t="s">
        <v>271</v>
      </c>
      <c r="O29" s="7"/>
      <c r="P29" s="7"/>
      <c r="Q29" s="7"/>
      <c r="R29" s="7"/>
      <c r="S29" s="134" t="s">
        <v>10</v>
      </c>
      <c r="T29" s="7"/>
      <c r="U29" s="7"/>
    </row>
    <row r="30" spans="1:22" s="4" customFormat="1" ht="15" customHeight="1" x14ac:dyDescent="0.3">
      <c r="A30" s="888"/>
      <c r="B30" s="888"/>
      <c r="C30" s="888"/>
      <c r="D30" s="888"/>
      <c r="E30" s="888"/>
      <c r="F30" s="888"/>
      <c r="G30" s="888"/>
      <c r="H30" s="888"/>
      <c r="I30" s="888"/>
      <c r="J30" s="888"/>
      <c r="K30" s="888"/>
      <c r="L30" s="2"/>
      <c r="M30" s="2"/>
      <c r="N30" s="718" t="s">
        <v>272</v>
      </c>
      <c r="O30" s="290"/>
      <c r="P30" s="290"/>
      <c r="Q30" s="290"/>
      <c r="R30" s="290"/>
      <c r="S30" s="134" t="s">
        <v>10</v>
      </c>
      <c r="T30" s="7"/>
      <c r="U30" s="7"/>
    </row>
    <row r="31" spans="1:22" s="4" customFormat="1" ht="15" customHeight="1" x14ac:dyDescent="0.4">
      <c r="A31" s="887"/>
      <c r="B31" s="887"/>
      <c r="C31" s="887"/>
      <c r="D31" s="887"/>
      <c r="E31" s="887"/>
      <c r="F31" s="887"/>
      <c r="G31" s="887"/>
      <c r="H31" s="887"/>
      <c r="I31" s="887"/>
      <c r="J31" s="887"/>
      <c r="K31" s="887"/>
      <c r="L31" s="2"/>
      <c r="M31" s="2"/>
      <c r="N31" s="939" t="s">
        <v>21</v>
      </c>
      <c r="O31" s="939"/>
      <c r="P31" s="939"/>
      <c r="Q31" s="939"/>
      <c r="R31" s="940"/>
      <c r="S31" s="940"/>
      <c r="T31" s="7"/>
      <c r="U31" s="7"/>
    </row>
    <row r="32" spans="1:22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2"/>
      <c r="M32" s="2"/>
      <c r="N32" s="248" t="s">
        <v>251</v>
      </c>
      <c r="O32" s="249"/>
      <c r="P32" s="249"/>
      <c r="Q32" s="275"/>
      <c r="R32" s="249"/>
      <c r="S32" s="143" t="s">
        <v>10</v>
      </c>
      <c r="T32" s="7"/>
      <c r="U32" s="7"/>
    </row>
    <row r="33" spans="1:21" s="4" customFormat="1" ht="15" customHeight="1" thickBot="1" x14ac:dyDescent="0.35">
      <c r="A33" s="462" t="s">
        <v>12</v>
      </c>
      <c r="B33" s="462"/>
      <c r="C33" s="462"/>
      <c r="D33" s="462" t="s">
        <v>1050</v>
      </c>
      <c r="E33" s="462"/>
      <c r="F33" s="462" t="s">
        <v>1051</v>
      </c>
      <c r="G33" s="462"/>
      <c r="H33" s="462"/>
      <c r="I33" s="462"/>
      <c r="J33" s="463"/>
      <c r="K33" s="463"/>
      <c r="L33" s="463" t="s">
        <v>13</v>
      </c>
      <c r="M33" s="2"/>
      <c r="N33" s="245" t="s">
        <v>252</v>
      </c>
      <c r="O33" s="246"/>
      <c r="P33" s="247"/>
      <c r="Q33" s="276"/>
      <c r="R33" s="247"/>
      <c r="S33" s="134" t="s">
        <v>10</v>
      </c>
      <c r="T33" s="7"/>
      <c r="U33" s="7"/>
    </row>
    <row r="34" spans="1:21" s="4" customFormat="1" ht="15" customHeight="1" thickTop="1" x14ac:dyDescent="0.3">
      <c r="A34" s="152" t="s">
        <v>961</v>
      </c>
      <c r="B34" s="152"/>
      <c r="C34" s="152"/>
      <c r="D34" s="792" t="s">
        <v>444</v>
      </c>
      <c r="E34" s="153"/>
      <c r="F34" s="153"/>
      <c r="G34" s="153"/>
      <c r="H34" s="153"/>
      <c r="I34" s="153"/>
      <c r="J34" s="143"/>
      <c r="K34" s="145"/>
      <c r="L34" s="143"/>
      <c r="M34" s="2"/>
      <c r="N34" s="245" t="s">
        <v>253</v>
      </c>
      <c r="O34" s="246"/>
      <c r="P34" s="247"/>
      <c r="Q34" s="276"/>
      <c r="R34" s="247"/>
      <c r="S34" s="134" t="s">
        <v>10</v>
      </c>
      <c r="T34" s="7"/>
      <c r="U34" s="7"/>
    </row>
    <row r="35" spans="1:21" s="4" customFormat="1" ht="15" customHeight="1" x14ac:dyDescent="0.3">
      <c r="A35" s="10" t="s">
        <v>14</v>
      </c>
      <c r="B35" s="10"/>
      <c r="C35" s="358">
        <v>2</v>
      </c>
      <c r="D35" s="3"/>
      <c r="E35" s="3"/>
      <c r="F35" s="3"/>
      <c r="G35" s="3"/>
      <c r="H35" s="3"/>
      <c r="I35" s="3"/>
      <c r="J35" s="134"/>
      <c r="K35" s="727" t="s">
        <v>6</v>
      </c>
      <c r="L35" s="134" t="s">
        <v>3</v>
      </c>
      <c r="M35" s="2"/>
      <c r="N35" s="253" t="s">
        <v>254</v>
      </c>
      <c r="O35" s="246"/>
      <c r="P35" s="247"/>
      <c r="Q35" s="276"/>
      <c r="R35" s="247"/>
      <c r="S35" s="134" t="s">
        <v>10</v>
      </c>
      <c r="T35" s="7"/>
      <c r="U35" s="7"/>
    </row>
    <row r="36" spans="1:21" s="4" customFormat="1" ht="15" customHeight="1" x14ac:dyDescent="0.3">
      <c r="A36" s="10" t="s">
        <v>15</v>
      </c>
      <c r="B36" s="10"/>
      <c r="C36" s="358">
        <v>4</v>
      </c>
      <c r="D36" s="3"/>
      <c r="E36" s="3"/>
      <c r="F36" s="3"/>
      <c r="G36" s="3"/>
      <c r="H36" s="3"/>
      <c r="I36" s="3"/>
      <c r="J36" s="134"/>
      <c r="K36" s="727" t="s">
        <v>4</v>
      </c>
      <c r="L36" s="134" t="s">
        <v>3</v>
      </c>
      <c r="M36" s="2"/>
      <c r="N36" s="245" t="s">
        <v>255</v>
      </c>
      <c r="O36" s="246"/>
      <c r="P36" s="247"/>
      <c r="Q36" s="247"/>
      <c r="R36" s="247"/>
      <c r="S36" s="134" t="s">
        <v>10</v>
      </c>
      <c r="T36" s="7"/>
      <c r="U36" s="7"/>
    </row>
    <row r="37" spans="1:21" s="4" customFormat="1" ht="15" customHeight="1" x14ac:dyDescent="0.3">
      <c r="A37" s="156" t="s">
        <v>16</v>
      </c>
      <c r="B37" s="10"/>
      <c r="C37" s="358">
        <v>6</v>
      </c>
      <c r="D37" s="3"/>
      <c r="E37" s="3"/>
      <c r="F37" s="3"/>
      <c r="G37" s="3"/>
      <c r="H37" s="3"/>
      <c r="I37" s="3"/>
      <c r="J37" s="134"/>
      <c r="K37" s="727" t="s">
        <v>2</v>
      </c>
      <c r="L37" s="134" t="s">
        <v>3</v>
      </c>
      <c r="M37" s="2"/>
      <c r="N37" s="254" t="s">
        <v>256</v>
      </c>
      <c r="O37" s="246"/>
      <c r="P37" s="247"/>
      <c r="Q37" s="247"/>
      <c r="R37" s="247"/>
      <c r="S37" s="134" t="s">
        <v>10</v>
      </c>
      <c r="T37" s="7"/>
      <c r="U37" s="7"/>
    </row>
    <row r="38" spans="1:21" s="4" customFormat="1" ht="15" customHeight="1" x14ac:dyDescent="0.3">
      <c r="A38" s="10" t="s">
        <v>724</v>
      </c>
      <c r="B38" s="10"/>
      <c r="C38" s="358">
        <v>8</v>
      </c>
      <c r="D38" s="10"/>
      <c r="E38" s="10"/>
      <c r="F38" s="10"/>
      <c r="G38" s="10"/>
      <c r="H38" s="10"/>
      <c r="I38" s="10"/>
      <c r="J38" s="134"/>
      <c r="K38" s="727" t="s">
        <v>177</v>
      </c>
      <c r="L38" s="134" t="s">
        <v>3</v>
      </c>
      <c r="M38" s="2"/>
      <c r="N38" s="717" t="s">
        <v>276</v>
      </c>
      <c r="O38" s="7"/>
      <c r="P38" s="7"/>
      <c r="Q38" s="7"/>
      <c r="R38" s="7"/>
      <c r="S38" s="134" t="s">
        <v>10</v>
      </c>
      <c r="T38" s="7"/>
      <c r="U38" s="7"/>
    </row>
    <row r="39" spans="1:21" s="4" customFormat="1" ht="15" customHeight="1" thickBot="1" x14ac:dyDescent="0.35">
      <c r="A39" s="788" t="s">
        <v>198</v>
      </c>
      <c r="B39" s="449"/>
      <c r="C39" s="449"/>
      <c r="D39" s="449"/>
      <c r="E39" s="449"/>
      <c r="F39" s="449"/>
      <c r="G39" s="449"/>
      <c r="H39" s="449"/>
      <c r="I39" s="449"/>
      <c r="J39" s="789" t="s">
        <v>182</v>
      </c>
      <c r="K39" s="790"/>
      <c r="L39" s="432">
        <v>1</v>
      </c>
      <c r="M39" s="2"/>
      <c r="N39" s="717" t="s">
        <v>32</v>
      </c>
      <c r="O39" s="7"/>
      <c r="P39" s="7"/>
      <c r="Q39" s="7"/>
      <c r="R39" s="7"/>
      <c r="S39" s="134" t="s">
        <v>10</v>
      </c>
      <c r="T39" s="7"/>
      <c r="U39" s="7"/>
    </row>
    <row r="40" spans="1:21" s="4" customFormat="1" ht="15" customHeight="1" thickTop="1" thickBot="1" x14ac:dyDescent="0.35">
      <c r="A40" s="11" t="s">
        <v>310</v>
      </c>
      <c r="B40" s="7"/>
      <c r="D40" s="142"/>
      <c r="E40" s="171"/>
      <c r="F40" s="7"/>
      <c r="G40" s="7"/>
      <c r="H40" s="11"/>
      <c r="I40" s="7"/>
      <c r="J40" s="143" t="s">
        <v>152</v>
      </c>
      <c r="K40" s="144" t="s">
        <v>153</v>
      </c>
      <c r="L40" s="144">
        <v>3</v>
      </c>
      <c r="M40" s="2"/>
      <c r="N40" s="717" t="s">
        <v>275</v>
      </c>
      <c r="O40" s="290"/>
      <c r="P40" s="290"/>
      <c r="Q40" s="290"/>
      <c r="R40" s="290"/>
      <c r="S40" s="134" t="s">
        <v>10</v>
      </c>
      <c r="T40" s="7"/>
      <c r="U40" s="7"/>
    </row>
    <row r="41" spans="1:21" s="4" customFormat="1" ht="15" customHeight="1" thickBot="1" x14ac:dyDescent="0.45">
      <c r="A41" s="11" t="s">
        <v>311</v>
      </c>
      <c r="B41" s="7"/>
      <c r="D41" s="142"/>
      <c r="E41" s="171"/>
      <c r="F41" s="7"/>
      <c r="G41" s="7"/>
      <c r="H41" s="7"/>
      <c r="I41" s="7"/>
      <c r="J41" s="143" t="s">
        <v>152</v>
      </c>
      <c r="K41" s="145" t="s">
        <v>167</v>
      </c>
      <c r="L41" s="144">
        <v>6</v>
      </c>
      <c r="M41" s="2"/>
      <c r="N41" s="939" t="s">
        <v>37</v>
      </c>
      <c r="O41" s="939"/>
      <c r="P41" s="939"/>
      <c r="Q41" s="939"/>
      <c r="R41" s="940"/>
      <c r="S41" s="940"/>
      <c r="T41" s="7"/>
      <c r="U41" s="7"/>
    </row>
    <row r="42" spans="1:21" s="4" customFormat="1" ht="15" customHeight="1" thickBot="1" x14ac:dyDescent="0.35">
      <c r="A42" s="11" t="s">
        <v>318</v>
      </c>
      <c r="B42" s="7"/>
      <c r="D42" s="142"/>
      <c r="E42" s="171"/>
      <c r="F42" s="7"/>
      <c r="G42" s="11"/>
      <c r="H42" s="7"/>
      <c r="I42" s="7"/>
      <c r="J42" s="143" t="s">
        <v>152</v>
      </c>
      <c r="K42" s="145" t="s">
        <v>178</v>
      </c>
      <c r="L42" s="145">
        <v>10</v>
      </c>
      <c r="M42" s="2"/>
      <c r="N42" s="248" t="s">
        <v>248</v>
      </c>
      <c r="O42" s="249"/>
      <c r="P42" s="249"/>
      <c r="Q42" s="275"/>
      <c r="R42" s="249"/>
      <c r="S42" s="143" t="s">
        <v>10</v>
      </c>
      <c r="T42" s="7"/>
      <c r="U42" s="7"/>
    </row>
    <row r="43" spans="1:21" s="4" customFormat="1" ht="15" customHeight="1" thickBot="1" x14ac:dyDescent="0.35">
      <c r="A43" s="11" t="s">
        <v>354</v>
      </c>
      <c r="B43" s="7"/>
      <c r="D43" s="142"/>
      <c r="E43" s="171"/>
      <c r="F43" s="7"/>
      <c r="G43" s="7"/>
      <c r="H43" s="7"/>
      <c r="I43" s="7"/>
      <c r="J43" s="143" t="s">
        <v>152</v>
      </c>
      <c r="K43" s="145" t="s">
        <v>179</v>
      </c>
      <c r="L43" s="145">
        <v>15</v>
      </c>
      <c r="M43" s="2"/>
      <c r="N43" s="245" t="s">
        <v>205</v>
      </c>
      <c r="O43" s="246"/>
      <c r="P43" s="247"/>
      <c r="Q43" s="276"/>
      <c r="R43" s="247"/>
      <c r="S43" s="134" t="s">
        <v>10</v>
      </c>
      <c r="T43" s="7"/>
      <c r="U43" s="7"/>
    </row>
    <row r="44" spans="1:21" s="4" customFormat="1" ht="15" customHeight="1" x14ac:dyDescent="0.3">
      <c r="A44" s="156" t="s">
        <v>355</v>
      </c>
      <c r="B44" s="10"/>
      <c r="D44" s="142"/>
      <c r="E44" s="311"/>
      <c r="F44" s="10"/>
      <c r="G44" s="10"/>
      <c r="H44" s="10"/>
      <c r="I44" s="10"/>
      <c r="J44" s="143" t="s">
        <v>152</v>
      </c>
      <c r="K44" s="145" t="s">
        <v>184</v>
      </c>
      <c r="L44" s="145">
        <v>21</v>
      </c>
      <c r="M44" s="2"/>
      <c r="N44" s="245" t="s">
        <v>203</v>
      </c>
      <c r="O44" s="246"/>
      <c r="P44" s="247"/>
      <c r="Q44" s="276"/>
      <c r="R44" s="247"/>
      <c r="S44" s="134" t="s">
        <v>10</v>
      </c>
      <c r="T44" s="7"/>
      <c r="U44" s="7"/>
    </row>
    <row r="45" spans="1:21" s="4" customFormat="1" ht="15" customHeight="1" x14ac:dyDescent="0.45">
      <c r="A45" s="242" t="s">
        <v>456</v>
      </c>
      <c r="B45" s="241"/>
      <c r="C45" s="241"/>
      <c r="D45" s="162"/>
      <c r="E45" s="162"/>
      <c r="F45" s="162"/>
      <c r="G45" s="162"/>
      <c r="H45" s="162"/>
      <c r="I45" s="162"/>
      <c r="J45" s="162"/>
      <c r="K45" s="162"/>
      <c r="L45" s="162"/>
      <c r="M45" s="2"/>
      <c r="N45" s="253" t="s">
        <v>206</v>
      </c>
      <c r="O45" s="246"/>
      <c r="P45" s="247"/>
      <c r="Q45" s="276"/>
      <c r="R45" s="247"/>
      <c r="S45" s="134" t="s">
        <v>10</v>
      </c>
      <c r="T45" s="7"/>
      <c r="U45" s="7"/>
    </row>
    <row r="46" spans="1:21" s="4" customFormat="1" ht="15" customHeight="1" x14ac:dyDescent="0.3">
      <c r="A46" s="276" t="s">
        <v>941</v>
      </c>
      <c r="B46" s="247"/>
      <c r="C46" s="276"/>
      <c r="D46" s="276"/>
      <c r="E46" s="247"/>
      <c r="F46" s="276"/>
      <c r="G46" s="276"/>
      <c r="H46" s="247"/>
      <c r="I46" s="276"/>
      <c r="J46" s="276"/>
      <c r="K46" s="247"/>
      <c r="L46" s="276"/>
      <c r="M46" s="2"/>
      <c r="N46" s="245" t="s">
        <v>204</v>
      </c>
      <c r="O46" s="246"/>
      <c r="P46" s="247"/>
      <c r="Q46" s="247"/>
      <c r="R46" s="247"/>
      <c r="S46" s="134" t="s">
        <v>10</v>
      </c>
      <c r="T46" s="7"/>
      <c r="U46" s="7"/>
    </row>
    <row r="47" spans="1:21" s="4" customFormat="1" ht="15" customHeight="1" x14ac:dyDescent="0.3">
      <c r="A47" s="276"/>
      <c r="B47" s="247"/>
      <c r="C47" s="276"/>
      <c r="D47" s="276"/>
      <c r="E47" s="247"/>
      <c r="F47" s="276"/>
      <c r="G47" s="276"/>
      <c r="H47" s="247"/>
      <c r="I47" s="276"/>
      <c r="J47" s="276"/>
      <c r="K47" s="276"/>
      <c r="L47" s="276"/>
      <c r="M47" s="2"/>
      <c r="N47" s="254" t="s">
        <v>249</v>
      </c>
      <c r="O47" s="246"/>
      <c r="P47" s="247"/>
      <c r="Q47" s="247"/>
      <c r="R47" s="247"/>
      <c r="S47" s="134" t="s">
        <v>10</v>
      </c>
      <c r="T47" s="7"/>
      <c r="U47" s="7"/>
    </row>
    <row r="48" spans="1:21" s="4" customFormat="1" ht="15" customHeight="1" x14ac:dyDescent="0.3">
      <c r="A48" s="276"/>
      <c r="B48" s="247"/>
      <c r="C48" s="276"/>
      <c r="D48" s="276"/>
      <c r="E48" s="247"/>
      <c r="F48" s="276"/>
      <c r="G48" s="276"/>
      <c r="H48" s="247"/>
      <c r="I48" s="276"/>
      <c r="J48" s="276"/>
      <c r="K48" s="276"/>
      <c r="L48" s="276"/>
      <c r="M48" s="2"/>
      <c r="N48" s="717" t="s">
        <v>268</v>
      </c>
      <c r="O48" s="7"/>
      <c r="P48" s="7"/>
      <c r="Q48" s="7"/>
      <c r="R48" s="7"/>
      <c r="S48" s="134" t="s">
        <v>10</v>
      </c>
      <c r="T48" s="7"/>
      <c r="U48" s="7"/>
    </row>
    <row r="49" spans="1:21" s="4" customFormat="1" ht="15" customHeight="1" x14ac:dyDescent="0.3">
      <c r="A49" s="276"/>
      <c r="B49" s="247"/>
      <c r="C49" s="276"/>
      <c r="D49" s="276"/>
      <c r="E49" s="247"/>
      <c r="F49" s="276"/>
      <c r="G49" s="276"/>
      <c r="H49" s="247"/>
      <c r="I49" s="276"/>
      <c r="J49" s="247"/>
      <c r="K49" s="276"/>
      <c r="L49" s="276"/>
      <c r="N49" s="717" t="s">
        <v>269</v>
      </c>
      <c r="O49" s="7"/>
      <c r="P49" s="7"/>
      <c r="Q49" s="7"/>
      <c r="R49" s="7"/>
      <c r="S49" s="134" t="s">
        <v>10</v>
      </c>
      <c r="T49" s="7"/>
      <c r="U49" s="7"/>
    </row>
    <row r="50" spans="1:21" s="4" customFormat="1" ht="15" customHeight="1" x14ac:dyDescent="0.3">
      <c r="A50" s="276"/>
      <c r="B50" s="247"/>
      <c r="C50" s="276"/>
      <c r="D50" s="276"/>
      <c r="E50" s="247"/>
      <c r="F50" s="276"/>
      <c r="G50" s="276"/>
      <c r="H50" s="247"/>
      <c r="I50" s="276"/>
      <c r="J50" s="247"/>
      <c r="K50" s="276"/>
      <c r="L50" s="276"/>
      <c r="N50" s="718" t="s">
        <v>76</v>
      </c>
      <c r="O50" s="252"/>
      <c r="P50" s="252"/>
      <c r="Q50" s="252"/>
      <c r="R50" s="252"/>
      <c r="S50" s="138" t="s">
        <v>10</v>
      </c>
      <c r="T50" s="7"/>
      <c r="U50" s="7"/>
    </row>
    <row r="51" spans="1:21" s="4" customFormat="1" ht="15" customHeight="1" x14ac:dyDescent="0.3"/>
    <row r="52" spans="1:21" s="4" customFormat="1" ht="15" customHeight="1" x14ac:dyDescent="0.3"/>
    <row r="53" spans="1:21" s="4" customFormat="1" ht="15" customHeight="1" x14ac:dyDescent="0.3">
      <c r="L53" s="8"/>
    </row>
    <row r="54" spans="1:21" s="4" customFormat="1" ht="15" customHeight="1" x14ac:dyDescent="0.3">
      <c r="L54" s="8"/>
    </row>
    <row r="55" spans="1:21" s="4" customFormat="1" ht="15" customHeight="1" x14ac:dyDescent="0.3">
      <c r="L55" s="8"/>
    </row>
    <row r="56" spans="1:21" s="4" customFormat="1" ht="15" customHeight="1" x14ac:dyDescent="0.3">
      <c r="L56" s="8"/>
    </row>
    <row r="57" spans="1:21" s="4" customFormat="1" ht="15" customHeight="1" x14ac:dyDescent="0.3">
      <c r="L57" s="8"/>
    </row>
    <row r="58" spans="1:21" s="4" customFormat="1" ht="15" customHeight="1" x14ac:dyDescent="0.3">
      <c r="L58" s="8"/>
    </row>
    <row r="59" spans="1:21" s="4" customFormat="1" ht="15" customHeight="1" x14ac:dyDescent="0.3">
      <c r="L59" s="8"/>
    </row>
    <row r="60" spans="1:21" s="4" customFormat="1" ht="15" customHeight="1" x14ac:dyDescent="0.3">
      <c r="L60" s="8"/>
    </row>
    <row r="61" spans="1:21" s="4" customFormat="1" ht="15" customHeight="1" x14ac:dyDescent="0.3">
      <c r="L61" s="8"/>
    </row>
    <row r="62" spans="1:21" s="4" customFormat="1" ht="15" customHeight="1" x14ac:dyDescent="0.3">
      <c r="L62" s="8"/>
    </row>
    <row r="63" spans="1:21" s="4" customFormat="1" ht="15" customHeight="1" x14ac:dyDescent="0.3">
      <c r="L63" s="8"/>
    </row>
    <row r="64" spans="1:21" s="4" customFormat="1" ht="15" customHeight="1" x14ac:dyDescent="0.3">
      <c r="L64" s="8"/>
    </row>
    <row r="65" spans="12:12" s="4" customFormat="1" ht="15" customHeight="1" x14ac:dyDescent="0.3">
      <c r="L65" s="8"/>
    </row>
    <row r="66" spans="12:12" s="4" customFormat="1" ht="15" customHeight="1" x14ac:dyDescent="0.3">
      <c r="L66" s="8"/>
    </row>
    <row r="67" spans="12:12" s="4" customFormat="1" ht="15" customHeight="1" x14ac:dyDescent="0.3">
      <c r="L67" s="8"/>
    </row>
    <row r="68" spans="12:12" s="4" customFormat="1" ht="15" customHeight="1" x14ac:dyDescent="0.3">
      <c r="L68" s="8"/>
    </row>
    <row r="69" spans="12:12" s="4" customFormat="1" ht="15" customHeight="1" x14ac:dyDescent="0.3">
      <c r="L69" s="8"/>
    </row>
    <row r="70" spans="12:12" s="4" customFormat="1" ht="15" customHeight="1" x14ac:dyDescent="0.3">
      <c r="L70" s="8"/>
    </row>
    <row r="71" spans="12:12" s="4" customFormat="1" ht="15" customHeight="1" x14ac:dyDescent="0.3">
      <c r="L71" s="8"/>
    </row>
    <row r="72" spans="12:12" s="4" customFormat="1" ht="15" customHeight="1" x14ac:dyDescent="0.3">
      <c r="L72" s="8"/>
    </row>
    <row r="73" spans="12:12" s="4" customFormat="1" ht="15" customHeight="1" x14ac:dyDescent="0.3">
      <c r="L73" s="8"/>
    </row>
    <row r="74" spans="12:12" s="4" customFormat="1" ht="15" customHeight="1" x14ac:dyDescent="0.3">
      <c r="L74" s="8"/>
    </row>
    <row r="75" spans="12:12" s="4" customFormat="1" ht="15" customHeight="1" x14ac:dyDescent="0.3">
      <c r="L75" s="8"/>
    </row>
    <row r="76" spans="12:12" s="4" customFormat="1" ht="15" customHeight="1" x14ac:dyDescent="0.3">
      <c r="L76" s="8"/>
    </row>
    <row r="77" spans="12:12" s="4" customFormat="1" ht="15" customHeight="1" x14ac:dyDescent="0.3">
      <c r="L77" s="8"/>
    </row>
    <row r="78" spans="12:12" s="4" customFormat="1" ht="15" customHeight="1" x14ac:dyDescent="0.3">
      <c r="L78" s="8"/>
    </row>
    <row r="79" spans="12:12" s="4" customFormat="1" ht="15" customHeight="1" x14ac:dyDescent="0.3">
      <c r="L79" s="8"/>
    </row>
    <row r="80" spans="12:12" s="4" customFormat="1" ht="15" customHeight="1" x14ac:dyDescent="0.3">
      <c r="L80" s="8"/>
    </row>
    <row r="81" spans="12:12" s="4" customFormat="1" ht="15" customHeight="1" x14ac:dyDescent="0.3">
      <c r="L81" s="8"/>
    </row>
    <row r="82" spans="12:12" s="4" customFormat="1" ht="15" customHeight="1" x14ac:dyDescent="0.3">
      <c r="L82" s="8"/>
    </row>
    <row r="83" spans="12:12" s="4" customFormat="1" ht="15" customHeight="1" x14ac:dyDescent="0.3">
      <c r="L83" s="8"/>
    </row>
    <row r="84" spans="12:12" s="4" customFormat="1" ht="15" customHeight="1" x14ac:dyDescent="0.3">
      <c r="L84" s="8"/>
    </row>
    <row r="85" spans="12:12" s="4" customFormat="1" ht="15" customHeight="1" x14ac:dyDescent="0.3">
      <c r="L85" s="8"/>
    </row>
    <row r="86" spans="12:12" s="4" customFormat="1" ht="15" customHeight="1" x14ac:dyDescent="0.3">
      <c r="L86" s="8"/>
    </row>
    <row r="87" spans="12:12" s="4" customFormat="1" ht="15" customHeight="1" x14ac:dyDescent="0.3">
      <c r="L87" s="8"/>
    </row>
    <row r="88" spans="12:12" s="4" customFormat="1" ht="15" customHeight="1" x14ac:dyDescent="0.3">
      <c r="L88" s="8"/>
    </row>
    <row r="89" spans="12:12" s="4" customFormat="1" ht="15" customHeight="1" x14ac:dyDescent="0.3">
      <c r="L89" s="8"/>
    </row>
    <row r="90" spans="12:12" s="4" customFormat="1" ht="15" customHeight="1" x14ac:dyDescent="0.3">
      <c r="L90" s="8"/>
    </row>
    <row r="91" spans="12:12" s="4" customFormat="1" ht="15" customHeight="1" x14ac:dyDescent="0.3">
      <c r="L91" s="8"/>
    </row>
    <row r="92" spans="12:12" s="4" customFormat="1" ht="15" customHeight="1" x14ac:dyDescent="0.3">
      <c r="L92" s="8"/>
    </row>
    <row r="93" spans="12:12" s="4" customFormat="1" ht="15" customHeight="1" x14ac:dyDescent="0.3">
      <c r="L93" s="8"/>
    </row>
    <row r="94" spans="12:12" s="4" customFormat="1" ht="15" customHeight="1" x14ac:dyDescent="0.3">
      <c r="L94" s="8"/>
    </row>
    <row r="95" spans="12:12" s="4" customFormat="1" ht="15" customHeight="1" x14ac:dyDescent="0.3">
      <c r="L95" s="8"/>
    </row>
    <row r="96" spans="12:12" s="4" customFormat="1" ht="15" customHeight="1" x14ac:dyDescent="0.3">
      <c r="L96" s="8"/>
    </row>
    <row r="97" spans="12:12" s="4" customFormat="1" ht="15" customHeight="1" x14ac:dyDescent="0.3">
      <c r="L97" s="8"/>
    </row>
    <row r="98" spans="12:12" s="4" customFormat="1" ht="15" customHeight="1" x14ac:dyDescent="0.3">
      <c r="L98" s="8"/>
    </row>
    <row r="99" spans="12:12" s="4" customFormat="1" ht="15" customHeight="1" x14ac:dyDescent="0.3">
      <c r="L99" s="8"/>
    </row>
    <row r="100" spans="12:12" s="4" customFormat="1" ht="15" customHeight="1" x14ac:dyDescent="0.3">
      <c r="L100" s="8"/>
    </row>
    <row r="101" spans="12:12" s="4" customFormat="1" ht="15" customHeight="1" x14ac:dyDescent="0.3">
      <c r="L101" s="8"/>
    </row>
    <row r="102" spans="12:12" s="4" customFormat="1" ht="15" customHeight="1" x14ac:dyDescent="0.3">
      <c r="L102" s="8"/>
    </row>
    <row r="103" spans="12:12" s="4" customFormat="1" ht="15" customHeight="1" x14ac:dyDescent="0.3">
      <c r="L103" s="8"/>
    </row>
    <row r="104" spans="12:12" s="4" customFormat="1" ht="15" customHeight="1" x14ac:dyDescent="0.3">
      <c r="L104" s="8"/>
    </row>
    <row r="105" spans="12:12" s="4" customFormat="1" ht="15" customHeight="1" x14ac:dyDescent="0.3">
      <c r="L105" s="8"/>
    </row>
    <row r="106" spans="12:12" s="4" customFormat="1" ht="15" customHeight="1" x14ac:dyDescent="0.3">
      <c r="L106" s="8"/>
    </row>
    <row r="107" spans="12:12" s="4" customFormat="1" ht="15" customHeight="1" x14ac:dyDescent="0.3">
      <c r="L107" s="8"/>
    </row>
    <row r="108" spans="12:12" s="4" customFormat="1" ht="15" customHeight="1" x14ac:dyDescent="0.3">
      <c r="L108" s="8"/>
    </row>
    <row r="109" spans="12:12" s="4" customFormat="1" ht="15" customHeight="1" x14ac:dyDescent="0.3">
      <c r="L109" s="8"/>
    </row>
    <row r="110" spans="12:12" s="4" customFormat="1" ht="15" customHeight="1" x14ac:dyDescent="0.3">
      <c r="L110" s="8"/>
    </row>
    <row r="111" spans="12:12" s="4" customFormat="1" ht="15" customHeight="1" x14ac:dyDescent="0.3">
      <c r="L111" s="8"/>
    </row>
    <row r="112" spans="12:12" s="4" customFormat="1" ht="15" customHeight="1" x14ac:dyDescent="0.3">
      <c r="L112" s="8"/>
    </row>
    <row r="113" spans="7:14" s="4" customFormat="1" ht="15" customHeight="1" x14ac:dyDescent="0.3">
      <c r="L113" s="8"/>
    </row>
    <row r="114" spans="7:14" s="4" customFormat="1" ht="15" customHeight="1" x14ac:dyDescent="0.3">
      <c r="L114" s="8"/>
    </row>
    <row r="115" spans="7:14" s="4" customFormat="1" ht="15" customHeight="1" x14ac:dyDescent="0.3">
      <c r="L115" s="8"/>
    </row>
    <row r="116" spans="7:14" s="4" customFormat="1" ht="15" customHeight="1" x14ac:dyDescent="0.3">
      <c r="L116" s="8"/>
    </row>
    <row r="117" spans="7:14" s="4" customFormat="1" ht="15" customHeight="1" x14ac:dyDescent="0.3">
      <c r="L117" s="8"/>
    </row>
    <row r="118" spans="7:14" s="4" customFormat="1" ht="15" customHeight="1" x14ac:dyDescent="0.3">
      <c r="L118" s="8"/>
    </row>
    <row r="119" spans="7:14" s="4" customFormat="1" ht="15" customHeight="1" x14ac:dyDescent="0.3">
      <c r="L119" s="8"/>
    </row>
    <row r="120" spans="7:14" s="4" customFormat="1" ht="15" customHeight="1" x14ac:dyDescent="0.3">
      <c r="L120" s="8"/>
    </row>
    <row r="121" spans="7:14" s="4" customFormat="1" ht="15" customHeight="1" x14ac:dyDescent="0.3">
      <c r="L121" s="8"/>
    </row>
    <row r="122" spans="7:14" s="4" customFormat="1" ht="15" customHeight="1" x14ac:dyDescent="0.3">
      <c r="L122" s="8"/>
    </row>
    <row r="123" spans="7:14" s="4" customFormat="1" ht="15" customHeight="1" x14ac:dyDescent="0.3">
      <c r="L123" s="8"/>
    </row>
    <row r="124" spans="7:14" s="4" customFormat="1" ht="15" customHeight="1" x14ac:dyDescent="0.3">
      <c r="K124"/>
      <c r="L124" s="8"/>
    </row>
    <row r="125" spans="7:14" s="4" customFormat="1" ht="15" customHeight="1" x14ac:dyDescent="0.3">
      <c r="K125"/>
      <c r="L125" s="8"/>
    </row>
    <row r="126" spans="7:14" s="4" customFormat="1" ht="15" customHeight="1" x14ac:dyDescent="0.3">
      <c r="G126"/>
      <c r="H126"/>
      <c r="I126"/>
      <c r="J126"/>
      <c r="K126"/>
      <c r="L126" s="8"/>
    </row>
    <row r="127" spans="7:14" s="4" customFormat="1" ht="15" customHeight="1" x14ac:dyDescent="0.3">
      <c r="G127"/>
      <c r="H127"/>
      <c r="I127"/>
      <c r="J127"/>
      <c r="K127"/>
      <c r="L127" s="8"/>
    </row>
    <row r="128" spans="7:14" s="4" customFormat="1" ht="15" customHeight="1" x14ac:dyDescent="0.3">
      <c r="G128"/>
      <c r="H128"/>
      <c r="I128"/>
      <c r="J128"/>
      <c r="K128"/>
      <c r="L128" s="8"/>
      <c r="M128"/>
      <c r="N128"/>
    </row>
    <row r="129" spans="6:18" s="4" customFormat="1" ht="15" customHeight="1" x14ac:dyDescent="0.3">
      <c r="G129"/>
      <c r="H129"/>
      <c r="I129"/>
      <c r="J129"/>
      <c r="K129"/>
      <c r="L129" s="8"/>
      <c r="M129"/>
      <c r="N129"/>
    </row>
    <row r="130" spans="6:18" s="4" customFormat="1" ht="15" customHeight="1" x14ac:dyDescent="0.3">
      <c r="G130"/>
      <c r="H130"/>
      <c r="I130"/>
      <c r="J130"/>
      <c r="K130"/>
      <c r="L130" s="8"/>
      <c r="M130"/>
      <c r="N130"/>
      <c r="O130"/>
      <c r="P130"/>
      <c r="Q130"/>
      <c r="R130"/>
    </row>
    <row r="131" spans="6:18" s="4" customFormat="1" ht="15" customHeight="1" x14ac:dyDescent="0.3">
      <c r="G131"/>
      <c r="H131"/>
      <c r="I131"/>
      <c r="J131"/>
      <c r="K131"/>
      <c r="L131" s="8"/>
      <c r="M131"/>
      <c r="N131"/>
      <c r="O131"/>
      <c r="P131"/>
      <c r="Q131"/>
      <c r="R131"/>
    </row>
    <row r="132" spans="6:18" s="4" customFormat="1" ht="15" customHeight="1" x14ac:dyDescent="0.3">
      <c r="G132"/>
      <c r="H132"/>
      <c r="I132"/>
      <c r="J132"/>
      <c r="K132"/>
      <c r="L132" s="8"/>
      <c r="M132"/>
      <c r="N132"/>
      <c r="O132"/>
      <c r="P132"/>
      <c r="Q132"/>
      <c r="R132"/>
    </row>
    <row r="133" spans="6:18" s="4" customFormat="1" ht="15" customHeight="1" x14ac:dyDescent="0.3">
      <c r="G133"/>
      <c r="H133"/>
      <c r="I133"/>
      <c r="J133"/>
      <c r="K133"/>
      <c r="L133" s="360"/>
      <c r="M133"/>
      <c r="N133"/>
      <c r="O133"/>
      <c r="P133"/>
      <c r="Q133"/>
      <c r="R133"/>
    </row>
    <row r="134" spans="6:18" s="4" customFormat="1" ht="15" customHeight="1" x14ac:dyDescent="0.3">
      <c r="G134"/>
      <c r="H134"/>
      <c r="I134"/>
      <c r="J134"/>
      <c r="K134"/>
      <c r="L134" s="360"/>
      <c r="M134"/>
      <c r="N134"/>
      <c r="O134"/>
      <c r="P134"/>
      <c r="Q134"/>
      <c r="R134"/>
    </row>
    <row r="135" spans="6:18" s="4" customFormat="1" ht="15" customHeight="1" x14ac:dyDescent="0.3">
      <c r="G135"/>
      <c r="H135"/>
      <c r="I135"/>
      <c r="J135"/>
      <c r="K135"/>
      <c r="L135" s="360"/>
      <c r="M135"/>
      <c r="N135"/>
      <c r="O135"/>
      <c r="P135"/>
      <c r="Q135"/>
      <c r="R135"/>
    </row>
    <row r="136" spans="6:18" s="4" customFormat="1" ht="15" customHeight="1" x14ac:dyDescent="0.3">
      <c r="G136"/>
      <c r="H136"/>
      <c r="I136"/>
      <c r="J136"/>
      <c r="K136"/>
      <c r="L136" s="360"/>
      <c r="M136"/>
      <c r="N136"/>
      <c r="O136"/>
      <c r="P136"/>
      <c r="Q136"/>
      <c r="R136"/>
    </row>
    <row r="137" spans="6:18" s="4" customFormat="1" ht="15" customHeight="1" x14ac:dyDescent="0.3">
      <c r="G137"/>
      <c r="H137"/>
      <c r="I137"/>
      <c r="J137"/>
      <c r="K137"/>
      <c r="L137" s="360"/>
      <c r="M137"/>
      <c r="N137"/>
      <c r="O137"/>
      <c r="P137"/>
      <c r="Q137"/>
      <c r="R137"/>
    </row>
    <row r="138" spans="6:18" s="4" customFormat="1" ht="15" customHeight="1" x14ac:dyDescent="0.3">
      <c r="G138"/>
      <c r="H138"/>
      <c r="I138"/>
      <c r="J138"/>
      <c r="K138"/>
      <c r="L138" s="360"/>
      <c r="M138"/>
      <c r="N138"/>
      <c r="O138"/>
      <c r="P138"/>
      <c r="Q138"/>
      <c r="R138"/>
    </row>
    <row r="139" spans="6:18" s="4" customFormat="1" ht="15" customHeight="1" x14ac:dyDescent="0.3">
      <c r="G139"/>
      <c r="H139"/>
      <c r="I139"/>
      <c r="J139"/>
      <c r="K139"/>
      <c r="L139" s="360"/>
      <c r="M139"/>
      <c r="N139"/>
      <c r="O139"/>
      <c r="P139"/>
      <c r="Q139"/>
      <c r="R139"/>
    </row>
    <row r="140" spans="6:18" s="4" customFormat="1" ht="15" customHeight="1" x14ac:dyDescent="0.3">
      <c r="G140"/>
      <c r="H140"/>
      <c r="I140"/>
      <c r="J140"/>
      <c r="K140"/>
      <c r="L140" s="360"/>
      <c r="M140"/>
      <c r="N140"/>
      <c r="O140"/>
      <c r="P140"/>
      <c r="Q140"/>
      <c r="R140"/>
    </row>
    <row r="141" spans="6:18" s="4" customFormat="1" ht="15" customHeight="1" x14ac:dyDescent="0.3">
      <c r="G141"/>
      <c r="H141"/>
      <c r="I141"/>
      <c r="J141"/>
      <c r="K141"/>
      <c r="L141" s="360"/>
      <c r="M141"/>
      <c r="N141"/>
      <c r="O141"/>
      <c r="P141"/>
      <c r="Q141"/>
      <c r="R141"/>
    </row>
    <row r="142" spans="6:18" s="4" customFormat="1" ht="15" customHeight="1" x14ac:dyDescent="0.3">
      <c r="F142"/>
      <c r="G142"/>
      <c r="H142"/>
      <c r="I142"/>
      <c r="J142"/>
      <c r="K142"/>
      <c r="L142" s="360"/>
      <c r="M142"/>
      <c r="N142"/>
      <c r="O142"/>
      <c r="P142"/>
      <c r="Q142"/>
      <c r="R142"/>
    </row>
    <row r="143" spans="6:18" s="4" customFormat="1" ht="15" customHeight="1" x14ac:dyDescent="0.3">
      <c r="F143"/>
      <c r="G143"/>
      <c r="H143"/>
      <c r="I143"/>
      <c r="J143"/>
      <c r="K143"/>
      <c r="L143" s="360"/>
      <c r="M143"/>
      <c r="N143"/>
      <c r="O143"/>
      <c r="P143"/>
      <c r="Q143"/>
      <c r="R143"/>
    </row>
    <row r="144" spans="6:18" s="4" customFormat="1" ht="15" customHeight="1" x14ac:dyDescent="0.3">
      <c r="F144"/>
      <c r="G144"/>
      <c r="H144"/>
      <c r="I144"/>
      <c r="J144"/>
      <c r="K144"/>
      <c r="L144" s="360"/>
      <c r="M144"/>
      <c r="N144"/>
      <c r="O144"/>
      <c r="P144"/>
      <c r="Q144"/>
      <c r="R144"/>
    </row>
    <row r="145" spans="1:22" s="4" customFormat="1" ht="15" customHeight="1" x14ac:dyDescent="0.3">
      <c r="F145"/>
      <c r="G145"/>
      <c r="H145"/>
      <c r="I145"/>
      <c r="J145"/>
      <c r="K145"/>
      <c r="L145" s="360"/>
      <c r="M145"/>
      <c r="N145"/>
      <c r="O145"/>
      <c r="P145"/>
      <c r="Q145"/>
      <c r="R145"/>
    </row>
    <row r="146" spans="1:22" s="4" customFormat="1" ht="15" customHeight="1" x14ac:dyDescent="0.3">
      <c r="F146"/>
      <c r="G146"/>
      <c r="H146"/>
      <c r="I146"/>
      <c r="J146"/>
      <c r="K146"/>
      <c r="L146" s="360"/>
      <c r="M146"/>
      <c r="N146"/>
      <c r="O146"/>
      <c r="P146"/>
      <c r="Q146"/>
      <c r="R146"/>
    </row>
    <row r="147" spans="1:22" s="4" customFormat="1" ht="15" customHeight="1" x14ac:dyDescent="0.3">
      <c r="F147"/>
      <c r="G147"/>
      <c r="H147"/>
      <c r="I147"/>
      <c r="J147"/>
      <c r="K147"/>
      <c r="L147" s="360"/>
      <c r="M147"/>
      <c r="N147"/>
      <c r="O147"/>
      <c r="P147"/>
      <c r="Q147"/>
      <c r="R147"/>
      <c r="V147"/>
    </row>
    <row r="148" spans="1:22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/>
      <c r="L148" s="360"/>
      <c r="M148"/>
      <c r="N148"/>
      <c r="O148"/>
      <c r="P148"/>
      <c r="Q148"/>
      <c r="R148"/>
      <c r="V148"/>
    </row>
    <row r="149" spans="1:22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/>
      <c r="L149" s="360"/>
      <c r="M149"/>
      <c r="N149"/>
      <c r="O149"/>
      <c r="P149"/>
      <c r="Q149"/>
      <c r="R149"/>
      <c r="V149"/>
    </row>
    <row r="150" spans="1:22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/>
      <c r="L150" s="360"/>
      <c r="M150"/>
      <c r="N150"/>
      <c r="O150"/>
      <c r="P150"/>
      <c r="Q150"/>
      <c r="R150"/>
      <c r="V150"/>
    </row>
    <row r="151" spans="1:22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/>
      <c r="L151" s="360"/>
      <c r="M151"/>
      <c r="N151"/>
      <c r="O151"/>
      <c r="P151"/>
      <c r="Q151"/>
      <c r="R151"/>
      <c r="U151"/>
      <c r="V151"/>
    </row>
    <row r="152" spans="1:22" ht="15" customHeight="1" x14ac:dyDescent="0.3">
      <c r="S152" s="4"/>
      <c r="T152" s="4"/>
    </row>
    <row r="153" spans="1:22" ht="15" customHeight="1" x14ac:dyDescent="0.3">
      <c r="S153" s="4"/>
      <c r="T153" s="4"/>
    </row>
  </sheetData>
  <mergeCells count="16">
    <mergeCell ref="A8:B8"/>
    <mergeCell ref="A9:B9"/>
    <mergeCell ref="N41:Q41"/>
    <mergeCell ref="R41:S41"/>
    <mergeCell ref="N11:Q11"/>
    <mergeCell ref="N21:Q21"/>
    <mergeCell ref="R21:S21"/>
    <mergeCell ref="N31:Q31"/>
    <mergeCell ref="R31:S31"/>
    <mergeCell ref="A29:K30"/>
    <mergeCell ref="A31:K32"/>
    <mergeCell ref="A19:K20"/>
    <mergeCell ref="A21:K22"/>
    <mergeCell ref="A23:K24"/>
    <mergeCell ref="A25:K26"/>
    <mergeCell ref="A27:K28"/>
  </mergeCells>
  <dataValidations count="1">
    <dataValidation type="list" allowBlank="1" showInputMessage="1" showErrorMessage="1" sqref="K7:L10 H9" xr:uid="{4D09898F-468E-4469-952B-7634D26FED0B}">
      <formula1>$A$12:$A$17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B7464A-9AD5-4DB2-BB1E-C42159E295F2}">
          <x14:formula1>
            <xm:f>#REF!</xm:f>
          </x14:formula1>
          <xm:sqref>N11:Q11 N41:Q41 N31:Q31</xm:sqref>
        </x14:dataValidation>
        <x14:dataValidation type="list" allowBlank="1" showInputMessage="1" showErrorMessage="1" xr:uid="{E92A84BC-E29F-4107-8222-19DE811743E6}">
          <x14:formula1>
            <xm:f>Listat!$N$2:$N$12</xm:f>
          </x14:formula1>
          <xm:sqref>D9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007F-0C62-4E6C-9133-7F479D9E7A28}">
  <dimension ref="A1:AM151"/>
  <sheetViews>
    <sheetView topLeftCell="A24" zoomScale="110" zoomScaleNormal="110" workbookViewId="0">
      <selection activeCell="B36" sqref="B36:I41"/>
    </sheetView>
  </sheetViews>
  <sheetFormatPr defaultColWidth="4.33203125" defaultRowHeight="15" customHeight="1" x14ac:dyDescent="0.3"/>
  <sheetData>
    <row r="1" spans="1:34" s="4" customFormat="1" ht="15" customHeight="1" x14ac:dyDescent="0.3">
      <c r="B1" s="4" t="s">
        <v>378</v>
      </c>
      <c r="AC1" s="4">
        <v>3</v>
      </c>
      <c r="AD1" s="4">
        <v>4</v>
      </c>
      <c r="AE1" s="4">
        <v>5</v>
      </c>
    </row>
    <row r="2" spans="1:34" s="4" customFormat="1" ht="15" customHeight="1" x14ac:dyDescent="0.3">
      <c r="B2" s="272" t="s">
        <v>192</v>
      </c>
      <c r="C2" s="272"/>
      <c r="D2" s="272"/>
      <c r="E2" s="274" t="s">
        <v>357</v>
      </c>
      <c r="F2" s="169"/>
      <c r="G2" s="169" t="s">
        <v>358</v>
      </c>
      <c r="H2" s="273"/>
      <c r="I2" s="169" t="s">
        <v>368</v>
      </c>
      <c r="J2" s="229"/>
      <c r="K2" s="301" t="s">
        <v>154</v>
      </c>
      <c r="L2" s="273"/>
      <c r="M2" s="273"/>
      <c r="N2" s="273"/>
      <c r="R2" s="320" t="s">
        <v>441</v>
      </c>
      <c r="S2" s="320"/>
      <c r="T2" s="320" t="s">
        <v>443</v>
      </c>
      <c r="U2" s="320"/>
      <c r="V2" s="320" t="s">
        <v>442</v>
      </c>
      <c r="W2" s="320"/>
      <c r="X2" s="320"/>
      <c r="Y2" s="176"/>
      <c r="Z2" s="176"/>
      <c r="AB2" s="835">
        <v>1</v>
      </c>
      <c r="AC2" s="4">
        <f t="shared" ref="AC2:AE4" ca="1" si="0">RANDBETWEEN(1,6)</f>
        <v>1</v>
      </c>
      <c r="AD2" s="4">
        <f t="shared" ca="1" si="0"/>
        <v>6</v>
      </c>
      <c r="AE2" s="4">
        <f t="shared" ca="1" si="0"/>
        <v>1</v>
      </c>
    </row>
    <row r="3" spans="1:34" s="4" customFormat="1" ht="15" customHeight="1" x14ac:dyDescent="0.3">
      <c r="B3" s="10" t="s">
        <v>168</v>
      </c>
      <c r="C3" s="10"/>
      <c r="D3" s="10"/>
      <c r="E3" s="143" t="s">
        <v>1</v>
      </c>
      <c r="F3" s="145"/>
      <c r="G3" s="142" t="s">
        <v>147</v>
      </c>
      <c r="H3" s="297"/>
      <c r="I3" s="277" t="s">
        <v>210</v>
      </c>
      <c r="J3" s="152"/>
      <c r="K3" s="248" t="s">
        <v>315</v>
      </c>
      <c r="L3" s="249"/>
      <c r="M3" s="249"/>
      <c r="N3" s="249"/>
      <c r="R3" s="180">
        <v>3</v>
      </c>
      <c r="S3" s="2"/>
      <c r="T3" s="181" t="s">
        <v>353</v>
      </c>
      <c r="U3" s="176"/>
      <c r="V3" s="167" t="s">
        <v>3</v>
      </c>
      <c r="W3" s="2"/>
      <c r="X3" s="2"/>
      <c r="Y3" s="2"/>
      <c r="Z3" s="2"/>
      <c r="AB3" s="835">
        <v>2</v>
      </c>
      <c r="AC3" s="4">
        <f t="shared" ca="1" si="0"/>
        <v>3</v>
      </c>
      <c r="AD3" s="4">
        <f t="shared" ca="1" si="0"/>
        <v>3</v>
      </c>
      <c r="AE3" s="4">
        <f t="shared" ca="1" si="0"/>
        <v>4</v>
      </c>
    </row>
    <row r="4" spans="1:34" s="4" customFormat="1" ht="15" customHeight="1" x14ac:dyDescent="0.3">
      <c r="B4" s="10" t="s">
        <v>169</v>
      </c>
      <c r="C4" s="10"/>
      <c r="D4" s="10"/>
      <c r="E4" s="143" t="s">
        <v>258</v>
      </c>
      <c r="F4" s="145"/>
      <c r="G4" s="142" t="s">
        <v>1</v>
      </c>
      <c r="H4" s="297"/>
      <c r="I4" s="277" t="s">
        <v>143</v>
      </c>
      <c r="J4" s="176"/>
      <c r="K4" s="245" t="s">
        <v>199</v>
      </c>
      <c r="L4" s="247"/>
      <c r="M4" s="247"/>
      <c r="N4" s="247"/>
      <c r="R4" s="359">
        <v>6</v>
      </c>
      <c r="S4" s="3"/>
      <c r="T4" s="146" t="s">
        <v>404</v>
      </c>
      <c r="U4" s="153"/>
      <c r="V4" s="173" t="s">
        <v>444</v>
      </c>
      <c r="W4" s="3"/>
      <c r="X4" s="3"/>
      <c r="Y4" s="176"/>
      <c r="Z4" s="176"/>
      <c r="AB4" s="835">
        <v>3</v>
      </c>
      <c r="AC4" s="4">
        <f t="shared" ca="1" si="0"/>
        <v>6</v>
      </c>
      <c r="AD4" s="4">
        <f t="shared" ca="1" si="0"/>
        <v>5</v>
      </c>
      <c r="AE4" s="4">
        <f t="shared" ca="1" si="0"/>
        <v>1</v>
      </c>
    </row>
    <row r="5" spans="1:34" s="4" customFormat="1" ht="15" customHeight="1" x14ac:dyDescent="0.45">
      <c r="B5" s="10" t="s">
        <v>162</v>
      </c>
      <c r="C5" s="10"/>
      <c r="D5" s="10"/>
      <c r="E5" s="143" t="s">
        <v>1</v>
      </c>
      <c r="F5" s="145"/>
      <c r="G5" s="142" t="s">
        <v>147</v>
      </c>
      <c r="H5" s="297"/>
      <c r="I5" s="277" t="s">
        <v>210</v>
      </c>
      <c r="J5" s="176"/>
      <c r="K5" s="253" t="s">
        <v>46</v>
      </c>
      <c r="L5" s="247"/>
      <c r="M5" s="247"/>
      <c r="N5" s="247"/>
      <c r="Y5" s="2"/>
      <c r="Z5" s="2"/>
      <c r="AB5" s="835">
        <v>4</v>
      </c>
      <c r="AD5" s="4">
        <f ca="1">RANDBETWEEN(1,6)</f>
        <v>4</v>
      </c>
      <c r="AE5" s="4">
        <f ca="1">RANDBETWEEN(1,6)</f>
        <v>5</v>
      </c>
      <c r="AF5" s="5"/>
    </row>
    <row r="6" spans="1:34" s="207" customFormat="1" ht="15" customHeight="1" x14ac:dyDescent="0.45">
      <c r="A6" s="4"/>
      <c r="B6" s="10" t="s">
        <v>163</v>
      </c>
      <c r="C6" s="10"/>
      <c r="D6" s="10"/>
      <c r="E6" s="143" t="s">
        <v>258</v>
      </c>
      <c r="F6" s="145"/>
      <c r="G6" s="142" t="s">
        <v>1</v>
      </c>
      <c r="H6" s="297"/>
      <c r="I6" s="277" t="s">
        <v>143</v>
      </c>
      <c r="J6" s="176"/>
      <c r="K6" s="254" t="s">
        <v>390</v>
      </c>
      <c r="L6" s="247"/>
      <c r="M6" s="247"/>
      <c r="N6" s="247"/>
      <c r="O6" s="206"/>
      <c r="P6" s="206"/>
      <c r="R6" s="353" t="s">
        <v>1039</v>
      </c>
      <c r="S6" s="353"/>
      <c r="T6" s="354" t="s">
        <v>445</v>
      </c>
      <c r="U6" s="353" t="s">
        <v>240</v>
      </c>
      <c r="V6" s="353"/>
      <c r="W6" s="353"/>
      <c r="X6" s="353"/>
      <c r="AB6" s="836">
        <v>5</v>
      </c>
      <c r="AE6" s="319">
        <f ca="1">RANDBETWEEN(1,6)</f>
        <v>1</v>
      </c>
      <c r="AF6" s="5"/>
      <c r="AH6" s="4"/>
    </row>
    <row r="7" spans="1:34" s="5" customFormat="1" ht="15" customHeight="1" x14ac:dyDescent="0.45">
      <c r="A7" s="4"/>
      <c r="B7" s="10" t="s">
        <v>396</v>
      </c>
      <c r="C7" s="10"/>
      <c r="D7" s="10"/>
      <c r="E7" s="143" t="s">
        <v>1</v>
      </c>
      <c r="F7" s="145"/>
      <c r="G7" s="142" t="s">
        <v>147</v>
      </c>
      <c r="H7" s="297"/>
      <c r="I7" s="277" t="s">
        <v>210</v>
      </c>
      <c r="J7" s="278"/>
      <c r="K7" s="254" t="s">
        <v>18</v>
      </c>
      <c r="L7" s="223"/>
      <c r="M7" s="223"/>
      <c r="N7" s="223"/>
      <c r="O7" s="223"/>
      <c r="P7" s="223"/>
      <c r="R7" s="180">
        <v>1</v>
      </c>
      <c r="S7" s="2"/>
      <c r="T7" s="181" t="s">
        <v>353</v>
      </c>
      <c r="U7" s="235" t="s">
        <v>152</v>
      </c>
      <c r="V7" s="2"/>
      <c r="W7" s="2"/>
      <c r="X7" s="2"/>
      <c r="Y7" s="313"/>
      <c r="Z7" s="313"/>
      <c r="AB7" s="335" t="s">
        <v>438</v>
      </c>
      <c r="AC7" s="336"/>
      <c r="AD7" s="338"/>
      <c r="AE7" s="338"/>
      <c r="AF7" s="4"/>
    </row>
    <row r="8" spans="1:34" s="4" customFormat="1" ht="15" customHeight="1" x14ac:dyDescent="0.45">
      <c r="B8" s="157" t="s">
        <v>164</v>
      </c>
      <c r="C8" s="159"/>
      <c r="D8" s="159"/>
      <c r="E8" s="146" t="s">
        <v>147</v>
      </c>
      <c r="F8" s="147"/>
      <c r="G8" s="285" t="s">
        <v>143</v>
      </c>
      <c r="H8" s="202"/>
      <c r="I8" s="304" t="s">
        <v>211</v>
      </c>
      <c r="J8" s="153"/>
      <c r="K8" s="254" t="s">
        <v>316</v>
      </c>
      <c r="L8" s="2"/>
      <c r="M8" s="2"/>
      <c r="N8" s="2"/>
      <c r="O8" s="2"/>
      <c r="P8" s="2"/>
      <c r="R8" s="180">
        <v>3</v>
      </c>
      <c r="S8" s="2"/>
      <c r="T8" s="181" t="s">
        <v>404</v>
      </c>
      <c r="U8" s="351" t="s">
        <v>183</v>
      </c>
      <c r="V8" s="2"/>
      <c r="W8" s="2"/>
      <c r="X8" s="2"/>
      <c r="Y8" s="2"/>
      <c r="Z8" s="2"/>
      <c r="AB8" s="4" t="s">
        <v>421</v>
      </c>
      <c r="AC8" s="213"/>
      <c r="AG8" s="5"/>
      <c r="AH8" s="5"/>
    </row>
    <row r="9" spans="1:34" s="4" customFormat="1" ht="15" customHeight="1" x14ac:dyDescent="0.45">
      <c r="B9" s="140" t="s">
        <v>150</v>
      </c>
      <c r="C9" s="223"/>
      <c r="D9" s="223"/>
      <c r="E9" s="134" t="s">
        <v>147</v>
      </c>
      <c r="F9" s="223"/>
      <c r="G9" s="137" t="s">
        <v>372</v>
      </c>
      <c r="H9" s="2"/>
      <c r="I9" s="2"/>
      <c r="J9" s="2"/>
      <c r="K9" s="254" t="s">
        <v>19</v>
      </c>
      <c r="L9" s="2"/>
      <c r="M9" s="2"/>
      <c r="N9" s="2"/>
      <c r="O9" s="2"/>
      <c r="P9" s="2"/>
      <c r="R9" s="359">
        <v>6</v>
      </c>
      <c r="S9" s="3"/>
      <c r="T9" s="146" t="s">
        <v>405</v>
      </c>
      <c r="U9" s="352" t="s">
        <v>444</v>
      </c>
      <c r="V9" s="3"/>
      <c r="W9" s="3"/>
      <c r="X9" s="3"/>
      <c r="Y9" s="176"/>
      <c r="Z9" s="176"/>
      <c r="AB9" s="4" t="s">
        <v>422</v>
      </c>
      <c r="AC9" s="213"/>
      <c r="AG9" s="5"/>
      <c r="AH9" s="5"/>
    </row>
    <row r="10" spans="1:34" s="4" customFormat="1" ht="15" customHeight="1" x14ac:dyDescent="0.45">
      <c r="B10" s="295" t="s">
        <v>320</v>
      </c>
      <c r="C10" s="295"/>
      <c r="D10" s="295"/>
      <c r="E10" s="295" t="s">
        <v>374</v>
      </c>
      <c r="F10" s="295"/>
      <c r="G10" s="305"/>
      <c r="H10" s="295"/>
      <c r="I10" s="295"/>
      <c r="J10" s="295" t="s">
        <v>369</v>
      </c>
      <c r="K10" s="295"/>
      <c r="L10" s="295"/>
      <c r="M10" s="295"/>
      <c r="N10" s="295"/>
      <c r="O10" s="2"/>
      <c r="P10" s="2"/>
      <c r="R10" s="4" t="s">
        <v>1040</v>
      </c>
      <c r="T10" s="4" t="s">
        <v>1041</v>
      </c>
      <c r="Y10" s="2"/>
      <c r="Z10" s="2"/>
      <c r="AB10" s="4" t="s">
        <v>423</v>
      </c>
      <c r="AC10" s="213"/>
      <c r="AG10" s="5"/>
      <c r="AH10" s="5"/>
    </row>
    <row r="11" spans="1:34" s="4" customFormat="1" ht="15" customHeight="1" x14ac:dyDescent="0.45">
      <c r="G11" s="5"/>
      <c r="AB11" s="4" t="s">
        <v>427</v>
      </c>
      <c r="AC11" s="213"/>
      <c r="AG11" s="5"/>
      <c r="AH11" s="5"/>
    </row>
    <row r="12" spans="1:34" s="4" customFormat="1" ht="15" customHeight="1" x14ac:dyDescent="0.45">
      <c r="B12" s="4" t="s">
        <v>370</v>
      </c>
      <c r="AB12" s="4" t="s">
        <v>437</v>
      </c>
      <c r="AC12"/>
      <c r="AD12" s="355"/>
      <c r="AE12" s="214"/>
      <c r="AG12" s="5"/>
      <c r="AH12" s="5"/>
    </row>
    <row r="13" spans="1:34" s="4" customFormat="1" ht="15" customHeight="1" x14ac:dyDescent="0.45">
      <c r="B13" s="272" t="s">
        <v>192</v>
      </c>
      <c r="C13" s="272"/>
      <c r="D13" s="272"/>
      <c r="E13" s="274" t="s">
        <v>357</v>
      </c>
      <c r="F13" s="169"/>
      <c r="G13" s="169" t="s">
        <v>358</v>
      </c>
      <c r="H13" s="273"/>
      <c r="I13" s="169" t="s">
        <v>368</v>
      </c>
      <c r="J13" s="229"/>
      <c r="K13" s="301" t="s">
        <v>154</v>
      </c>
      <c r="L13" s="273"/>
      <c r="M13" s="273"/>
      <c r="N13" s="273"/>
      <c r="O13" s="2"/>
      <c r="P13" s="2"/>
      <c r="R13" s="176" t="s">
        <v>364</v>
      </c>
      <c r="S13" s="176"/>
      <c r="T13" s="176" t="s">
        <v>391</v>
      </c>
      <c r="U13" s="176"/>
      <c r="V13" s="176"/>
      <c r="W13" s="176"/>
      <c r="X13" s="176"/>
      <c r="Y13" s="176"/>
      <c r="Z13" s="176"/>
      <c r="AB13" s="4" t="s">
        <v>428</v>
      </c>
      <c r="AC13"/>
      <c r="AD13" s="355"/>
      <c r="AE13" s="356"/>
      <c r="AG13" s="5"/>
      <c r="AH13" s="5"/>
    </row>
    <row r="14" spans="1:34" s="4" customFormat="1" ht="15" customHeight="1" x14ac:dyDescent="0.45">
      <c r="B14" s="10" t="s">
        <v>168</v>
      </c>
      <c r="C14" s="10"/>
      <c r="D14" s="10"/>
      <c r="E14" s="306" t="s">
        <v>143</v>
      </c>
      <c r="F14" s="307"/>
      <c r="G14" s="167" t="s">
        <v>258</v>
      </c>
      <c r="H14" s="298"/>
      <c r="I14" s="306" t="s">
        <v>1</v>
      </c>
      <c r="J14" s="307"/>
      <c r="K14" s="248" t="s">
        <v>251</v>
      </c>
      <c r="L14" s="249"/>
      <c r="M14" s="249"/>
      <c r="N14" s="249"/>
      <c r="O14" s="2"/>
      <c r="P14" s="2"/>
      <c r="R14" s="2" t="s">
        <v>365</v>
      </c>
      <c r="S14" s="2"/>
      <c r="T14" s="2" t="s">
        <v>392</v>
      </c>
      <c r="U14" s="2"/>
      <c r="V14" s="2"/>
      <c r="W14" s="2"/>
      <c r="X14" s="2"/>
      <c r="Y14" s="2"/>
      <c r="Z14" s="2"/>
      <c r="AB14" s="4" t="s">
        <v>429</v>
      </c>
      <c r="AC14"/>
      <c r="AD14" s="355"/>
      <c r="AE14" s="355"/>
      <c r="AG14" s="5"/>
      <c r="AH14" s="5"/>
    </row>
    <row r="15" spans="1:34" s="4" customFormat="1" ht="15" customHeight="1" x14ac:dyDescent="0.45">
      <c r="B15" s="10" t="s">
        <v>169</v>
      </c>
      <c r="C15" s="10"/>
      <c r="D15" s="10"/>
      <c r="E15" s="306" t="s">
        <v>143</v>
      </c>
      <c r="F15" s="307"/>
      <c r="G15" s="167" t="s">
        <v>258</v>
      </c>
      <c r="H15" s="298"/>
      <c r="I15" s="306" t="s">
        <v>1</v>
      </c>
      <c r="J15" s="182"/>
      <c r="K15" s="245" t="s">
        <v>252</v>
      </c>
      <c r="L15" s="246"/>
      <c r="M15" s="247"/>
      <c r="N15" s="247"/>
      <c r="O15" s="2"/>
      <c r="P15" s="2"/>
      <c r="R15" s="176" t="s">
        <v>366</v>
      </c>
      <c r="S15" s="176"/>
      <c r="T15" s="176" t="s">
        <v>393</v>
      </c>
      <c r="U15" s="176"/>
      <c r="V15" s="176"/>
      <c r="W15" s="176"/>
      <c r="X15" s="176"/>
      <c r="Y15" s="176"/>
      <c r="Z15" s="176"/>
      <c r="AB15" s="4" t="s">
        <v>430</v>
      </c>
      <c r="AC15" s="213"/>
      <c r="AD15" s="355"/>
      <c r="AE15" s="355"/>
      <c r="AG15" s="5"/>
      <c r="AH15" s="5"/>
    </row>
    <row r="16" spans="1:34" s="4" customFormat="1" ht="15" customHeight="1" x14ac:dyDescent="0.45">
      <c r="B16" s="10" t="s">
        <v>162</v>
      </c>
      <c r="C16" s="10"/>
      <c r="D16" s="10"/>
      <c r="E16" s="306" t="s">
        <v>210</v>
      </c>
      <c r="F16" s="307"/>
      <c r="G16" s="167" t="s">
        <v>1</v>
      </c>
      <c r="H16" s="298"/>
      <c r="I16" s="306" t="s">
        <v>147</v>
      </c>
      <c r="J16" s="182"/>
      <c r="K16" s="245" t="s">
        <v>253</v>
      </c>
      <c r="L16" s="246"/>
      <c r="M16" s="247"/>
      <c r="N16" s="247"/>
      <c r="O16" s="2"/>
      <c r="P16" s="2"/>
      <c r="S16"/>
      <c r="AB16" s="134"/>
      <c r="AD16" s="214"/>
      <c r="AE16" s="355"/>
      <c r="AG16" s="5"/>
      <c r="AH16" s="5"/>
    </row>
    <row r="17" spans="2:39" s="4" customFormat="1" ht="15" customHeight="1" x14ac:dyDescent="0.3">
      <c r="B17" s="10" t="s">
        <v>397</v>
      </c>
      <c r="C17" s="10"/>
      <c r="D17" s="10"/>
      <c r="E17" s="306" t="s">
        <v>211</v>
      </c>
      <c r="F17" s="307"/>
      <c r="G17" s="167" t="s">
        <v>147</v>
      </c>
      <c r="H17" s="298"/>
      <c r="I17" s="306" t="s">
        <v>143</v>
      </c>
      <c r="J17" s="182"/>
      <c r="K17" s="253" t="s">
        <v>254</v>
      </c>
      <c r="L17" s="246"/>
      <c r="M17" s="247"/>
      <c r="N17" s="247"/>
      <c r="O17" s="2"/>
      <c r="P17" s="2"/>
      <c r="S17" s="4" t="s">
        <v>401</v>
      </c>
      <c r="AB17" s="344" t="s">
        <v>386</v>
      </c>
      <c r="AC17" s="345"/>
      <c r="AD17" s="276"/>
      <c r="AE17" s="276"/>
    </row>
    <row r="18" spans="2:39" s="4" customFormat="1" ht="15" customHeight="1" x14ac:dyDescent="0.3">
      <c r="B18" s="10" t="s">
        <v>165</v>
      </c>
      <c r="C18" s="10"/>
      <c r="D18" s="10"/>
      <c r="E18" s="306" t="s">
        <v>210</v>
      </c>
      <c r="F18" s="307"/>
      <c r="G18" s="167" t="s">
        <v>1</v>
      </c>
      <c r="H18" s="298"/>
      <c r="I18" s="306" t="s">
        <v>147</v>
      </c>
      <c r="J18" s="308"/>
      <c r="K18" s="254" t="s">
        <v>18</v>
      </c>
      <c r="L18" s="247"/>
      <c r="M18" s="247"/>
      <c r="N18" s="247"/>
      <c r="O18" s="2"/>
      <c r="P18" s="2"/>
      <c r="T18" s="115" t="s">
        <v>402</v>
      </c>
      <c r="U18" s="4" t="s">
        <v>403</v>
      </c>
      <c r="V18" s="8" t="s">
        <v>240</v>
      </c>
      <c r="W18" s="8" t="s">
        <v>278</v>
      </c>
      <c r="AB18" s="346" t="s">
        <v>1</v>
      </c>
      <c r="AC18" s="348" t="s">
        <v>440</v>
      </c>
      <c r="AD18" s="276"/>
      <c r="AE18" s="276"/>
      <c r="AK18" s="211"/>
      <c r="AL18" s="211"/>
      <c r="AM18" s="355"/>
    </row>
    <row r="19" spans="2:39" s="4" customFormat="1" ht="15" customHeight="1" x14ac:dyDescent="0.35">
      <c r="B19" s="157" t="s">
        <v>164</v>
      </c>
      <c r="C19" s="159"/>
      <c r="D19" s="159"/>
      <c r="E19" s="309" t="s">
        <v>210</v>
      </c>
      <c r="F19" s="310"/>
      <c r="G19" s="173" t="s">
        <v>1</v>
      </c>
      <c r="H19" s="299"/>
      <c r="I19" s="309" t="s">
        <v>147</v>
      </c>
      <c r="J19" s="310"/>
      <c r="K19" s="254" t="s">
        <v>373</v>
      </c>
      <c r="L19" s="247"/>
      <c r="M19" s="247"/>
      <c r="N19" s="247"/>
      <c r="O19" s="2"/>
      <c r="P19" s="2"/>
      <c r="S19" s="4">
        <v>1</v>
      </c>
      <c r="T19" s="321" t="s">
        <v>10</v>
      </c>
      <c r="U19" s="321" t="s">
        <v>10</v>
      </c>
      <c r="V19" s="321" t="s">
        <v>152</v>
      </c>
      <c r="W19" s="8">
        <v>0</v>
      </c>
      <c r="AB19" s="346" t="s">
        <v>1</v>
      </c>
      <c r="AC19" s="348" t="s">
        <v>439</v>
      </c>
      <c r="AD19" s="276"/>
      <c r="AE19" s="276"/>
    </row>
    <row r="20" spans="2:39" s="4" customFormat="1" ht="15" customHeight="1" x14ac:dyDescent="0.45">
      <c r="B20" s="140" t="s">
        <v>150</v>
      </c>
      <c r="C20" s="223"/>
      <c r="D20" s="223"/>
      <c r="E20" s="134" t="s">
        <v>147</v>
      </c>
      <c r="F20" s="223"/>
      <c r="G20" s="10" t="s">
        <v>371</v>
      </c>
      <c r="H20" s="2"/>
      <c r="I20" s="2"/>
      <c r="J20" s="2"/>
      <c r="K20" s="254" t="s">
        <v>19</v>
      </c>
      <c r="L20" s="247"/>
      <c r="M20" s="247"/>
      <c r="N20" s="247"/>
      <c r="O20" s="2"/>
      <c r="P20" s="2"/>
      <c r="S20" s="4">
        <v>2</v>
      </c>
      <c r="T20" s="321" t="s">
        <v>353</v>
      </c>
      <c r="U20" s="321" t="s">
        <v>10</v>
      </c>
      <c r="V20" s="321" t="s">
        <v>152</v>
      </c>
      <c r="W20" s="8">
        <v>1</v>
      </c>
      <c r="Y20" s="4" t="s">
        <v>406</v>
      </c>
      <c r="Z20" s="321" t="s">
        <v>147</v>
      </c>
      <c r="AB20" s="347" t="s">
        <v>1</v>
      </c>
      <c r="AC20" s="349" t="s">
        <v>450</v>
      </c>
      <c r="AD20" s="276"/>
      <c r="AE20" s="276"/>
    </row>
    <row r="21" spans="2:39" s="4" customFormat="1" ht="15" customHeight="1" x14ac:dyDescent="0.45">
      <c r="B21" s="295" t="s">
        <v>320</v>
      </c>
      <c r="C21" s="295"/>
      <c r="D21" s="295"/>
      <c r="E21" s="295" t="s">
        <v>375</v>
      </c>
      <c r="F21" s="295"/>
      <c r="G21" s="305"/>
      <c r="H21" s="295"/>
      <c r="I21" s="295"/>
      <c r="J21" s="295" t="s">
        <v>376</v>
      </c>
      <c r="K21" s="295"/>
      <c r="L21" s="295"/>
      <c r="M21" s="295"/>
      <c r="N21" s="295"/>
      <c r="O21" s="2"/>
      <c r="P21" s="2"/>
      <c r="S21" s="4">
        <v>3</v>
      </c>
      <c r="T21" s="321" t="s">
        <v>353</v>
      </c>
      <c r="U21" s="321" t="s">
        <v>10</v>
      </c>
      <c r="V21" s="321" t="s">
        <v>3</v>
      </c>
      <c r="W21" s="8">
        <v>1</v>
      </c>
      <c r="Y21" s="4" t="s">
        <v>407</v>
      </c>
      <c r="Z21" s="321" t="s">
        <v>353</v>
      </c>
    </row>
    <row r="22" spans="2:39" s="4" customFormat="1" ht="15" customHeight="1" x14ac:dyDescent="0.3">
      <c r="B22" s="4" t="s">
        <v>998</v>
      </c>
      <c r="D22" s="4" t="s">
        <v>999</v>
      </c>
      <c r="S22" s="4">
        <v>4</v>
      </c>
      <c r="T22" s="321" t="s">
        <v>404</v>
      </c>
      <c r="U22" s="321" t="s">
        <v>10</v>
      </c>
      <c r="V22" s="321" t="s">
        <v>3</v>
      </c>
      <c r="W22" s="8">
        <v>2</v>
      </c>
    </row>
    <row r="23" spans="2:39" s="4" customFormat="1" ht="15" customHeight="1" x14ac:dyDescent="0.3">
      <c r="B23" s="4" t="s">
        <v>377</v>
      </c>
      <c r="S23" s="4">
        <v>5</v>
      </c>
      <c r="T23" s="321" t="s">
        <v>404</v>
      </c>
      <c r="U23" s="321" t="s">
        <v>10</v>
      </c>
      <c r="V23" s="322" t="s">
        <v>183</v>
      </c>
      <c r="W23" s="8">
        <v>2</v>
      </c>
    </row>
    <row r="24" spans="2:39" s="4" customFormat="1" ht="15" customHeight="1" x14ac:dyDescent="0.3">
      <c r="B24" s="272" t="s">
        <v>192</v>
      </c>
      <c r="C24" s="272"/>
      <c r="D24" s="272"/>
      <c r="E24" s="274" t="s">
        <v>357</v>
      </c>
      <c r="F24" s="169"/>
      <c r="G24" s="169" t="s">
        <v>358</v>
      </c>
      <c r="H24" s="273"/>
      <c r="I24" s="169" t="s">
        <v>368</v>
      </c>
      <c r="J24" s="229"/>
      <c r="K24" s="301" t="s">
        <v>154</v>
      </c>
      <c r="L24" s="273"/>
      <c r="M24" s="273"/>
      <c r="N24" s="273"/>
    </row>
    <row r="25" spans="2:39" s="4" customFormat="1" ht="15" customHeight="1" x14ac:dyDescent="0.3">
      <c r="B25" s="10" t="s">
        <v>168</v>
      </c>
      <c r="C25" s="10"/>
      <c r="D25" s="10"/>
      <c r="E25" s="306" t="s">
        <v>258</v>
      </c>
      <c r="F25" s="307"/>
      <c r="G25" s="167" t="s">
        <v>1</v>
      </c>
      <c r="H25" s="298"/>
      <c r="I25" s="306" t="s">
        <v>143</v>
      </c>
      <c r="J25" s="307"/>
      <c r="K25" s="248" t="s">
        <v>239</v>
      </c>
      <c r="L25" s="249"/>
      <c r="M25" s="249"/>
      <c r="N25" s="249"/>
      <c r="T25" s="115" t="s">
        <v>402</v>
      </c>
      <c r="U25" s="4" t="s">
        <v>403</v>
      </c>
      <c r="V25" s="8" t="s">
        <v>240</v>
      </c>
      <c r="Y25" s="115" t="s">
        <v>402</v>
      </c>
      <c r="Z25" s="4" t="s">
        <v>403</v>
      </c>
      <c r="AA25" s="8" t="s">
        <v>240</v>
      </c>
      <c r="AC25" s="8" t="s">
        <v>410</v>
      </c>
    </row>
    <row r="26" spans="2:39" s="4" customFormat="1" ht="15" customHeight="1" x14ac:dyDescent="0.3">
      <c r="B26" s="10" t="s">
        <v>169</v>
      </c>
      <c r="C26" s="10"/>
      <c r="D26" s="10"/>
      <c r="E26" s="306" t="s">
        <v>1</v>
      </c>
      <c r="F26" s="307"/>
      <c r="G26" s="167" t="s">
        <v>147</v>
      </c>
      <c r="H26" s="298"/>
      <c r="I26" s="306" t="s">
        <v>210</v>
      </c>
      <c r="J26" s="182"/>
      <c r="K26" s="245" t="s">
        <v>197</v>
      </c>
      <c r="L26" s="246"/>
      <c r="M26" s="247"/>
      <c r="N26" s="247"/>
      <c r="S26" s="4">
        <v>1</v>
      </c>
      <c r="T26" s="321" t="s">
        <v>10</v>
      </c>
      <c r="U26" s="321" t="s">
        <v>243</v>
      </c>
      <c r="V26" s="234" t="s">
        <v>152</v>
      </c>
      <c r="X26" s="4">
        <v>1</v>
      </c>
      <c r="Y26" s="321" t="s">
        <v>10</v>
      </c>
      <c r="Z26" s="321" t="s">
        <v>10</v>
      </c>
      <c r="AA26" s="234" t="s">
        <v>152</v>
      </c>
      <c r="AB26" s="321" t="s">
        <v>405</v>
      </c>
      <c r="AC26" s="4" t="s">
        <v>411</v>
      </c>
      <c r="AD26" s="4" t="s">
        <v>157</v>
      </c>
    </row>
    <row r="27" spans="2:39" s="4" customFormat="1" ht="15" customHeight="1" x14ac:dyDescent="0.3">
      <c r="B27" s="10" t="s">
        <v>162</v>
      </c>
      <c r="C27" s="10"/>
      <c r="D27" s="10"/>
      <c r="E27" s="306" t="s">
        <v>1</v>
      </c>
      <c r="F27" s="307"/>
      <c r="G27" s="167" t="s">
        <v>147</v>
      </c>
      <c r="H27" s="298"/>
      <c r="I27" s="306" t="s">
        <v>210</v>
      </c>
      <c r="J27" s="182"/>
      <c r="K27" s="253" t="s">
        <v>247</v>
      </c>
      <c r="L27" s="246"/>
      <c r="M27" s="247"/>
      <c r="N27" s="247"/>
      <c r="S27" s="4">
        <v>2</v>
      </c>
      <c r="T27" s="321" t="s">
        <v>1</v>
      </c>
      <c r="U27" s="321" t="s">
        <v>1</v>
      </c>
      <c r="V27" s="234" t="s">
        <v>152</v>
      </c>
      <c r="X27" s="4">
        <v>2</v>
      </c>
      <c r="Y27" s="321" t="s">
        <v>10</v>
      </c>
      <c r="Z27" s="321" t="s">
        <v>353</v>
      </c>
      <c r="AA27" s="234" t="s">
        <v>152</v>
      </c>
      <c r="AB27" s="321" t="s">
        <v>404</v>
      </c>
      <c r="AC27" s="4" t="s">
        <v>409</v>
      </c>
      <c r="AD27" s="4" t="s">
        <v>181</v>
      </c>
    </row>
    <row r="28" spans="2:39" s="4" customFormat="1" ht="15" customHeight="1" x14ac:dyDescent="0.3">
      <c r="B28" s="10" t="s">
        <v>163</v>
      </c>
      <c r="C28" s="10"/>
      <c r="D28" s="10"/>
      <c r="E28" s="306" t="s">
        <v>1</v>
      </c>
      <c r="F28" s="307"/>
      <c r="G28" s="167" t="s">
        <v>147</v>
      </c>
      <c r="H28" s="298"/>
      <c r="I28" s="306" t="s">
        <v>210</v>
      </c>
      <c r="J28" s="182"/>
      <c r="K28" s="245" t="s">
        <v>209</v>
      </c>
      <c r="L28" s="246"/>
      <c r="M28" s="247"/>
      <c r="N28" s="247"/>
      <c r="S28" s="4">
        <v>3</v>
      </c>
      <c r="T28" s="321" t="s">
        <v>1</v>
      </c>
      <c r="U28" s="321" t="s">
        <v>1</v>
      </c>
      <c r="V28" s="234" t="s">
        <v>3</v>
      </c>
      <c r="X28" s="4">
        <v>3</v>
      </c>
      <c r="Y28" s="321" t="s">
        <v>10</v>
      </c>
      <c r="Z28" s="321" t="s">
        <v>353</v>
      </c>
      <c r="AA28" s="234" t="s">
        <v>3</v>
      </c>
      <c r="AB28" s="321" t="s">
        <v>353</v>
      </c>
      <c r="AC28" s="8" t="s">
        <v>408</v>
      </c>
      <c r="AD28" s="154" t="s">
        <v>159</v>
      </c>
    </row>
    <row r="29" spans="2:39" s="4" customFormat="1" ht="15" customHeight="1" x14ac:dyDescent="0.3">
      <c r="B29" s="10" t="s">
        <v>165</v>
      </c>
      <c r="C29" s="10"/>
      <c r="D29" s="10"/>
      <c r="E29" s="306" t="s">
        <v>147</v>
      </c>
      <c r="F29" s="307"/>
      <c r="G29" s="167" t="s">
        <v>143</v>
      </c>
      <c r="H29" s="298"/>
      <c r="I29" s="306" t="s">
        <v>211</v>
      </c>
      <c r="J29" s="308"/>
      <c r="K29" s="254" t="s">
        <v>18</v>
      </c>
      <c r="L29" s="247"/>
      <c r="M29" s="247"/>
      <c r="N29" s="247"/>
      <c r="S29" s="4">
        <v>4</v>
      </c>
      <c r="T29" s="321" t="s">
        <v>353</v>
      </c>
      <c r="U29" s="321" t="s">
        <v>353</v>
      </c>
      <c r="V29" s="234" t="s">
        <v>3</v>
      </c>
      <c r="X29" s="4">
        <v>4</v>
      </c>
      <c r="Y29" s="321" t="s">
        <v>10</v>
      </c>
      <c r="Z29" s="321" t="s">
        <v>404</v>
      </c>
      <c r="AA29" s="234" t="s">
        <v>3</v>
      </c>
      <c r="AB29" s="321" t="s">
        <v>1</v>
      </c>
      <c r="AC29" s="8">
        <v>2</v>
      </c>
      <c r="AD29" s="154" t="s">
        <v>160</v>
      </c>
    </row>
    <row r="30" spans="2:39" s="4" customFormat="1" ht="15" customHeight="1" x14ac:dyDescent="0.35">
      <c r="B30" s="157" t="s">
        <v>164</v>
      </c>
      <c r="C30" s="159"/>
      <c r="D30" s="159"/>
      <c r="E30" s="309" t="s">
        <v>258</v>
      </c>
      <c r="F30" s="310"/>
      <c r="G30" s="173" t="s">
        <v>1</v>
      </c>
      <c r="H30" s="299"/>
      <c r="I30" s="309" t="s">
        <v>143</v>
      </c>
      <c r="J30" s="310"/>
      <c r="K30" s="254" t="s">
        <v>380</v>
      </c>
      <c r="L30" s="247"/>
      <c r="M30" s="247"/>
      <c r="N30" s="247"/>
      <c r="S30" s="4">
        <v>5</v>
      </c>
      <c r="T30" s="321" t="s">
        <v>353</v>
      </c>
      <c r="U30" s="321" t="s">
        <v>353</v>
      </c>
      <c r="V30" s="234" t="s">
        <v>183</v>
      </c>
      <c r="X30" s="4">
        <v>5</v>
      </c>
      <c r="Y30" s="321" t="s">
        <v>10</v>
      </c>
      <c r="Z30" s="321" t="s">
        <v>404</v>
      </c>
      <c r="AA30" s="234" t="s">
        <v>183</v>
      </c>
      <c r="AB30" s="321" t="s">
        <v>10</v>
      </c>
      <c r="AC30" s="8">
        <v>1</v>
      </c>
      <c r="AD30" s="154" t="s">
        <v>158</v>
      </c>
    </row>
    <row r="31" spans="2:39" s="4" customFormat="1" ht="15" customHeight="1" x14ac:dyDescent="0.45">
      <c r="B31" s="140" t="s">
        <v>150</v>
      </c>
      <c r="C31" s="223"/>
      <c r="D31" s="223"/>
      <c r="E31" s="134" t="s">
        <v>147</v>
      </c>
      <c r="F31" s="223"/>
      <c r="G31" s="10" t="s">
        <v>398</v>
      </c>
      <c r="H31" s="2"/>
      <c r="I31" s="2"/>
      <c r="J31" s="2"/>
      <c r="K31" s="254" t="s">
        <v>19</v>
      </c>
      <c r="L31" s="247"/>
      <c r="M31" s="247"/>
      <c r="N31" s="247"/>
    </row>
    <row r="32" spans="2:39" s="4" customFormat="1" ht="15" customHeight="1" x14ac:dyDescent="0.45">
      <c r="B32" s="295" t="s">
        <v>320</v>
      </c>
      <c r="C32" s="295"/>
      <c r="D32" s="295"/>
      <c r="E32" s="295" t="s">
        <v>367</v>
      </c>
      <c r="F32" s="295"/>
      <c r="G32" s="305"/>
      <c r="H32" s="295"/>
      <c r="I32" s="295"/>
      <c r="J32" s="295" t="s">
        <v>379</v>
      </c>
      <c r="K32" s="295"/>
      <c r="L32" s="295"/>
      <c r="M32" s="295"/>
      <c r="N32" s="295"/>
    </row>
    <row r="33" spans="2:14" s="4" customFormat="1" ht="15" customHeight="1" x14ac:dyDescent="0.3">
      <c r="E33" s="4" t="s">
        <v>381</v>
      </c>
    </row>
    <row r="34" spans="2:14" s="4" customFormat="1" ht="15" customHeight="1" x14ac:dyDescent="0.3">
      <c r="B34" s="272" t="s">
        <v>394</v>
      </c>
      <c r="C34" s="272"/>
      <c r="D34" s="272"/>
      <c r="E34" s="272" t="s">
        <v>399</v>
      </c>
      <c r="F34" s="272"/>
      <c r="G34" s="272"/>
      <c r="H34" s="272"/>
      <c r="I34" s="272"/>
      <c r="J34" s="272"/>
      <c r="K34" s="272"/>
      <c r="L34" s="272"/>
      <c r="M34" s="272"/>
      <c r="N34" s="272"/>
    </row>
    <row r="35" spans="2:14" s="4" customFormat="1" ht="15" customHeight="1" x14ac:dyDescent="0.3"/>
    <row r="36" spans="2:14" s="4" customFormat="1" ht="15" customHeight="1" x14ac:dyDescent="0.3">
      <c r="B36" s="318" t="s">
        <v>388</v>
      </c>
      <c r="C36" s="153"/>
      <c r="D36" s="147" t="s">
        <v>10</v>
      </c>
      <c r="E36" s="147" t="s">
        <v>906</v>
      </c>
      <c r="F36" s="837" t="s">
        <v>467</v>
      </c>
      <c r="G36" s="153" t="s">
        <v>389</v>
      </c>
      <c r="H36" s="153"/>
      <c r="I36" s="153"/>
    </row>
    <row r="37" spans="2:14" s="4" customFormat="1" ht="15" customHeight="1" x14ac:dyDescent="0.3">
      <c r="B37" s="4" t="s">
        <v>158</v>
      </c>
      <c r="D37" s="180">
        <v>1</v>
      </c>
      <c r="E37" s="180">
        <v>0</v>
      </c>
      <c r="F37" s="8">
        <v>1</v>
      </c>
      <c r="G37" s="142" t="s">
        <v>152</v>
      </c>
      <c r="H37" s="2"/>
      <c r="I37" s="8"/>
    </row>
    <row r="38" spans="2:14" s="4" customFormat="1" ht="15" customHeight="1" x14ac:dyDescent="0.3">
      <c r="B38" s="176" t="s">
        <v>160</v>
      </c>
      <c r="C38" s="176"/>
      <c r="D38" s="144">
        <v>1</v>
      </c>
      <c r="E38" s="144">
        <v>0</v>
      </c>
      <c r="F38" s="144">
        <v>2</v>
      </c>
      <c r="G38" s="306" t="s">
        <v>3</v>
      </c>
      <c r="H38" s="176"/>
      <c r="I38" s="144"/>
    </row>
    <row r="39" spans="2:14" s="4" customFormat="1" ht="15" customHeight="1" x14ac:dyDescent="0.3">
      <c r="B39" s="2" t="s">
        <v>159</v>
      </c>
      <c r="C39" s="2"/>
      <c r="D39" s="180">
        <v>2</v>
      </c>
      <c r="E39" s="180">
        <v>1</v>
      </c>
      <c r="F39" s="180">
        <v>3</v>
      </c>
      <c r="G39" s="167" t="s">
        <v>183</v>
      </c>
      <c r="H39" s="2"/>
      <c r="I39" s="180"/>
    </row>
    <row r="40" spans="2:14" s="4" customFormat="1" ht="15" customHeight="1" x14ac:dyDescent="0.3">
      <c r="B40" s="176" t="s">
        <v>181</v>
      </c>
      <c r="C40" s="176"/>
      <c r="D40" s="144">
        <v>2</v>
      </c>
      <c r="E40" s="144">
        <v>2</v>
      </c>
      <c r="F40" s="144">
        <v>4</v>
      </c>
      <c r="G40" s="306" t="s">
        <v>218</v>
      </c>
      <c r="H40" s="176"/>
      <c r="I40" s="144"/>
    </row>
    <row r="41" spans="2:14" s="4" customFormat="1" ht="15" customHeight="1" x14ac:dyDescent="0.3">
      <c r="B41" s="177" t="s">
        <v>157</v>
      </c>
      <c r="C41" s="2"/>
      <c r="D41" s="180">
        <v>3</v>
      </c>
      <c r="E41" s="180">
        <v>2</v>
      </c>
      <c r="F41" s="180">
        <v>5</v>
      </c>
      <c r="G41" s="351" t="s">
        <v>246</v>
      </c>
      <c r="H41" s="2"/>
      <c r="I41" s="180"/>
    </row>
    <row r="42" spans="2:14" s="4" customFormat="1" ht="15" customHeight="1" x14ac:dyDescent="0.3"/>
    <row r="43" spans="2:14" s="4" customFormat="1" ht="15" customHeight="1" x14ac:dyDescent="0.3"/>
    <row r="44" spans="2:14" s="4" customFormat="1" ht="15" customHeight="1" x14ac:dyDescent="0.3"/>
    <row r="45" spans="2:14" s="4" customFormat="1" ht="15" customHeight="1" x14ac:dyDescent="0.3"/>
    <row r="46" spans="2:14" s="4" customFormat="1" ht="15" customHeight="1" x14ac:dyDescent="0.3"/>
    <row r="47" spans="2:14" s="4" customFormat="1" ht="15" customHeight="1" x14ac:dyDescent="0.3"/>
    <row r="48" spans="2:14" s="4" customFormat="1" ht="15" customHeight="1" x14ac:dyDescent="0.3"/>
    <row r="49" s="4" customFormat="1" ht="15" customHeight="1" x14ac:dyDescent="0.3"/>
    <row r="50" s="4" customFormat="1" ht="15" customHeight="1" x14ac:dyDescent="0.3"/>
    <row r="51" s="4" customFormat="1" ht="15" customHeight="1" x14ac:dyDescent="0.3"/>
    <row r="52" s="4" customFormat="1" ht="15" customHeight="1" x14ac:dyDescent="0.3"/>
    <row r="53" s="4" customFormat="1" ht="15" customHeight="1" x14ac:dyDescent="0.3"/>
    <row r="54" s="4" customFormat="1" ht="15" customHeight="1" x14ac:dyDescent="0.3"/>
    <row r="55" s="4" customFormat="1" ht="15" customHeight="1" x14ac:dyDescent="0.3"/>
    <row r="56" s="4" customFormat="1" ht="15" customHeight="1" x14ac:dyDescent="0.3"/>
    <row r="57" s="4" customFormat="1" ht="15" customHeight="1" x14ac:dyDescent="0.3"/>
    <row r="58" s="4" customFormat="1" ht="15" customHeight="1" x14ac:dyDescent="0.3"/>
    <row r="59" s="4" customFormat="1" ht="15" customHeight="1" x14ac:dyDescent="0.3"/>
    <row r="60" s="4" customFormat="1" ht="15" customHeight="1" x14ac:dyDescent="0.3"/>
    <row r="61" s="4" customFormat="1" ht="15" customHeight="1" x14ac:dyDescent="0.3"/>
    <row r="62" s="4" customFormat="1" ht="15" customHeight="1" x14ac:dyDescent="0.3"/>
    <row r="63" s="4" customFormat="1" ht="15" customHeight="1" x14ac:dyDescent="0.3"/>
    <row r="64" s="4" customFormat="1" ht="15" customHeight="1" x14ac:dyDescent="0.3"/>
    <row r="65" s="4" customFormat="1" ht="15" customHeight="1" x14ac:dyDescent="0.3"/>
    <row r="66" s="4" customFormat="1" ht="15" customHeight="1" x14ac:dyDescent="0.3"/>
    <row r="67" s="4" customFormat="1" ht="15" customHeight="1" x14ac:dyDescent="0.3"/>
    <row r="68" s="4" customFormat="1" ht="15" customHeight="1" x14ac:dyDescent="0.3"/>
    <row r="69" s="4" customFormat="1" ht="15" customHeight="1" x14ac:dyDescent="0.3"/>
    <row r="70" s="4" customFormat="1" ht="15" customHeight="1" x14ac:dyDescent="0.3"/>
    <row r="71" s="4" customFormat="1" ht="15" customHeight="1" x14ac:dyDescent="0.3"/>
    <row r="72" s="4" customFormat="1" ht="15" customHeight="1" x14ac:dyDescent="0.3"/>
    <row r="73" s="4" customFormat="1" ht="15" customHeight="1" x14ac:dyDescent="0.3"/>
    <row r="74" s="4" customFormat="1" ht="15" customHeight="1" x14ac:dyDescent="0.3"/>
    <row r="75" s="4" customFormat="1" ht="15" customHeight="1" x14ac:dyDescent="0.3"/>
    <row r="76" s="4" customFormat="1" ht="15" customHeight="1" x14ac:dyDescent="0.3"/>
    <row r="77" s="4" customFormat="1" ht="15" customHeight="1" x14ac:dyDescent="0.3"/>
    <row r="78" s="4" customFormat="1" ht="15" customHeight="1" x14ac:dyDescent="0.3"/>
    <row r="79" s="4" customFormat="1" ht="15" customHeight="1" x14ac:dyDescent="0.3"/>
    <row r="80" s="4" customFormat="1" ht="15" customHeight="1" x14ac:dyDescent="0.3"/>
    <row r="81" s="4" customFormat="1" ht="15" customHeight="1" x14ac:dyDescent="0.3"/>
    <row r="82" s="4" customFormat="1" ht="15" customHeight="1" x14ac:dyDescent="0.3"/>
    <row r="83" s="4" customFormat="1" ht="15" customHeight="1" x14ac:dyDescent="0.3"/>
    <row r="84" s="4" customFormat="1" ht="15" customHeight="1" x14ac:dyDescent="0.3"/>
    <row r="85" s="4" customFormat="1" ht="15" customHeight="1" x14ac:dyDescent="0.3"/>
    <row r="86" s="4" customFormat="1" ht="15" customHeight="1" x14ac:dyDescent="0.3"/>
    <row r="87" s="4" customFormat="1" ht="15" customHeight="1" x14ac:dyDescent="0.3"/>
    <row r="88" s="4" customFormat="1" ht="15" customHeight="1" x14ac:dyDescent="0.3"/>
    <row r="89" s="4" customFormat="1" ht="15" customHeight="1" x14ac:dyDescent="0.3"/>
    <row r="90" s="4" customFormat="1" ht="15" customHeight="1" x14ac:dyDescent="0.3"/>
    <row r="91" s="4" customFormat="1" ht="15" customHeight="1" x14ac:dyDescent="0.3"/>
    <row r="92" s="4" customFormat="1" ht="15" customHeight="1" x14ac:dyDescent="0.3"/>
    <row r="93" s="4" customFormat="1" ht="15" customHeight="1" x14ac:dyDescent="0.3"/>
    <row r="94" s="4" customFormat="1" ht="15" customHeight="1" x14ac:dyDescent="0.3"/>
    <row r="95" s="4" customFormat="1" ht="15" customHeight="1" x14ac:dyDescent="0.3"/>
    <row r="96" s="4" customFormat="1" ht="15" customHeight="1" x14ac:dyDescent="0.3"/>
    <row r="97" s="4" customFormat="1" ht="15" customHeight="1" x14ac:dyDescent="0.3"/>
    <row r="98" s="4" customFormat="1" ht="15" customHeight="1" x14ac:dyDescent="0.3"/>
    <row r="99" s="4" customFormat="1" ht="15" customHeight="1" x14ac:dyDescent="0.3"/>
    <row r="100" s="4" customFormat="1" ht="15" customHeight="1" x14ac:dyDescent="0.3"/>
    <row r="101" s="4" customFormat="1" ht="15" customHeight="1" x14ac:dyDescent="0.3"/>
    <row r="102" s="4" customFormat="1" ht="15" customHeight="1" x14ac:dyDescent="0.3"/>
    <row r="103" s="4" customFormat="1" ht="15" customHeight="1" x14ac:dyDescent="0.3"/>
    <row r="104" s="4" customFormat="1" ht="15" customHeight="1" x14ac:dyDescent="0.3"/>
    <row r="105" s="4" customFormat="1" ht="15" customHeight="1" x14ac:dyDescent="0.3"/>
    <row r="106" s="4" customFormat="1" ht="15" customHeight="1" x14ac:dyDescent="0.3"/>
    <row r="107" s="4" customFormat="1" ht="15" customHeight="1" x14ac:dyDescent="0.3"/>
    <row r="108" s="4" customFormat="1" ht="15" customHeight="1" x14ac:dyDescent="0.3"/>
    <row r="109" s="4" customFormat="1" ht="15" customHeight="1" x14ac:dyDescent="0.3"/>
    <row r="110" s="4" customFormat="1" ht="15" customHeight="1" x14ac:dyDescent="0.3"/>
    <row r="111" s="4" customFormat="1" ht="15" customHeight="1" x14ac:dyDescent="0.3"/>
    <row r="112" s="4" customFormat="1" ht="15" customHeight="1" x14ac:dyDescent="0.3"/>
    <row r="113" s="4" customFormat="1" ht="15" customHeight="1" x14ac:dyDescent="0.3"/>
    <row r="114" s="4" customFormat="1" ht="15" customHeight="1" x14ac:dyDescent="0.3"/>
    <row r="115" s="4" customFormat="1" ht="15" customHeight="1" x14ac:dyDescent="0.3"/>
    <row r="116" s="4" customFormat="1" ht="15" customHeight="1" x14ac:dyDescent="0.3"/>
    <row r="117" s="4" customFormat="1" ht="15" customHeight="1" x14ac:dyDescent="0.3"/>
    <row r="118" s="4" customFormat="1" ht="15" customHeight="1" x14ac:dyDescent="0.3"/>
    <row r="119" s="4" customFormat="1" ht="15" customHeight="1" x14ac:dyDescent="0.3"/>
    <row r="120" s="4" customFormat="1" ht="15" customHeight="1" x14ac:dyDescent="0.3"/>
    <row r="121" s="4" customFormat="1" ht="15" customHeight="1" x14ac:dyDescent="0.3"/>
    <row r="122" s="4" customFormat="1" ht="15" customHeight="1" x14ac:dyDescent="0.3"/>
    <row r="123" s="4" customFormat="1" ht="15" customHeight="1" x14ac:dyDescent="0.3"/>
    <row r="124" s="4" customFormat="1" ht="15" customHeight="1" x14ac:dyDescent="0.3"/>
    <row r="125" s="4" customFormat="1" ht="15" customHeight="1" x14ac:dyDescent="0.3"/>
    <row r="126" s="4" customFormat="1" ht="15" customHeight="1" x14ac:dyDescent="0.3"/>
    <row r="127" s="4" customFormat="1" ht="15" customHeight="1" x14ac:dyDescent="0.3"/>
    <row r="128" s="4" customFormat="1" ht="15" customHeight="1" x14ac:dyDescent="0.3"/>
    <row r="129" spans="18:39" s="4" customFormat="1" ht="15" customHeight="1" x14ac:dyDescent="0.3"/>
    <row r="130" spans="18:39" s="4" customFormat="1" ht="15" customHeight="1" x14ac:dyDescent="0.3"/>
    <row r="131" spans="18:39" s="4" customFormat="1" ht="15" customHeight="1" x14ac:dyDescent="0.3"/>
    <row r="132" spans="18:39" s="4" customFormat="1" ht="15" customHeight="1" x14ac:dyDescent="0.3"/>
    <row r="133" spans="18:39" s="4" customFormat="1" ht="15" customHeight="1" x14ac:dyDescent="0.3"/>
    <row r="134" spans="18:39" s="4" customFormat="1" ht="15" customHeight="1" x14ac:dyDescent="0.3"/>
    <row r="135" spans="18:39" s="4" customFormat="1" ht="15" customHeight="1" x14ac:dyDescent="0.3"/>
    <row r="136" spans="18:39" s="4" customFormat="1" ht="15" customHeight="1" x14ac:dyDescent="0.3"/>
    <row r="137" spans="18:39" s="4" customFormat="1" ht="15" customHeight="1" x14ac:dyDescent="0.3"/>
    <row r="138" spans="18:39" s="4" customFormat="1" ht="15" customHeight="1" x14ac:dyDescent="0.3"/>
    <row r="139" spans="18:39" s="4" customFormat="1" ht="15" customHeight="1" x14ac:dyDescent="0.3">
      <c r="S139"/>
      <c r="T139"/>
      <c r="U139"/>
      <c r="V139"/>
      <c r="W139"/>
      <c r="X139"/>
      <c r="Y139"/>
      <c r="Z139"/>
    </row>
    <row r="140" spans="18:39" s="4" customFormat="1" ht="15" customHeight="1" x14ac:dyDescent="0.3">
      <c r="S140"/>
      <c r="T140"/>
      <c r="U140"/>
      <c r="V140"/>
      <c r="W140"/>
      <c r="X140"/>
      <c r="Y140"/>
      <c r="Z140"/>
    </row>
    <row r="141" spans="18:39" s="4" customFormat="1" ht="15" customHeight="1" x14ac:dyDescent="0.3">
      <c r="S141"/>
      <c r="T141"/>
      <c r="U141"/>
      <c r="V141"/>
      <c r="W141"/>
      <c r="X141"/>
      <c r="Y141"/>
      <c r="Z141"/>
    </row>
    <row r="142" spans="18:39" s="4" customFormat="1" ht="15" customHeight="1" x14ac:dyDescent="0.3">
      <c r="S142"/>
      <c r="T142"/>
      <c r="U142"/>
      <c r="V142"/>
      <c r="W142"/>
      <c r="X142"/>
      <c r="Y142"/>
      <c r="Z142"/>
    </row>
    <row r="143" spans="18:39" s="4" customFormat="1" ht="15" customHeight="1" x14ac:dyDescent="0.3">
      <c r="S143"/>
      <c r="T143"/>
      <c r="U143"/>
      <c r="V143"/>
      <c r="W143"/>
      <c r="X143"/>
      <c r="Y143"/>
      <c r="Z143"/>
      <c r="AJ143"/>
      <c r="AK143"/>
      <c r="AL143"/>
      <c r="AM143"/>
    </row>
    <row r="144" spans="18:39" s="4" customFormat="1" ht="15" customHeight="1" x14ac:dyDescent="0.3">
      <c r="R144"/>
      <c r="S144"/>
      <c r="T144"/>
      <c r="U144"/>
      <c r="V144"/>
      <c r="W144"/>
      <c r="X144"/>
      <c r="Y144"/>
      <c r="Z144"/>
      <c r="AJ144"/>
      <c r="AK144"/>
      <c r="AL144"/>
      <c r="AM144"/>
    </row>
    <row r="145" spans="18:39" s="4" customFormat="1" ht="15" customHeight="1" x14ac:dyDescent="0.3">
      <c r="R145"/>
      <c r="S145"/>
      <c r="T145"/>
      <c r="U145"/>
      <c r="V145"/>
      <c r="W145"/>
      <c r="X145"/>
      <c r="Y145"/>
      <c r="Z145"/>
      <c r="AJ145"/>
      <c r="AK145"/>
      <c r="AL145"/>
      <c r="AM145"/>
    </row>
    <row r="146" spans="18:39" s="4" customFormat="1" ht="15" customHeight="1" x14ac:dyDescent="0.3">
      <c r="R146"/>
      <c r="S146"/>
      <c r="T146"/>
      <c r="U146"/>
      <c r="V146"/>
      <c r="W146"/>
      <c r="X146"/>
      <c r="Y146"/>
      <c r="Z146"/>
      <c r="AJ146"/>
      <c r="AK146"/>
      <c r="AL146"/>
      <c r="AM146"/>
    </row>
    <row r="147" spans="18:39" s="4" customFormat="1" ht="15" customHeight="1" x14ac:dyDescent="0.3"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8:39" s="4" customFormat="1" ht="15" customHeight="1" x14ac:dyDescent="0.3"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8:39" s="4" customFormat="1" ht="15" customHeight="1" x14ac:dyDescent="0.3"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8:39" s="4" customFormat="1" ht="15" customHeight="1" x14ac:dyDescent="0.3"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8:39" s="4" customFormat="1" ht="15" customHeight="1" x14ac:dyDescent="0.3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</sheetData>
  <conditionalFormatting sqref="AE2:AE6">
    <cfRule type="cellIs" dxfId="9" priority="10" operator="between">
      <formula>1</formula>
      <formula>4</formula>
    </cfRule>
  </conditionalFormatting>
  <conditionalFormatting sqref="AE2:AE6">
    <cfRule type="cellIs" dxfId="8" priority="8" operator="equal">
      <formula>6</formula>
    </cfRule>
    <cfRule type="cellIs" dxfId="7" priority="9" operator="equal">
      <formula>5</formula>
    </cfRule>
  </conditionalFormatting>
  <conditionalFormatting sqref="AC2:AC4">
    <cfRule type="cellIs" dxfId="6" priority="7" operator="between">
      <formula>1</formula>
      <formula>4</formula>
    </cfRule>
  </conditionalFormatting>
  <conditionalFormatting sqref="AC2:AC4">
    <cfRule type="cellIs" dxfId="5" priority="5" operator="equal">
      <formula>6</formula>
    </cfRule>
    <cfRule type="cellIs" dxfId="4" priority="6" operator="equal">
      <formula>5</formula>
    </cfRule>
  </conditionalFormatting>
  <conditionalFormatting sqref="AD2:AD5">
    <cfRule type="cellIs" dxfId="3" priority="4" operator="between">
      <formula>1</formula>
      <formula>4</formula>
    </cfRule>
  </conditionalFormatting>
  <conditionalFormatting sqref="AD2:AD5">
    <cfRule type="cellIs" dxfId="2" priority="2" operator="equal">
      <formula>6</formula>
    </cfRule>
    <cfRule type="cellIs" dxfId="1" priority="3" operator="equal">
      <formula>5</formula>
    </cfRule>
  </conditionalFormatting>
  <conditionalFormatting sqref="AC18">
    <cfRule type="cellIs" dxfId="0" priority="1" operator="between">
      <formula>1</formula>
      <formula>4</formula>
    </cfRule>
  </conditionalFormatting>
  <pageMargins left="0.25" right="0.25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92B0-AA39-4DA4-BAEF-9B9410599DD2}">
  <sheetPr>
    <pageSetUpPr fitToPage="1"/>
  </sheetPr>
  <dimension ref="A1:N49"/>
  <sheetViews>
    <sheetView showGridLines="0" workbookViewId="0">
      <pane xSplit="1" ySplit="2" topLeftCell="B17" activePane="bottomRight" state="frozen"/>
      <selection sqref="A1:E1"/>
      <selection pane="topRight" sqref="A1:E1"/>
      <selection pane="bottomLeft" sqref="A1:E1"/>
      <selection pane="bottomRight" activeCell="A18" sqref="A18:D33"/>
    </sheetView>
  </sheetViews>
  <sheetFormatPr defaultColWidth="16.44140625" defaultRowHeight="18" customHeight="1" x14ac:dyDescent="0.3"/>
  <cols>
    <col min="1" max="1" width="16.44140625" style="466" customWidth="1"/>
    <col min="2" max="2" width="12.109375" style="466" customWidth="1"/>
    <col min="3" max="3" width="21.44140625" style="466" customWidth="1"/>
    <col min="4" max="4" width="15.44140625" style="466" customWidth="1"/>
    <col min="5" max="5" width="21.44140625" style="466" customWidth="1"/>
    <col min="6" max="6" width="12" style="466" customWidth="1"/>
    <col min="7" max="7" width="21.33203125" style="466" customWidth="1"/>
    <col min="8" max="8" width="13.44140625" style="466" customWidth="1"/>
    <col min="9" max="9" width="24.77734375" style="466" customWidth="1"/>
    <col min="10" max="10" width="13" style="466" customWidth="1"/>
    <col min="11" max="11" width="34.6640625" style="466" bestFit="1" customWidth="1"/>
    <col min="12" max="12" width="27.109375" style="466" bestFit="1" customWidth="1"/>
    <col min="13" max="255" width="16.44140625" style="466" customWidth="1"/>
    <col min="256" max="16384" width="16.44140625" style="466"/>
  </cols>
  <sheetData>
    <row r="1" spans="1:12" ht="28.05" customHeight="1" thickBot="1" x14ac:dyDescent="0.35">
      <c r="A1" s="941" t="s">
        <v>633</v>
      </c>
      <c r="B1" s="941"/>
      <c r="C1" s="941"/>
      <c r="D1" s="941"/>
      <c r="E1" s="941"/>
      <c r="F1" s="941"/>
      <c r="G1" s="941"/>
      <c r="H1" s="941"/>
      <c r="I1" s="941"/>
      <c r="J1" s="941"/>
    </row>
    <row r="2" spans="1:12" ht="22.05" customHeight="1" thickBot="1" x14ac:dyDescent="0.35">
      <c r="A2" s="467" t="s">
        <v>634</v>
      </c>
      <c r="B2" s="468" t="s">
        <v>556</v>
      </c>
      <c r="C2" s="468" t="s">
        <v>635</v>
      </c>
      <c r="D2" s="468" t="s">
        <v>636</v>
      </c>
      <c r="E2" s="469" t="s">
        <v>637</v>
      </c>
      <c r="F2" s="469" t="s">
        <v>638</v>
      </c>
      <c r="G2" s="469"/>
      <c r="H2" s="470"/>
      <c r="I2" s="471" t="s">
        <v>639</v>
      </c>
      <c r="J2" s="472"/>
      <c r="K2" s="466" t="s">
        <v>640</v>
      </c>
      <c r="L2" s="466" t="s">
        <v>641</v>
      </c>
    </row>
    <row r="3" spans="1:12" ht="21.3" customHeight="1" x14ac:dyDescent="0.3">
      <c r="A3" s="473" t="s">
        <v>642</v>
      </c>
      <c r="B3" s="474" t="s">
        <v>202</v>
      </c>
      <c r="C3" s="475" t="s">
        <v>643</v>
      </c>
      <c r="D3" s="476" t="s">
        <v>536</v>
      </c>
      <c r="E3" s="477" t="s">
        <v>272</v>
      </c>
      <c r="F3" s="475" t="s">
        <v>644</v>
      </c>
      <c r="G3" s="478"/>
      <c r="H3" s="479"/>
      <c r="I3" s="480" t="s">
        <v>645</v>
      </c>
      <c r="J3" s="481"/>
      <c r="K3" s="466" t="s">
        <v>646</v>
      </c>
      <c r="L3" s="466" t="s">
        <v>647</v>
      </c>
    </row>
    <row r="4" spans="1:12" ht="20.55" customHeight="1" x14ac:dyDescent="0.3">
      <c r="A4" s="482" t="s">
        <v>648</v>
      </c>
      <c r="B4" s="483" t="s">
        <v>505</v>
      </c>
      <c r="C4" s="484" t="s">
        <v>649</v>
      </c>
      <c r="D4" s="485" t="s">
        <v>72</v>
      </c>
      <c r="E4" s="486" t="s">
        <v>650</v>
      </c>
      <c r="F4" s="487" t="s">
        <v>651</v>
      </c>
      <c r="G4" s="488"/>
      <c r="H4" s="489"/>
      <c r="I4" s="490" t="s">
        <v>652</v>
      </c>
      <c r="J4" s="490"/>
      <c r="K4" s="466" t="s">
        <v>653</v>
      </c>
      <c r="L4" s="466" t="s">
        <v>654</v>
      </c>
    </row>
    <row r="5" spans="1:12" ht="21.3" customHeight="1" thickBot="1" x14ac:dyDescent="0.35">
      <c r="A5" s="491" t="s">
        <v>655</v>
      </c>
      <c r="B5" s="492" t="s">
        <v>272</v>
      </c>
      <c r="C5" s="493" t="s">
        <v>656</v>
      </c>
      <c r="D5" s="494" t="s">
        <v>657</v>
      </c>
      <c r="E5" s="495" t="s">
        <v>505</v>
      </c>
      <c r="F5" s="496" t="s">
        <v>658</v>
      </c>
      <c r="G5" s="497"/>
      <c r="H5" s="498"/>
      <c r="I5" s="499" t="s">
        <v>659</v>
      </c>
      <c r="J5" s="499"/>
      <c r="K5" s="466" t="s">
        <v>660</v>
      </c>
      <c r="L5" s="466" t="s">
        <v>661</v>
      </c>
    </row>
    <row r="6" spans="1:12" ht="24" customHeight="1" thickBot="1" x14ac:dyDescent="0.35">
      <c r="A6" s="500" t="s">
        <v>782</v>
      </c>
      <c r="B6" s="501" t="s">
        <v>662</v>
      </c>
      <c r="C6" s="502" t="s">
        <v>663</v>
      </c>
      <c r="D6" s="503" t="s">
        <v>283</v>
      </c>
      <c r="E6" s="504" t="s">
        <v>536</v>
      </c>
      <c r="F6" s="505" t="s">
        <v>657</v>
      </c>
      <c r="G6" s="506" t="s">
        <v>638</v>
      </c>
      <c r="H6" s="507" t="s">
        <v>664</v>
      </c>
      <c r="I6" s="507" t="s">
        <v>665</v>
      </c>
      <c r="J6" s="508" t="s">
        <v>666</v>
      </c>
      <c r="K6" s="466" t="s">
        <v>667</v>
      </c>
    </row>
    <row r="7" spans="1:12" ht="21.3" customHeight="1" x14ac:dyDescent="0.3">
      <c r="A7" s="509">
        <v>1</v>
      </c>
      <c r="B7" s="510">
        <v>1</v>
      </c>
      <c r="C7" s="511"/>
      <c r="D7" s="512">
        <v>3</v>
      </c>
      <c r="E7" s="513" t="s">
        <v>668</v>
      </c>
      <c r="F7" s="514" t="s">
        <v>669</v>
      </c>
      <c r="G7" s="515" t="s">
        <v>670</v>
      </c>
      <c r="H7" s="516">
        <f>E21</f>
        <v>600</v>
      </c>
      <c r="I7" s="516">
        <f>H7*100</f>
        <v>60000</v>
      </c>
      <c r="J7" s="517">
        <v>3</v>
      </c>
      <c r="K7" s="466" t="s">
        <v>671</v>
      </c>
    </row>
    <row r="8" spans="1:12" ht="20.55" customHeight="1" x14ac:dyDescent="0.3">
      <c r="A8" s="518">
        <v>2</v>
      </c>
      <c r="B8" s="519">
        <v>2</v>
      </c>
      <c r="C8" s="520" t="s">
        <v>672</v>
      </c>
      <c r="D8" s="521">
        <v>6</v>
      </c>
      <c r="E8" s="522" t="s">
        <v>673</v>
      </c>
      <c r="F8" s="523" t="s">
        <v>674</v>
      </c>
      <c r="G8" s="524" t="s">
        <v>675</v>
      </c>
      <c r="H8" s="525">
        <f>E24</f>
        <v>2100</v>
      </c>
      <c r="I8" s="525">
        <f>H8*100</f>
        <v>210000</v>
      </c>
      <c r="J8" s="526">
        <v>6</v>
      </c>
      <c r="K8" s="466" t="s">
        <v>676</v>
      </c>
    </row>
    <row r="9" spans="1:12" ht="20.55" customHeight="1" x14ac:dyDescent="0.3">
      <c r="A9" s="527">
        <v>3</v>
      </c>
      <c r="B9" s="528">
        <v>3</v>
      </c>
      <c r="C9" s="529" t="s">
        <v>677</v>
      </c>
      <c r="D9" s="530">
        <v>10</v>
      </c>
      <c r="E9" s="531" t="s">
        <v>678</v>
      </c>
      <c r="F9" s="532" t="s">
        <v>679</v>
      </c>
      <c r="G9" s="533" t="s">
        <v>680</v>
      </c>
      <c r="H9" s="534">
        <f>B28*10</f>
        <v>5500</v>
      </c>
      <c r="I9" s="535">
        <f>H9*100</f>
        <v>550000</v>
      </c>
      <c r="J9" s="536">
        <v>10</v>
      </c>
      <c r="K9" s="466" t="s">
        <v>681</v>
      </c>
    </row>
    <row r="10" spans="1:12" ht="20.55" customHeight="1" thickBot="1" x14ac:dyDescent="0.35">
      <c r="A10" s="518">
        <v>4</v>
      </c>
      <c r="B10" s="519">
        <v>4</v>
      </c>
      <c r="C10" s="520" t="s">
        <v>682</v>
      </c>
      <c r="D10" s="521">
        <v>15</v>
      </c>
      <c r="E10" s="522" t="s">
        <v>683</v>
      </c>
      <c r="F10" s="523" t="s">
        <v>684</v>
      </c>
      <c r="G10" s="537" t="s">
        <v>685</v>
      </c>
      <c r="H10" s="538" t="s">
        <v>686</v>
      </c>
      <c r="I10" s="538"/>
      <c r="J10" s="539">
        <v>15</v>
      </c>
      <c r="K10" s="466" t="s">
        <v>687</v>
      </c>
    </row>
    <row r="11" spans="1:12" ht="21.3" customHeight="1" thickBot="1" x14ac:dyDescent="0.35">
      <c r="A11" s="540">
        <v>5</v>
      </c>
      <c r="B11" s="541" t="s">
        <v>688</v>
      </c>
      <c r="C11" s="542"/>
      <c r="D11" s="543" t="s">
        <v>689</v>
      </c>
      <c r="E11" s="544" t="s">
        <v>690</v>
      </c>
      <c r="F11" s="545"/>
      <c r="G11" s="546" t="s">
        <v>691</v>
      </c>
      <c r="H11" s="547"/>
      <c r="I11" s="547"/>
      <c r="J11" s="548"/>
      <c r="K11" s="466" t="s">
        <v>692</v>
      </c>
    </row>
    <row r="12" spans="1:12" ht="22.05" customHeight="1" thickBot="1" x14ac:dyDescent="0.35">
      <c r="A12" s="549" t="s">
        <v>693</v>
      </c>
      <c r="B12" s="550" t="s">
        <v>553</v>
      </c>
      <c r="C12" s="551" t="s">
        <v>433</v>
      </c>
      <c r="D12" s="550" t="s">
        <v>694</v>
      </c>
      <c r="E12" s="551" t="s">
        <v>113</v>
      </c>
      <c r="F12" s="552" t="s">
        <v>695</v>
      </c>
      <c r="G12" s="553" t="s">
        <v>663</v>
      </c>
      <c r="H12" s="554" t="s">
        <v>113</v>
      </c>
      <c r="I12" s="555"/>
      <c r="J12" s="556"/>
      <c r="K12" s="557" t="s">
        <v>696</v>
      </c>
    </row>
    <row r="13" spans="1:12" ht="21.3" customHeight="1" thickBot="1" x14ac:dyDescent="0.35">
      <c r="A13" s="558" t="s">
        <v>697</v>
      </c>
      <c r="B13" s="559">
        <v>1</v>
      </c>
      <c r="C13" s="560" t="s">
        <v>698</v>
      </c>
      <c r="D13" s="561">
        <v>1</v>
      </c>
      <c r="E13" s="562" t="s">
        <v>699</v>
      </c>
      <c r="F13" s="473" t="s">
        <v>197</v>
      </c>
      <c r="G13" s="563" t="s">
        <v>260</v>
      </c>
      <c r="H13" s="564" t="s">
        <v>700</v>
      </c>
      <c r="I13" s="557" t="s">
        <v>701</v>
      </c>
      <c r="J13" s="565"/>
      <c r="K13" s="557"/>
      <c r="L13" s="557"/>
    </row>
    <row r="14" spans="1:12" ht="21.3" customHeight="1" thickBot="1" x14ac:dyDescent="0.35">
      <c r="A14" s="566" t="s">
        <v>702</v>
      </c>
      <c r="B14" s="567">
        <v>2</v>
      </c>
      <c r="C14" s="568" t="s">
        <v>703</v>
      </c>
      <c r="D14" s="569">
        <v>3</v>
      </c>
      <c r="E14" s="570" t="s">
        <v>704</v>
      </c>
      <c r="F14" s="571" t="s">
        <v>705</v>
      </c>
      <c r="G14" s="572" t="s">
        <v>706</v>
      </c>
      <c r="H14" s="573" t="s">
        <v>707</v>
      </c>
      <c r="I14" s="574"/>
      <c r="J14" s="575"/>
      <c r="K14" s="557"/>
    </row>
    <row r="15" spans="1:12" ht="22.05" customHeight="1" thickBot="1" x14ac:dyDescent="0.35">
      <c r="A15" s="576" t="s">
        <v>708</v>
      </c>
      <c r="B15" s="577">
        <v>3</v>
      </c>
      <c r="C15" s="578" t="s">
        <v>709</v>
      </c>
      <c r="D15" s="579">
        <v>6</v>
      </c>
      <c r="E15" s="580" t="s">
        <v>710</v>
      </c>
      <c r="F15" s="581" t="s">
        <v>711</v>
      </c>
      <c r="G15" s="582" t="s">
        <v>712</v>
      </c>
      <c r="H15" s="583" t="s">
        <v>713</v>
      </c>
      <c r="I15" s="584"/>
      <c r="J15" s="585"/>
      <c r="K15" s="557"/>
    </row>
    <row r="16" spans="1:12" ht="21.3" customHeight="1" thickBot="1" x14ac:dyDescent="0.35">
      <c r="A16" s="586" t="s">
        <v>714</v>
      </c>
      <c r="B16" s="567">
        <v>4</v>
      </c>
      <c r="C16" s="568" t="s">
        <v>715</v>
      </c>
      <c r="D16" s="569">
        <v>10</v>
      </c>
      <c r="E16" s="587" t="s">
        <v>716</v>
      </c>
      <c r="F16" s="588" t="s">
        <v>717</v>
      </c>
      <c r="G16" s="589" t="s">
        <v>21</v>
      </c>
      <c r="H16" s="590" t="s">
        <v>718</v>
      </c>
      <c r="I16" s="591"/>
      <c r="J16" s="592"/>
    </row>
    <row r="17" spans="1:14" ht="21.3" customHeight="1" thickBot="1" x14ac:dyDescent="0.35">
      <c r="A17" s="593" t="s">
        <v>719</v>
      </c>
      <c r="B17" s="594">
        <v>5</v>
      </c>
      <c r="C17" s="595" t="s">
        <v>720</v>
      </c>
      <c r="D17" s="596" t="s">
        <v>721</v>
      </c>
      <c r="E17" s="597" t="s">
        <v>722</v>
      </c>
      <c r="F17" s="598" t="s">
        <v>723</v>
      </c>
      <c r="G17" s="599" t="s">
        <v>724</v>
      </c>
      <c r="H17" s="600" t="s">
        <v>725</v>
      </c>
      <c r="I17" s="601"/>
      <c r="J17" s="602"/>
    </row>
    <row r="18" spans="1:14" ht="21.3" customHeight="1" thickBot="1" x14ac:dyDescent="0.35">
      <c r="A18" s="603" t="s">
        <v>726</v>
      </c>
      <c r="B18" s="604" t="s">
        <v>727</v>
      </c>
      <c r="C18" s="605" t="s">
        <v>728</v>
      </c>
      <c r="D18" s="606" t="s">
        <v>729</v>
      </c>
      <c r="E18" s="607" t="s">
        <v>730</v>
      </c>
      <c r="F18" s="608" t="s">
        <v>113</v>
      </c>
      <c r="G18" s="609"/>
      <c r="H18" s="610" t="s">
        <v>731</v>
      </c>
      <c r="I18" s="611"/>
      <c r="J18" s="612" t="s">
        <v>732</v>
      </c>
    </row>
    <row r="19" spans="1:14" ht="18" customHeight="1" x14ac:dyDescent="0.3">
      <c r="A19" s="613">
        <v>1</v>
      </c>
      <c r="B19" s="614">
        <v>10</v>
      </c>
      <c r="C19" s="615" t="s">
        <v>733</v>
      </c>
      <c r="D19" s="616">
        <f>B19*1000</f>
        <v>10000</v>
      </c>
      <c r="E19" s="617">
        <f>B19*10</f>
        <v>100</v>
      </c>
      <c r="F19" s="618" t="s">
        <v>734</v>
      </c>
      <c r="G19" s="619" t="s">
        <v>735</v>
      </c>
      <c r="H19" s="620" t="s">
        <v>194</v>
      </c>
      <c r="I19" s="621" t="s">
        <v>736</v>
      </c>
      <c r="J19" s="622" t="s">
        <v>737</v>
      </c>
    </row>
    <row r="20" spans="1:14" ht="18" customHeight="1" x14ac:dyDescent="0.3">
      <c r="A20" s="623">
        <v>2</v>
      </c>
      <c r="B20" s="624">
        <v>30</v>
      </c>
      <c r="C20" s="625" t="s">
        <v>738</v>
      </c>
      <c r="D20" s="626">
        <f t="shared" ref="D20:D33" si="0">B20*1000</f>
        <v>30000</v>
      </c>
      <c r="E20" s="627">
        <f>B20*10</f>
        <v>300</v>
      </c>
      <c r="F20" s="524" t="s">
        <v>259</v>
      </c>
      <c r="G20" s="628" t="s">
        <v>735</v>
      </c>
      <c r="H20" s="629" t="s">
        <v>180</v>
      </c>
      <c r="I20" s="630" t="s">
        <v>739</v>
      </c>
      <c r="J20" s="631" t="s">
        <v>740</v>
      </c>
    </row>
    <row r="21" spans="1:14" ht="18" customHeight="1" x14ac:dyDescent="0.3">
      <c r="A21" s="632">
        <v>3</v>
      </c>
      <c r="B21" s="633">
        <v>60</v>
      </c>
      <c r="C21" s="634" t="s">
        <v>741</v>
      </c>
      <c r="D21" s="635">
        <f t="shared" si="0"/>
        <v>60000</v>
      </c>
      <c r="E21" s="636">
        <f>B21*10</f>
        <v>600</v>
      </c>
      <c r="F21" s="533" t="s">
        <v>47</v>
      </c>
      <c r="G21" s="466" t="s">
        <v>735</v>
      </c>
      <c r="H21" s="637" t="s">
        <v>158</v>
      </c>
      <c r="I21" s="638" t="s">
        <v>742</v>
      </c>
      <c r="J21" s="639" t="s">
        <v>743</v>
      </c>
    </row>
    <row r="22" spans="1:14" ht="18" customHeight="1" x14ac:dyDescent="0.3">
      <c r="A22" s="623">
        <v>4</v>
      </c>
      <c r="B22" s="624">
        <v>100</v>
      </c>
      <c r="C22" s="625" t="s">
        <v>744</v>
      </c>
      <c r="D22" s="626">
        <f t="shared" si="0"/>
        <v>100000</v>
      </c>
      <c r="E22" s="627">
        <f t="shared" ref="E22:E25" si="1">B22*10</f>
        <v>1000</v>
      </c>
      <c r="F22" s="524" t="s">
        <v>745</v>
      </c>
      <c r="G22" s="628" t="s">
        <v>261</v>
      </c>
      <c r="H22" s="629" t="s">
        <v>160</v>
      </c>
      <c r="I22" s="630" t="s">
        <v>746</v>
      </c>
      <c r="J22" s="631" t="s">
        <v>747</v>
      </c>
    </row>
    <row r="23" spans="1:14" ht="18" customHeight="1" thickBot="1" x14ac:dyDescent="0.35">
      <c r="A23" s="632">
        <v>5</v>
      </c>
      <c r="B23" s="633">
        <v>150</v>
      </c>
      <c r="C23" s="634" t="s">
        <v>748</v>
      </c>
      <c r="D23" s="635">
        <f t="shared" si="0"/>
        <v>150000</v>
      </c>
      <c r="E23" s="636">
        <f t="shared" si="1"/>
        <v>1500</v>
      </c>
      <c r="F23" s="533" t="s">
        <v>749</v>
      </c>
      <c r="G23" s="640" t="s">
        <v>262</v>
      </c>
      <c r="H23" s="641" t="s">
        <v>159</v>
      </c>
      <c r="I23" s="642" t="s">
        <v>750</v>
      </c>
      <c r="J23" s="643" t="s">
        <v>751</v>
      </c>
    </row>
    <row r="24" spans="1:14" ht="18" customHeight="1" x14ac:dyDescent="0.3">
      <c r="A24" s="623">
        <v>6</v>
      </c>
      <c r="B24" s="624">
        <f>B23+A24*10</f>
        <v>210</v>
      </c>
      <c r="C24" s="625" t="s">
        <v>752</v>
      </c>
      <c r="D24" s="626">
        <f t="shared" si="0"/>
        <v>210000</v>
      </c>
      <c r="E24" s="627">
        <f t="shared" si="1"/>
        <v>2100</v>
      </c>
      <c r="F24" s="644" t="s">
        <v>114</v>
      </c>
      <c r="G24" s="526" t="s">
        <v>115</v>
      </c>
      <c r="H24" s="645" t="s">
        <v>753</v>
      </c>
      <c r="I24" s="942" t="s">
        <v>754</v>
      </c>
      <c r="J24" s="943"/>
    </row>
    <row r="25" spans="1:14" ht="18" customHeight="1" thickBot="1" x14ac:dyDescent="0.35">
      <c r="A25" s="632">
        <v>7</v>
      </c>
      <c r="B25" s="633">
        <f t="shared" ref="B25:B33" si="2">B24+A25*10</f>
        <v>280</v>
      </c>
      <c r="C25" s="634" t="s">
        <v>755</v>
      </c>
      <c r="D25" s="635">
        <f t="shared" si="0"/>
        <v>280000</v>
      </c>
      <c r="E25" s="646">
        <f t="shared" si="1"/>
        <v>2800</v>
      </c>
      <c r="F25" s="647" t="s">
        <v>117</v>
      </c>
      <c r="G25" s="648" t="s">
        <v>756</v>
      </c>
      <c r="H25" s="649"/>
      <c r="I25" s="944"/>
      <c r="J25" s="945"/>
    </row>
    <row r="26" spans="1:14" ht="18" customHeight="1" thickBot="1" x14ac:dyDescent="0.35">
      <c r="A26" s="623">
        <v>8</v>
      </c>
      <c r="B26" s="624">
        <f t="shared" si="2"/>
        <v>360</v>
      </c>
      <c r="C26" s="625" t="str">
        <f>(B26/10)+A26&amp;" kämmentä"</f>
        <v>44 kämmentä</v>
      </c>
      <c r="D26" s="626">
        <f t="shared" si="0"/>
        <v>360000</v>
      </c>
      <c r="E26" s="573" t="s">
        <v>757</v>
      </c>
      <c r="F26" s="650"/>
      <c r="G26" s="650"/>
      <c r="H26" s="556"/>
      <c r="I26" s="651" t="s">
        <v>758</v>
      </c>
      <c r="J26" s="652"/>
      <c r="M26" s="557"/>
      <c r="N26" s="557"/>
    </row>
    <row r="27" spans="1:14" ht="18" customHeight="1" x14ac:dyDescent="0.3">
      <c r="A27" s="632">
        <v>9</v>
      </c>
      <c r="B27" s="633">
        <f t="shared" si="2"/>
        <v>450</v>
      </c>
      <c r="C27" s="634" t="str">
        <f t="shared" ref="C27:C33" si="3">(B27/10)+A27&amp;" kämmentä"</f>
        <v>54 kämmentä</v>
      </c>
      <c r="D27" s="635">
        <f t="shared" si="0"/>
        <v>450000</v>
      </c>
      <c r="E27" s="583" t="s">
        <v>759</v>
      </c>
      <c r="F27" s="584"/>
      <c r="G27" s="584"/>
      <c r="H27" s="584"/>
      <c r="I27" s="583" t="s">
        <v>760</v>
      </c>
      <c r="J27" s="653"/>
      <c r="M27" s="557"/>
      <c r="N27" s="557"/>
    </row>
    <row r="28" spans="1:14" ht="18" customHeight="1" x14ac:dyDescent="0.3">
      <c r="A28" s="623">
        <v>10</v>
      </c>
      <c r="B28" s="624">
        <f t="shared" si="2"/>
        <v>550</v>
      </c>
      <c r="C28" s="625" t="str">
        <f t="shared" si="3"/>
        <v>65 kämmentä</v>
      </c>
      <c r="D28" s="626">
        <f t="shared" si="0"/>
        <v>550000</v>
      </c>
      <c r="E28" s="654" t="s">
        <v>761</v>
      </c>
      <c r="F28" s="655"/>
      <c r="G28" s="655"/>
      <c r="H28" s="655"/>
      <c r="I28" s="656" t="s">
        <v>762</v>
      </c>
      <c r="J28" s="640"/>
      <c r="M28" s="557"/>
      <c r="N28" s="557"/>
    </row>
    <row r="29" spans="1:14" ht="18" customHeight="1" x14ac:dyDescent="0.3">
      <c r="A29" s="632">
        <v>11</v>
      </c>
      <c r="B29" s="633">
        <f t="shared" si="2"/>
        <v>660</v>
      </c>
      <c r="C29" s="657" t="str">
        <f t="shared" si="3"/>
        <v>77 kämmentä</v>
      </c>
      <c r="D29" s="635">
        <f t="shared" si="0"/>
        <v>660000</v>
      </c>
      <c r="E29" s="656" t="s">
        <v>763</v>
      </c>
      <c r="F29" s="557"/>
      <c r="G29" s="557"/>
      <c r="H29" s="557"/>
      <c r="I29" s="656" t="s">
        <v>764</v>
      </c>
      <c r="J29" s="640"/>
      <c r="M29" s="557"/>
      <c r="N29" s="557"/>
    </row>
    <row r="30" spans="1:14" ht="18" customHeight="1" x14ac:dyDescent="0.3">
      <c r="A30" s="623">
        <v>12</v>
      </c>
      <c r="B30" s="624">
        <f t="shared" si="2"/>
        <v>780</v>
      </c>
      <c r="C30" s="658" t="str">
        <f t="shared" si="3"/>
        <v>90 kämmentä</v>
      </c>
      <c r="D30" s="626">
        <f t="shared" si="0"/>
        <v>780000</v>
      </c>
      <c r="E30" s="654" t="s">
        <v>765</v>
      </c>
      <c r="F30" s="655"/>
      <c r="G30" s="655"/>
      <c r="H30" s="655"/>
      <c r="I30" s="656" t="s">
        <v>766</v>
      </c>
      <c r="J30" s="659"/>
      <c r="K30" s="557"/>
      <c r="L30" s="557"/>
      <c r="M30" s="557"/>
      <c r="N30" s="557"/>
    </row>
    <row r="31" spans="1:14" ht="18" customHeight="1" x14ac:dyDescent="0.3">
      <c r="A31" s="632">
        <v>13</v>
      </c>
      <c r="B31" s="633">
        <f t="shared" si="2"/>
        <v>910</v>
      </c>
      <c r="C31" s="657" t="str">
        <f t="shared" si="3"/>
        <v>104 kämmentä</v>
      </c>
      <c r="D31" s="635">
        <f t="shared" si="0"/>
        <v>910000</v>
      </c>
      <c r="E31" s="656" t="s">
        <v>767</v>
      </c>
      <c r="F31" s="557"/>
      <c r="G31" s="557"/>
      <c r="H31" s="557"/>
      <c r="I31" s="656" t="s">
        <v>768</v>
      </c>
      <c r="J31" s="659"/>
      <c r="K31" s="557"/>
      <c r="L31" s="557"/>
      <c r="M31" s="557"/>
      <c r="N31" s="557"/>
    </row>
    <row r="32" spans="1:14" ht="18" customHeight="1" x14ac:dyDescent="0.3">
      <c r="A32" s="623">
        <v>14</v>
      </c>
      <c r="B32" s="624">
        <f t="shared" si="2"/>
        <v>1050</v>
      </c>
      <c r="C32" s="658" t="str">
        <f t="shared" si="3"/>
        <v>119 kämmentä</v>
      </c>
      <c r="D32" s="626">
        <f t="shared" si="0"/>
        <v>1050000</v>
      </c>
      <c r="E32" s="654" t="s">
        <v>769</v>
      </c>
      <c r="F32" s="655"/>
      <c r="G32" s="655"/>
      <c r="H32" s="655"/>
      <c r="I32" s="656" t="s">
        <v>770</v>
      </c>
      <c r="J32" s="659"/>
      <c r="K32" s="557"/>
      <c r="L32" s="557"/>
      <c r="M32" s="557"/>
      <c r="N32" s="557"/>
    </row>
    <row r="33" spans="1:14" ht="18" customHeight="1" thickBot="1" x14ac:dyDescent="0.35">
      <c r="A33" s="660">
        <v>15</v>
      </c>
      <c r="B33" s="661">
        <f t="shared" si="2"/>
        <v>1200</v>
      </c>
      <c r="C33" s="662" t="str">
        <f t="shared" si="3"/>
        <v>135 kämmentä</v>
      </c>
      <c r="D33" s="663">
        <f t="shared" si="0"/>
        <v>1200000</v>
      </c>
      <c r="E33" s="600" t="s">
        <v>771</v>
      </c>
      <c r="F33" s="601"/>
      <c r="G33" s="601"/>
      <c r="H33" s="601"/>
      <c r="I33" s="600" t="s">
        <v>772</v>
      </c>
      <c r="J33" s="602"/>
      <c r="K33" s="557"/>
      <c r="L33" s="557"/>
      <c r="M33" s="557"/>
      <c r="N33" s="557"/>
    </row>
    <row r="34" spans="1:14" ht="18" customHeight="1" x14ac:dyDescent="0.3">
      <c r="E34" s="557"/>
      <c r="F34" s="557"/>
      <c r="G34" s="557"/>
      <c r="H34" s="557"/>
      <c r="I34" s="557"/>
      <c r="J34" s="557"/>
      <c r="K34" s="557"/>
      <c r="L34" s="557"/>
      <c r="M34" s="557"/>
      <c r="N34" s="557"/>
    </row>
    <row r="35" spans="1:14" ht="18" customHeight="1" x14ac:dyDescent="0.3">
      <c r="E35" s="557"/>
      <c r="F35" s="557"/>
      <c r="G35" s="557"/>
      <c r="H35" s="557"/>
      <c r="I35" s="557"/>
      <c r="J35" s="557"/>
      <c r="K35" s="557"/>
      <c r="L35" s="557"/>
      <c r="M35" s="557"/>
      <c r="N35" s="557"/>
    </row>
    <row r="36" spans="1:14" ht="18" customHeight="1" x14ac:dyDescent="0.3">
      <c r="E36" s="557"/>
      <c r="F36" s="557"/>
      <c r="G36" s="557"/>
      <c r="H36" s="557"/>
      <c r="K36" s="557"/>
      <c r="L36" s="557"/>
      <c r="M36" s="557"/>
      <c r="N36" s="557"/>
    </row>
    <row r="37" spans="1:14" ht="18" customHeight="1" x14ac:dyDescent="0.3">
      <c r="E37" s="557"/>
      <c r="F37" s="557"/>
      <c r="G37" s="557"/>
      <c r="H37" s="557"/>
      <c r="K37" s="557"/>
      <c r="L37" s="557"/>
      <c r="M37" s="557"/>
      <c r="N37" s="557"/>
    </row>
    <row r="38" spans="1:14" ht="18" customHeight="1" x14ac:dyDescent="0.3">
      <c r="E38" s="557"/>
      <c r="F38" s="557"/>
      <c r="G38" s="557"/>
      <c r="H38" s="557"/>
      <c r="K38" s="557"/>
      <c r="L38" s="557"/>
      <c r="M38" s="557"/>
      <c r="N38" s="557"/>
    </row>
    <row r="39" spans="1:14" ht="18" customHeight="1" x14ac:dyDescent="0.3">
      <c r="E39" s="557"/>
      <c r="F39" s="557"/>
      <c r="G39" s="557"/>
      <c r="H39" s="557"/>
      <c r="K39" s="557"/>
      <c r="L39" s="557"/>
      <c r="M39" s="557"/>
      <c r="N39" s="557"/>
    </row>
    <row r="40" spans="1:14" ht="18" customHeight="1" x14ac:dyDescent="0.3">
      <c r="E40" s="557"/>
      <c r="F40" s="557"/>
      <c r="G40" s="557"/>
      <c r="H40" s="557"/>
      <c r="K40" s="557"/>
      <c r="L40" s="557"/>
      <c r="M40" s="557"/>
      <c r="N40" s="557"/>
    </row>
    <row r="41" spans="1:14" ht="18" customHeight="1" x14ac:dyDescent="0.3">
      <c r="E41" s="557"/>
      <c r="F41" s="557"/>
      <c r="G41" s="557"/>
      <c r="H41" s="557"/>
      <c r="K41" s="557"/>
      <c r="L41" s="557"/>
      <c r="M41" s="557"/>
      <c r="N41" s="557"/>
    </row>
    <row r="42" spans="1:14" ht="18" customHeight="1" x14ac:dyDescent="0.3">
      <c r="F42" s="557"/>
      <c r="G42" s="557"/>
      <c r="H42" s="557"/>
    </row>
    <row r="43" spans="1:14" ht="18" customHeight="1" x14ac:dyDescent="0.3">
      <c r="F43" s="557"/>
      <c r="G43" s="557"/>
      <c r="H43" s="557"/>
    </row>
    <row r="44" spans="1:14" ht="18" customHeight="1" x14ac:dyDescent="0.3">
      <c r="F44" s="557"/>
      <c r="G44" s="557"/>
      <c r="H44" s="557"/>
    </row>
    <row r="45" spans="1:14" ht="18" customHeight="1" x14ac:dyDescent="0.3">
      <c r="F45" s="557"/>
      <c r="G45" s="557"/>
      <c r="H45" s="557"/>
    </row>
    <row r="46" spans="1:14" ht="18" customHeight="1" x14ac:dyDescent="0.3">
      <c r="F46" s="557"/>
      <c r="G46" s="557"/>
      <c r="H46" s="557"/>
    </row>
    <row r="47" spans="1:14" ht="18" customHeight="1" x14ac:dyDescent="0.3">
      <c r="F47" s="557"/>
      <c r="G47" s="557"/>
      <c r="H47" s="557"/>
    </row>
    <row r="48" spans="1:14" ht="18" customHeight="1" x14ac:dyDescent="0.3">
      <c r="F48" s="557"/>
      <c r="G48" s="557"/>
      <c r="H48" s="557"/>
    </row>
    <row r="49" spans="6:8" ht="18" customHeight="1" x14ac:dyDescent="0.3">
      <c r="F49" s="557"/>
      <c r="G49" s="557"/>
      <c r="H49" s="557"/>
    </row>
  </sheetData>
  <mergeCells count="2">
    <mergeCell ref="A1:J1"/>
    <mergeCell ref="I24:J25"/>
  </mergeCells>
  <pageMargins left="0.5" right="0.5" top="0.75" bottom="0.75" header="0.27777800000000002" footer="0.27777800000000002"/>
  <pageSetup orientation="portrait" r:id="rId1"/>
  <headerFooter>
    <oddFooter>&amp;C&amp;"Helvetica,Regular"&amp;11&amp;K000000&amp;P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0645-8EA3-4647-A036-EC301A744DB1}">
  <sheetPr codeName="Sheet6">
    <pageSetUpPr fitToPage="1"/>
  </sheetPr>
  <dimension ref="A1:IT49"/>
  <sheetViews>
    <sheetView showGridLines="0" workbookViewId="0">
      <pane xSplit="1" ySplit="1" topLeftCell="B2" activePane="bottomRight" state="frozen"/>
      <selection sqref="A1:E1"/>
      <selection pane="topRight" sqref="A1:E1"/>
      <selection pane="bottomLeft" sqref="A1:E1"/>
      <selection pane="bottomRight" activeCell="D25" sqref="D25"/>
    </sheetView>
  </sheetViews>
  <sheetFormatPr defaultColWidth="12" defaultRowHeight="18" customHeight="1" x14ac:dyDescent="0.3"/>
  <cols>
    <col min="1" max="1" width="12" style="12" customWidth="1"/>
    <col min="2" max="2" width="19.109375" style="12" customWidth="1"/>
    <col min="3" max="3" width="17.6640625" style="12" customWidth="1"/>
    <col min="4" max="4" width="24.6640625" style="12" customWidth="1"/>
    <col min="5" max="5" width="13.88671875" style="12" customWidth="1"/>
    <col min="6" max="7" width="21.6640625" style="12" customWidth="1"/>
    <col min="8" max="9" width="21.109375" style="12" customWidth="1"/>
    <col min="10" max="10" width="22.44140625" style="12" customWidth="1"/>
    <col min="11" max="11" width="47.6640625" style="12" bestFit="1" customWidth="1"/>
    <col min="12" max="254" width="12" style="12" customWidth="1"/>
    <col min="255" max="16384" width="12" style="70"/>
  </cols>
  <sheetData>
    <row r="1" spans="1:11" s="92" customFormat="1" ht="20.7" customHeight="1" thickBot="1" x14ac:dyDescent="0.35">
      <c r="A1" s="88" t="s">
        <v>127</v>
      </c>
      <c r="B1" s="89" t="s">
        <v>33</v>
      </c>
      <c r="C1" s="90" t="s">
        <v>34</v>
      </c>
      <c r="D1" s="90" t="s">
        <v>21</v>
      </c>
      <c r="E1" s="90" t="s">
        <v>35</v>
      </c>
      <c r="F1" s="90" t="s">
        <v>148</v>
      </c>
      <c r="G1" s="126" t="s">
        <v>137</v>
      </c>
      <c r="H1" s="118" t="s">
        <v>36</v>
      </c>
      <c r="I1" s="90" t="s">
        <v>37</v>
      </c>
      <c r="J1" s="90" t="s">
        <v>38</v>
      </c>
      <c r="K1" s="91" t="s">
        <v>149</v>
      </c>
    </row>
    <row r="2" spans="1:11" s="99" customFormat="1" ht="20.7" customHeight="1" x14ac:dyDescent="0.3">
      <c r="A2" s="93">
        <v>1</v>
      </c>
      <c r="B2" s="128" t="s">
        <v>138</v>
      </c>
      <c r="C2" s="129" t="s">
        <v>40</v>
      </c>
      <c r="D2" s="95" t="s">
        <v>41</v>
      </c>
      <c r="E2" s="96" t="s">
        <v>42</v>
      </c>
      <c r="F2" s="97" t="s">
        <v>23</v>
      </c>
      <c r="G2" s="119"/>
      <c r="H2" t="s">
        <v>132</v>
      </c>
      <c r="I2" s="98" t="s">
        <v>43</v>
      </c>
      <c r="J2" s="94" t="s">
        <v>44</v>
      </c>
      <c r="K2" s="98" t="s">
        <v>45</v>
      </c>
    </row>
    <row r="3" spans="1:11" s="106" customFormat="1" ht="20.7" customHeight="1" x14ac:dyDescent="0.3">
      <c r="A3" s="100">
        <v>2</v>
      </c>
      <c r="B3" s="130" t="s">
        <v>62</v>
      </c>
      <c r="C3" s="131" t="s">
        <v>46</v>
      </c>
      <c r="D3" s="102" t="s">
        <v>22</v>
      </c>
      <c r="E3" s="103" t="s">
        <v>42</v>
      </c>
      <c r="F3" s="104" t="s">
        <v>24</v>
      </c>
      <c r="G3" s="120"/>
      <c r="H3" t="s">
        <v>133</v>
      </c>
      <c r="I3" s="105" t="s">
        <v>47</v>
      </c>
      <c r="J3" s="101" t="s">
        <v>48</v>
      </c>
      <c r="K3" s="105" t="s">
        <v>142</v>
      </c>
    </row>
    <row r="4" spans="1:11" s="106" customFormat="1" ht="20.7" customHeight="1" x14ac:dyDescent="0.3">
      <c r="A4" s="100">
        <v>3</v>
      </c>
      <c r="B4" s="130" t="s">
        <v>131</v>
      </c>
      <c r="C4" s="131" t="s">
        <v>49</v>
      </c>
      <c r="D4" s="102" t="s">
        <v>29</v>
      </c>
      <c r="E4" s="103" t="s">
        <v>50</v>
      </c>
      <c r="F4" s="104" t="s">
        <v>25</v>
      </c>
      <c r="G4" s="120"/>
      <c r="H4" t="s">
        <v>134</v>
      </c>
      <c r="I4" s="105" t="s">
        <v>51</v>
      </c>
      <c r="J4" s="101" t="s">
        <v>52</v>
      </c>
      <c r="K4" s="105" t="s">
        <v>53</v>
      </c>
    </row>
    <row r="5" spans="1:11" s="106" customFormat="1" ht="20.7" customHeight="1" x14ac:dyDescent="0.3">
      <c r="A5" s="100">
        <v>4</v>
      </c>
      <c r="B5" s="130" t="s">
        <v>139</v>
      </c>
      <c r="C5" s="131" t="s">
        <v>54</v>
      </c>
      <c r="D5" s="102" t="s">
        <v>30</v>
      </c>
      <c r="E5" s="103" t="s">
        <v>50</v>
      </c>
      <c r="F5" s="104" t="s">
        <v>26</v>
      </c>
      <c r="G5" s="120"/>
      <c r="H5" t="s">
        <v>135</v>
      </c>
      <c r="I5" s="105" t="s">
        <v>55</v>
      </c>
      <c r="J5" s="107" t="s">
        <v>56</v>
      </c>
      <c r="K5" s="105" t="s">
        <v>57</v>
      </c>
    </row>
    <row r="6" spans="1:11" s="114" customFormat="1" ht="21.45" customHeight="1" thickBot="1" x14ac:dyDescent="0.35">
      <c r="A6" s="108">
        <v>5</v>
      </c>
      <c r="B6" s="132" t="s">
        <v>140</v>
      </c>
      <c r="C6" s="133" t="s">
        <v>58</v>
      </c>
      <c r="D6" s="110" t="s">
        <v>31</v>
      </c>
      <c r="E6" s="111" t="s">
        <v>59</v>
      </c>
      <c r="F6" s="112" t="s">
        <v>27</v>
      </c>
      <c r="G6" s="121"/>
      <c r="H6" t="s">
        <v>136</v>
      </c>
      <c r="I6" s="109" t="s">
        <v>175</v>
      </c>
      <c r="J6" s="113" t="s">
        <v>60</v>
      </c>
      <c r="K6" s="109" t="s">
        <v>61</v>
      </c>
    </row>
    <row r="7" spans="1:11" ht="14.4" x14ac:dyDescent="0.3">
      <c r="A7" s="17"/>
      <c r="B7" t="s">
        <v>72</v>
      </c>
      <c r="C7" s="127" t="s">
        <v>63</v>
      </c>
      <c r="D7" s="18" t="s">
        <v>64</v>
      </c>
      <c r="E7" s="19"/>
      <c r="F7" s="20" t="s">
        <v>28</v>
      </c>
      <c r="G7" s="122"/>
      <c r="H7" s="21"/>
      <c r="I7" s="22" t="s">
        <v>65</v>
      </c>
      <c r="J7" s="23" t="s">
        <v>66</v>
      </c>
      <c r="K7" s="20" t="s">
        <v>28</v>
      </c>
    </row>
    <row r="8" spans="1:11" ht="14.4" x14ac:dyDescent="0.3">
      <c r="A8" s="24"/>
      <c r="B8" t="s">
        <v>67</v>
      </c>
      <c r="C8" s="14" t="s">
        <v>68</v>
      </c>
      <c r="D8" s="13" t="s">
        <v>32</v>
      </c>
      <c r="E8" s="25"/>
      <c r="F8" s="26" t="s">
        <v>69</v>
      </c>
      <c r="G8" s="123"/>
      <c r="H8" s="27"/>
      <c r="I8" s="28" t="s">
        <v>70</v>
      </c>
      <c r="J8" s="29" t="s">
        <v>71</v>
      </c>
      <c r="K8" s="30" t="s">
        <v>69</v>
      </c>
    </row>
    <row r="9" spans="1:11" ht="15" thickBot="1" x14ac:dyDescent="0.35">
      <c r="A9" s="24"/>
      <c r="B9" t="s">
        <v>141</v>
      </c>
      <c r="C9" s="15" t="s">
        <v>73</v>
      </c>
      <c r="D9" s="16" t="s">
        <v>74</v>
      </c>
      <c r="E9" s="31"/>
      <c r="F9" s="32" t="s">
        <v>75</v>
      </c>
      <c r="G9" s="124"/>
      <c r="H9" s="33"/>
      <c r="I9" s="34" t="s">
        <v>76</v>
      </c>
      <c r="J9" s="35" t="s">
        <v>77</v>
      </c>
      <c r="K9" s="36" t="s">
        <v>78</v>
      </c>
    </row>
    <row r="10" spans="1:11" ht="13.8" thickBot="1" x14ac:dyDescent="0.35">
      <c r="B10" s="37" t="s">
        <v>79</v>
      </c>
      <c r="C10" s="38" t="s">
        <v>80</v>
      </c>
      <c r="D10" s="39"/>
      <c r="E10" s="40" t="s">
        <v>81</v>
      </c>
      <c r="F10" s="41"/>
      <c r="G10" s="41"/>
      <c r="H10" s="41"/>
      <c r="I10" s="41"/>
      <c r="J10" s="42"/>
      <c r="K10" s="43" t="s">
        <v>82</v>
      </c>
    </row>
    <row r="11" spans="1:11" ht="13.8" thickBot="1" x14ac:dyDescent="0.35">
      <c r="B11" s="196" t="s">
        <v>83</v>
      </c>
      <c r="C11" s="44" t="s">
        <v>84</v>
      </c>
      <c r="D11" s="45"/>
      <c r="E11" s="46" t="s">
        <v>85</v>
      </c>
      <c r="F11" s="47" t="s">
        <v>86</v>
      </c>
      <c r="G11" s="47"/>
      <c r="H11" s="48"/>
      <c r="I11" s="48"/>
      <c r="J11" s="45"/>
      <c r="K11" s="49" t="s">
        <v>87</v>
      </c>
    </row>
    <row r="12" spans="1:11" ht="13.2" x14ac:dyDescent="0.3">
      <c r="B12" s="197" t="s">
        <v>88</v>
      </c>
      <c r="C12" s="50" t="s">
        <v>89</v>
      </c>
      <c r="D12" s="51"/>
      <c r="E12" s="52" t="s">
        <v>90</v>
      </c>
      <c r="F12" s="53" t="s">
        <v>91</v>
      </c>
      <c r="G12" s="53"/>
      <c r="H12" s="54"/>
      <c r="I12" s="54"/>
      <c r="J12" s="51" t="s">
        <v>92</v>
      </c>
      <c r="K12" s="55" t="s">
        <v>93</v>
      </c>
    </row>
    <row r="13" spans="1:11" ht="18" customHeight="1" x14ac:dyDescent="0.3">
      <c r="B13" s="198" t="s">
        <v>94</v>
      </c>
      <c r="C13" s="50" t="s">
        <v>95</v>
      </c>
      <c r="D13" s="51"/>
      <c r="E13" s="56"/>
      <c r="F13" s="53" t="s">
        <v>96</v>
      </c>
      <c r="G13" s="53"/>
      <c r="H13" s="54"/>
      <c r="I13" s="54"/>
      <c r="J13" s="51"/>
      <c r="K13" s="57" t="s">
        <v>97</v>
      </c>
    </row>
    <row r="14" spans="1:11" ht="18" customHeight="1" x14ac:dyDescent="0.3">
      <c r="B14" s="199" t="s">
        <v>98</v>
      </c>
      <c r="C14" s="50" t="s">
        <v>99</v>
      </c>
      <c r="D14" s="51"/>
      <c r="E14" s="56" t="s">
        <v>38</v>
      </c>
      <c r="F14" s="53" t="s">
        <v>100</v>
      </c>
      <c r="G14" s="53"/>
      <c r="H14" s="54"/>
      <c r="I14" s="54"/>
      <c r="J14" s="51"/>
      <c r="K14" s="57" t="s">
        <v>101</v>
      </c>
    </row>
    <row r="15" spans="1:11" ht="18" customHeight="1" x14ac:dyDescent="0.3">
      <c r="B15" s="200" t="s">
        <v>102</v>
      </c>
      <c r="C15" s="50" t="s">
        <v>103</v>
      </c>
      <c r="D15" s="51"/>
      <c r="E15" s="56" t="s">
        <v>104</v>
      </c>
      <c r="F15" s="53" t="s">
        <v>105</v>
      </c>
      <c r="G15" s="53"/>
      <c r="H15" s="54"/>
      <c r="I15" s="54"/>
      <c r="J15" s="51"/>
      <c r="K15" s="57" t="s">
        <v>106</v>
      </c>
    </row>
    <row r="16" spans="1:11" ht="18" customHeight="1" thickBot="1" x14ac:dyDescent="0.35">
      <c r="B16" s="201" t="s">
        <v>107</v>
      </c>
      <c r="C16" s="58" t="s">
        <v>108</v>
      </c>
      <c r="D16" s="59"/>
      <c r="E16" s="60"/>
      <c r="F16" s="61" t="s">
        <v>109</v>
      </c>
      <c r="G16" s="61"/>
      <c r="H16" s="61"/>
      <c r="I16" s="61"/>
      <c r="J16" s="62"/>
      <c r="K16" s="63"/>
    </row>
    <row r="17" spans="2:254" ht="18" customHeight="1" thickBot="1" x14ac:dyDescent="0.35">
      <c r="B17" s="64" t="s">
        <v>110</v>
      </c>
      <c r="C17" s="65"/>
      <c r="D17" s="42"/>
      <c r="E17" s="66" t="s">
        <v>111</v>
      </c>
      <c r="F17" s="67" t="s">
        <v>112</v>
      </c>
      <c r="G17" s="125"/>
      <c r="H17" s="67"/>
      <c r="I17" s="67"/>
      <c r="J17" s="68"/>
      <c r="K17" s="69"/>
    </row>
    <row r="18" spans="2:254" ht="18" customHeight="1" x14ac:dyDescent="0.3">
      <c r="B18" s="55" t="s">
        <v>113</v>
      </c>
      <c r="C18" s="71" t="s">
        <v>114</v>
      </c>
      <c r="D18" s="72" t="s">
        <v>115</v>
      </c>
      <c r="E18" s="73"/>
      <c r="F18" s="74" t="s">
        <v>116</v>
      </c>
      <c r="G18" s="74"/>
      <c r="H18" s="74"/>
      <c r="I18" s="74"/>
      <c r="J18" s="75"/>
      <c r="K18" s="69"/>
    </row>
    <row r="19" spans="2:254" ht="18" customHeight="1" thickBot="1" x14ac:dyDescent="0.35">
      <c r="B19" s="57"/>
      <c r="C19" s="76" t="s">
        <v>117</v>
      </c>
      <c r="D19" s="77" t="s">
        <v>118</v>
      </c>
      <c r="E19" s="78"/>
      <c r="F19" s="79" t="s">
        <v>119</v>
      </c>
      <c r="G19" s="79"/>
      <c r="H19" s="79"/>
      <c r="I19" s="79"/>
      <c r="J19" s="80"/>
      <c r="K19" s="69"/>
    </row>
    <row r="20" spans="2:254" ht="18" customHeight="1" thickBot="1" x14ac:dyDescent="0.35">
      <c r="B20" s="57" t="s">
        <v>38</v>
      </c>
      <c r="C20" s="40" t="s">
        <v>90</v>
      </c>
      <c r="D20" s="81" t="s">
        <v>115</v>
      </c>
      <c r="E20" s="73"/>
      <c r="F20" s="74" t="s">
        <v>120</v>
      </c>
      <c r="G20" s="74"/>
      <c r="H20" s="74"/>
      <c r="I20" s="74"/>
      <c r="J20" s="75"/>
      <c r="K20" s="69"/>
    </row>
    <row r="21" spans="2:254" ht="18" customHeight="1" thickBot="1" x14ac:dyDescent="0.35">
      <c r="B21" s="57" t="s">
        <v>21</v>
      </c>
      <c r="C21" s="40" t="s">
        <v>121</v>
      </c>
      <c r="D21" s="42" t="s">
        <v>122</v>
      </c>
      <c r="E21" s="82"/>
      <c r="F21" s="83" t="s">
        <v>123</v>
      </c>
      <c r="G21" s="83"/>
      <c r="H21" s="83"/>
      <c r="I21" s="83"/>
      <c r="J21" s="84" t="s">
        <v>124</v>
      </c>
      <c r="K21" s="69"/>
    </row>
    <row r="22" spans="2:254" ht="18" customHeight="1" x14ac:dyDescent="0.3">
      <c r="B22" s="57" t="s">
        <v>34</v>
      </c>
      <c r="C22" s="85" t="s">
        <v>114</v>
      </c>
      <c r="D22" s="86" t="s">
        <v>115</v>
      </c>
      <c r="E22" s="148" t="s">
        <v>185</v>
      </c>
      <c r="F22" s="149"/>
      <c r="G22" s="149"/>
      <c r="H22" s="125"/>
      <c r="I22" s="125"/>
      <c r="J22" s="68"/>
      <c r="K22" s="69"/>
    </row>
    <row r="23" spans="2:254" ht="18" customHeight="1" thickBot="1" x14ac:dyDescent="0.35">
      <c r="B23" s="57"/>
      <c r="C23" s="76" t="s">
        <v>117</v>
      </c>
      <c r="D23" s="77" t="s">
        <v>118</v>
      </c>
      <c r="E23" s="78" t="s">
        <v>38</v>
      </c>
      <c r="F23" s="79" t="s">
        <v>182</v>
      </c>
      <c r="G23" s="79" t="s">
        <v>21</v>
      </c>
      <c r="H23" s="79" t="s">
        <v>189</v>
      </c>
      <c r="I23" s="79"/>
      <c r="J23" s="80"/>
      <c r="K23" s="69"/>
    </row>
    <row r="24" spans="2:254" ht="18" customHeight="1" thickBot="1" x14ac:dyDescent="0.35">
      <c r="B24" s="57" t="s">
        <v>36</v>
      </c>
      <c r="C24" s="40" t="s">
        <v>125</v>
      </c>
      <c r="D24" s="42"/>
      <c r="E24" s="78" t="s">
        <v>186</v>
      </c>
      <c r="F24" s="79" t="s">
        <v>188</v>
      </c>
      <c r="G24" s="79" t="s">
        <v>148</v>
      </c>
      <c r="H24" s="79" t="s">
        <v>36</v>
      </c>
      <c r="I24" s="79"/>
      <c r="J24" s="80"/>
      <c r="K24" s="69"/>
    </row>
    <row r="25" spans="2:254" ht="18" customHeight="1" thickBot="1" x14ac:dyDescent="0.35">
      <c r="B25" s="63" t="s">
        <v>39</v>
      </c>
      <c r="C25" s="40" t="s">
        <v>126</v>
      </c>
      <c r="D25" s="42"/>
      <c r="E25" s="82" t="s">
        <v>187</v>
      </c>
      <c r="F25" s="83" t="s">
        <v>188</v>
      </c>
      <c r="G25" s="83" t="s">
        <v>149</v>
      </c>
      <c r="H25" s="83" t="s">
        <v>36</v>
      </c>
      <c r="I25" s="83"/>
      <c r="J25" s="150"/>
      <c r="K25" s="69"/>
    </row>
    <row r="26" spans="2:254" ht="18" customHeight="1" x14ac:dyDescent="0.3">
      <c r="IQ26" s="70"/>
      <c r="IR26" s="70"/>
      <c r="IS26" s="70"/>
      <c r="IT26" s="70"/>
    </row>
    <row r="27" spans="2:254" ht="18" customHeight="1" x14ac:dyDescent="0.3">
      <c r="E27" s="87"/>
      <c r="IQ27" s="70"/>
      <c r="IR27" s="70"/>
      <c r="IS27" s="70"/>
      <c r="IT27" s="70"/>
    </row>
    <row r="28" spans="2:254" ht="18" customHeight="1" x14ac:dyDescent="0.3">
      <c r="IQ28" s="70"/>
      <c r="IR28" s="70"/>
      <c r="IS28" s="70"/>
      <c r="IT28" s="70"/>
    </row>
    <row r="29" spans="2:254" ht="18" customHeight="1" x14ac:dyDescent="0.3">
      <c r="IQ29" s="70"/>
      <c r="IR29" s="70"/>
      <c r="IS29" s="70"/>
      <c r="IT29" s="70"/>
    </row>
    <row r="30" spans="2:254" ht="18" customHeight="1" x14ac:dyDescent="0.3">
      <c r="IQ30" s="70"/>
      <c r="IR30" s="70"/>
      <c r="IS30" s="70"/>
      <c r="IT30" s="70"/>
    </row>
    <row r="31" spans="2:254" ht="18" customHeight="1" x14ac:dyDescent="0.3">
      <c r="IQ31" s="70"/>
      <c r="IR31" s="70"/>
      <c r="IS31" s="70"/>
      <c r="IT31" s="70"/>
    </row>
    <row r="32" spans="2:254" ht="18" customHeight="1" x14ac:dyDescent="0.3">
      <c r="IQ32" s="70"/>
      <c r="IR32" s="70"/>
      <c r="IS32" s="70"/>
      <c r="IT32" s="70"/>
    </row>
    <row r="33" spans="5:254" ht="18" customHeight="1" x14ac:dyDescent="0.3">
      <c r="IQ33" s="70"/>
      <c r="IR33" s="70"/>
      <c r="IS33" s="70"/>
      <c r="IT33" s="70"/>
    </row>
    <row r="34" spans="5:254" ht="18" customHeight="1" x14ac:dyDescent="0.3">
      <c r="E34" s="69"/>
      <c r="IQ34" s="70"/>
      <c r="IR34" s="70"/>
      <c r="IS34" s="70"/>
      <c r="IT34" s="70"/>
    </row>
    <row r="35" spans="5:254" ht="18" customHeight="1" x14ac:dyDescent="0.3">
      <c r="F35" s="69"/>
      <c r="G35" s="69"/>
      <c r="H35" s="69"/>
      <c r="I35" s="69"/>
      <c r="J35" s="69"/>
    </row>
    <row r="36" spans="5:254" ht="18" customHeight="1" x14ac:dyDescent="0.3">
      <c r="F36" s="69"/>
      <c r="G36" s="69"/>
      <c r="H36" s="69"/>
      <c r="I36" s="69"/>
      <c r="J36" s="69"/>
    </row>
    <row r="37" spans="5:254" ht="18" customHeight="1" x14ac:dyDescent="0.3">
      <c r="F37" s="69"/>
      <c r="G37" s="69"/>
      <c r="H37" s="69"/>
      <c r="I37" s="69"/>
      <c r="J37" s="69"/>
    </row>
    <row r="38" spans="5:254" ht="18" customHeight="1" x14ac:dyDescent="0.3">
      <c r="F38" s="69"/>
      <c r="G38" s="69"/>
      <c r="H38" s="69"/>
      <c r="I38" s="69"/>
      <c r="J38" s="69"/>
    </row>
    <row r="39" spans="5:254" ht="18" customHeight="1" x14ac:dyDescent="0.3">
      <c r="F39" s="69"/>
      <c r="G39" s="69"/>
      <c r="H39" s="69"/>
      <c r="I39" s="69"/>
      <c r="J39" s="69"/>
    </row>
    <row r="40" spans="5:254" ht="18" customHeight="1" x14ac:dyDescent="0.3">
      <c r="F40" s="69"/>
      <c r="G40" s="69"/>
      <c r="H40" s="69"/>
      <c r="I40" s="69"/>
      <c r="J40" s="69"/>
    </row>
    <row r="41" spans="5:254" ht="18" customHeight="1" x14ac:dyDescent="0.3">
      <c r="F41" s="69"/>
      <c r="G41" s="69"/>
      <c r="H41" s="69"/>
      <c r="I41" s="69"/>
      <c r="J41" s="69"/>
    </row>
    <row r="42" spans="5:254" ht="18" customHeight="1" x14ac:dyDescent="0.3">
      <c r="F42" s="69"/>
      <c r="G42" s="69"/>
      <c r="H42" s="69"/>
      <c r="I42" s="69"/>
      <c r="J42" s="69"/>
    </row>
    <row r="43" spans="5:254" ht="18" customHeight="1" x14ac:dyDescent="0.3">
      <c r="F43" s="69"/>
      <c r="G43" s="69"/>
      <c r="H43" s="69"/>
      <c r="I43" s="69"/>
      <c r="J43" s="69"/>
    </row>
    <row r="44" spans="5:254" ht="18" customHeight="1" x14ac:dyDescent="0.3">
      <c r="F44" s="69"/>
      <c r="G44" s="69"/>
      <c r="H44" s="69"/>
      <c r="I44" s="69"/>
      <c r="J44" s="69"/>
    </row>
    <row r="45" spans="5:254" ht="18" customHeight="1" x14ac:dyDescent="0.3">
      <c r="F45" s="69"/>
      <c r="G45" s="69"/>
      <c r="H45" s="69"/>
      <c r="I45" s="69"/>
      <c r="J45" s="69"/>
    </row>
    <row r="46" spans="5:254" ht="18" customHeight="1" x14ac:dyDescent="0.3">
      <c r="F46" s="69"/>
      <c r="G46" s="69"/>
      <c r="H46" s="69"/>
      <c r="I46" s="69"/>
      <c r="J46" s="69"/>
    </row>
    <row r="47" spans="5:254" ht="18" customHeight="1" x14ac:dyDescent="0.3">
      <c r="F47" s="69"/>
      <c r="G47" s="69"/>
      <c r="H47" s="69"/>
      <c r="I47" s="69"/>
      <c r="J47" s="69"/>
    </row>
    <row r="48" spans="5:254" ht="18" customHeight="1" x14ac:dyDescent="0.3">
      <c r="F48" s="69"/>
      <c r="G48" s="69"/>
      <c r="H48" s="69"/>
      <c r="I48" s="69"/>
      <c r="J48" s="69"/>
    </row>
    <row r="49" spans="6:10" ht="18" customHeight="1" x14ac:dyDescent="0.3">
      <c r="F49" s="69"/>
      <c r="G49" s="69"/>
      <c r="H49" s="69"/>
      <c r="I49" s="69"/>
      <c r="J49" s="69"/>
    </row>
  </sheetData>
  <pageMargins left="0.5" right="0.5" top="0.75" bottom="0.75" header="0.27777800000000002" footer="0.27777800000000002"/>
  <pageSetup orientation="portrait" r:id="rId1"/>
  <headerFooter>
    <oddFooter>&amp;C&amp;"Helvetica,Regular"&amp;11&amp;K000000&amp;P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FCD1-D035-4FBB-81D2-35D6A32BEE64}">
  <sheetPr>
    <pageSetUpPr fitToPage="1"/>
  </sheetPr>
  <dimension ref="A1:AT73"/>
  <sheetViews>
    <sheetView topLeftCell="A30" zoomScale="89" zoomScaleNormal="89" workbookViewId="0">
      <selection activeCell="G2" sqref="G2:G6"/>
    </sheetView>
  </sheetViews>
  <sheetFormatPr defaultColWidth="4.21875" defaultRowHeight="14.4" x14ac:dyDescent="0.3"/>
  <sheetData>
    <row r="1" spans="1:32" ht="18" x14ac:dyDescent="0.3">
      <c r="A1" s="342"/>
      <c r="B1" s="391" t="s">
        <v>34</v>
      </c>
      <c r="C1" s="391"/>
      <c r="D1" s="391"/>
      <c r="E1" s="391"/>
      <c r="F1" s="392"/>
      <c r="G1" s="392" t="s">
        <v>560</v>
      </c>
      <c r="H1" s="392"/>
      <c r="I1" s="392"/>
      <c r="J1" s="392"/>
      <c r="K1" s="392"/>
      <c r="L1" s="392"/>
      <c r="M1" s="392"/>
      <c r="N1" s="392"/>
      <c r="O1" s="392"/>
      <c r="P1" s="417" t="s">
        <v>549</v>
      </c>
      <c r="Q1" s="457"/>
      <c r="R1" s="457"/>
      <c r="S1" s="457"/>
      <c r="T1" s="457"/>
      <c r="U1" s="457"/>
      <c r="V1" s="457"/>
      <c r="W1" s="457"/>
      <c r="X1" s="457"/>
      <c r="Y1" s="457"/>
      <c r="Z1" s="457"/>
      <c r="AA1" s="457"/>
      <c r="AC1" s="4">
        <v>1</v>
      </c>
      <c r="AD1" s="4">
        <f ca="1">RANDBETWEEN(1,6)</f>
        <v>5</v>
      </c>
      <c r="AF1">
        <v>1</v>
      </c>
    </row>
    <row r="2" spans="1:32" ht="18" customHeight="1" x14ac:dyDescent="0.3">
      <c r="A2" s="342"/>
      <c r="B2" s="248" t="s">
        <v>315</v>
      </c>
      <c r="C2" s="249"/>
      <c r="D2" s="249"/>
      <c r="E2" s="275"/>
      <c r="F2" s="143" t="s">
        <v>10</v>
      </c>
      <c r="G2" s="3" t="s">
        <v>561</v>
      </c>
      <c r="H2" s="3"/>
      <c r="I2" s="3"/>
      <c r="J2" s="3"/>
      <c r="K2" s="3"/>
      <c r="L2" s="3"/>
      <c r="M2" s="3"/>
      <c r="N2" s="3"/>
      <c r="O2" s="3"/>
      <c r="P2" s="134" t="s">
        <v>1</v>
      </c>
      <c r="Q2" s="2" t="s">
        <v>550</v>
      </c>
      <c r="R2" s="2"/>
      <c r="S2" s="2"/>
      <c r="T2" s="2"/>
      <c r="U2" s="2"/>
      <c r="V2" s="2"/>
      <c r="W2" s="10"/>
      <c r="X2" s="2"/>
      <c r="Y2" s="2"/>
      <c r="Z2" s="2"/>
      <c r="AA2" s="2"/>
      <c r="AC2" s="4">
        <v>2</v>
      </c>
      <c r="AD2" s="4">
        <f ca="1">RANDBETWEEN(1,6)</f>
        <v>3</v>
      </c>
    </row>
    <row r="3" spans="1:32" ht="17.399999999999999" customHeight="1" x14ac:dyDescent="0.3">
      <c r="A3" s="342"/>
      <c r="B3" s="245" t="s">
        <v>40</v>
      </c>
      <c r="C3" s="246"/>
      <c r="D3" s="247"/>
      <c r="E3" s="276"/>
      <c r="F3" s="134" t="s">
        <v>10</v>
      </c>
      <c r="G3" s="3" t="s">
        <v>562</v>
      </c>
      <c r="H3" s="3"/>
      <c r="I3" s="3"/>
      <c r="J3" s="3"/>
      <c r="K3" s="3"/>
      <c r="L3" s="3"/>
      <c r="M3" s="3"/>
      <c r="N3" s="3"/>
      <c r="O3" s="3"/>
      <c r="P3" s="134" t="s">
        <v>1</v>
      </c>
      <c r="Q3" s="2" t="s">
        <v>551</v>
      </c>
      <c r="R3" s="2"/>
      <c r="S3" s="2"/>
      <c r="T3" s="2"/>
      <c r="U3" s="2"/>
      <c r="V3" s="2"/>
      <c r="W3" s="2"/>
      <c r="X3" s="2"/>
      <c r="Y3" s="2"/>
      <c r="Z3" s="2"/>
      <c r="AA3" s="2"/>
      <c r="AC3" s="4">
        <v>3</v>
      </c>
      <c r="AD3" s="4">
        <f ca="1">RANDBETWEEN(1,6)</f>
        <v>5</v>
      </c>
    </row>
    <row r="4" spans="1:32" ht="15.6" x14ac:dyDescent="0.3">
      <c r="A4" s="342"/>
      <c r="B4" s="245" t="s">
        <v>199</v>
      </c>
      <c r="C4" s="246"/>
      <c r="D4" s="247"/>
      <c r="E4" s="276"/>
      <c r="F4" s="134" t="s">
        <v>10</v>
      </c>
      <c r="G4" s="3" t="s">
        <v>563</v>
      </c>
      <c r="H4" s="3"/>
      <c r="I4" s="3"/>
      <c r="J4" s="3"/>
      <c r="K4" s="3"/>
      <c r="L4" s="3"/>
      <c r="M4" s="3"/>
      <c r="N4" s="3"/>
      <c r="O4" s="3"/>
      <c r="P4" s="134" t="s">
        <v>1</v>
      </c>
      <c r="Q4" s="2" t="s">
        <v>881</v>
      </c>
      <c r="R4" s="2"/>
      <c r="S4" s="2"/>
      <c r="T4" s="2"/>
      <c r="U4" s="2"/>
      <c r="V4" s="2"/>
      <c r="W4" s="2"/>
      <c r="X4" s="2"/>
      <c r="Y4" s="2"/>
      <c r="Z4" s="2"/>
      <c r="AA4" s="2"/>
      <c r="AC4" s="4">
        <v>4</v>
      </c>
      <c r="AD4" s="4">
        <f ca="1">RANDBETWEEN(1,6)</f>
        <v>5</v>
      </c>
    </row>
    <row r="5" spans="1:32" ht="15.6" x14ac:dyDescent="0.3">
      <c r="A5" s="342"/>
      <c r="B5" s="253" t="s">
        <v>46</v>
      </c>
      <c r="C5" s="246"/>
      <c r="D5" s="247"/>
      <c r="E5" s="276"/>
      <c r="F5" s="134" t="s">
        <v>10</v>
      </c>
      <c r="G5" s="3" t="s">
        <v>564</v>
      </c>
      <c r="H5" s="3"/>
      <c r="I5" s="3"/>
      <c r="J5" s="3"/>
      <c r="K5" s="3"/>
      <c r="L5" s="3"/>
      <c r="M5" s="3"/>
      <c r="N5" s="3"/>
      <c r="O5" s="3"/>
      <c r="P5" s="134" t="s">
        <v>1</v>
      </c>
      <c r="Q5" s="2" t="s">
        <v>865</v>
      </c>
      <c r="R5" s="2"/>
      <c r="S5" s="2"/>
      <c r="T5" s="2"/>
      <c r="U5" s="2"/>
      <c r="V5" s="2"/>
      <c r="W5" s="2"/>
      <c r="X5" s="2"/>
      <c r="Y5" s="2"/>
      <c r="Z5" s="2"/>
      <c r="AA5" s="2"/>
      <c r="AC5" s="4">
        <v>5</v>
      </c>
      <c r="AD5" s="4">
        <f ca="1">RANDBETWEEN(1,6)</f>
        <v>2</v>
      </c>
    </row>
    <row r="6" spans="1:32" ht="15.6" x14ac:dyDescent="0.3">
      <c r="A6" s="342"/>
      <c r="B6" s="245" t="s">
        <v>54</v>
      </c>
      <c r="C6" s="246"/>
      <c r="D6" s="247"/>
      <c r="E6" s="247"/>
      <c r="F6" s="134" t="s">
        <v>10</v>
      </c>
      <c r="G6" s="3" t="s">
        <v>565</v>
      </c>
      <c r="H6" s="3"/>
      <c r="I6" s="3"/>
      <c r="J6" s="3"/>
      <c r="K6" s="3"/>
      <c r="L6" s="3"/>
      <c r="M6" s="3"/>
      <c r="N6" s="3"/>
      <c r="O6" s="3"/>
      <c r="P6" s="13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07"/>
      <c r="AD6" s="207"/>
    </row>
    <row r="7" spans="1:32" ht="15.6" x14ac:dyDescent="0.3">
      <c r="A7" s="342"/>
      <c r="B7" s="254" t="s">
        <v>250</v>
      </c>
      <c r="C7" s="246"/>
      <c r="D7" s="247"/>
      <c r="E7" s="247"/>
      <c r="F7" s="134" t="s">
        <v>10</v>
      </c>
      <c r="G7" s="3" t="s">
        <v>566</v>
      </c>
      <c r="H7" s="3"/>
      <c r="I7" s="3"/>
      <c r="J7" s="3"/>
      <c r="K7" s="3"/>
      <c r="L7" s="3"/>
      <c r="M7" s="3"/>
      <c r="N7" s="3"/>
      <c r="O7" s="3"/>
      <c r="AA7" s="2"/>
    </row>
    <row r="8" spans="1:32" ht="15.6" x14ac:dyDescent="0.3">
      <c r="A8" s="342"/>
      <c r="B8" s="717" t="s">
        <v>63</v>
      </c>
      <c r="C8" s="7"/>
      <c r="D8" s="7"/>
      <c r="E8" s="7"/>
      <c r="F8" s="134" t="s">
        <v>10</v>
      </c>
      <c r="G8" s="3" t="s">
        <v>567</v>
      </c>
      <c r="H8" s="3"/>
      <c r="I8" s="3"/>
      <c r="J8" s="3"/>
      <c r="K8" s="3"/>
      <c r="L8" s="3"/>
      <c r="M8" s="3"/>
      <c r="N8" s="3"/>
      <c r="O8" s="3"/>
      <c r="AA8" s="2"/>
    </row>
    <row r="9" spans="1:32" ht="15.6" x14ac:dyDescent="0.3">
      <c r="A9" s="342"/>
      <c r="B9" s="717" t="s">
        <v>273</v>
      </c>
      <c r="C9" s="7"/>
      <c r="D9" s="7"/>
      <c r="E9" s="7"/>
      <c r="F9" s="134" t="s">
        <v>10</v>
      </c>
      <c r="G9" s="3" t="s">
        <v>568</v>
      </c>
      <c r="H9" s="3"/>
      <c r="I9" s="3"/>
      <c r="J9" s="3"/>
      <c r="K9" s="3"/>
      <c r="L9" s="3"/>
      <c r="M9" s="3"/>
      <c r="N9" s="3"/>
      <c r="O9" s="3"/>
      <c r="AA9" s="2"/>
    </row>
    <row r="10" spans="1:32" x14ac:dyDescent="0.3">
      <c r="A10" s="342"/>
      <c r="B10" s="719" t="s">
        <v>274</v>
      </c>
      <c r="C10" s="7"/>
      <c r="D10" s="7"/>
      <c r="E10" s="7"/>
      <c r="F10" s="134" t="s">
        <v>10</v>
      </c>
      <c r="G10" s="3" t="s">
        <v>569</v>
      </c>
      <c r="H10" s="3"/>
      <c r="I10" s="3"/>
      <c r="J10" s="3"/>
      <c r="K10" s="3"/>
      <c r="L10" s="3"/>
      <c r="M10" s="3"/>
      <c r="N10" s="3"/>
      <c r="O10" s="3"/>
      <c r="AA10" s="2"/>
    </row>
    <row r="11" spans="1:32" ht="18" x14ac:dyDescent="0.3">
      <c r="A11" s="342"/>
      <c r="B11" s="391" t="s">
        <v>37</v>
      </c>
      <c r="C11" s="391"/>
      <c r="D11" s="391"/>
      <c r="E11" s="391"/>
      <c r="F11" s="391"/>
      <c r="G11" s="394"/>
      <c r="H11" s="392" t="s">
        <v>560</v>
      </c>
      <c r="I11" s="392"/>
      <c r="J11" s="392"/>
      <c r="K11" s="392"/>
      <c r="L11" s="392"/>
      <c r="M11" s="392"/>
      <c r="N11" s="392"/>
      <c r="O11" s="392"/>
      <c r="P11" s="392"/>
      <c r="AA11" s="2"/>
    </row>
    <row r="12" spans="1:32" ht="15.6" x14ac:dyDescent="0.3">
      <c r="A12" s="342"/>
      <c r="B12" s="248" t="e">
        <f>VLOOKUP(B11,#REF!,2)</f>
        <v>#REF!</v>
      </c>
      <c r="C12" s="249"/>
      <c r="D12" s="249"/>
      <c r="E12" s="249"/>
      <c r="F12" s="275"/>
      <c r="G12" s="143" t="s">
        <v>10</v>
      </c>
      <c r="H12" s="3" t="s">
        <v>867</v>
      </c>
      <c r="I12" s="3"/>
      <c r="J12" s="3"/>
      <c r="K12" s="3"/>
      <c r="L12" s="3"/>
      <c r="M12" s="3"/>
      <c r="N12" s="3"/>
      <c r="O12" s="3"/>
      <c r="P12" s="342"/>
      <c r="AA12" s="2"/>
    </row>
    <row r="13" spans="1:32" ht="15.6" x14ac:dyDescent="0.3">
      <c r="A13" s="342"/>
      <c r="B13" s="245" t="e">
        <f>VLOOKUP(B11,#REF!,3)</f>
        <v>#REF!</v>
      </c>
      <c r="C13" s="247"/>
      <c r="D13" s="247"/>
      <c r="E13" s="247"/>
      <c r="F13" s="276"/>
      <c r="G13" s="134" t="s">
        <v>10</v>
      </c>
      <c r="H13" s="3" t="s">
        <v>868</v>
      </c>
      <c r="I13" s="3"/>
      <c r="J13" s="3"/>
      <c r="K13" s="3"/>
      <c r="L13" s="3"/>
      <c r="M13" s="3"/>
      <c r="N13" s="3"/>
      <c r="O13" s="3"/>
      <c r="AA13" s="2"/>
    </row>
    <row r="14" spans="1:32" ht="15.6" x14ac:dyDescent="0.3">
      <c r="A14" s="342"/>
      <c r="B14" s="245" t="e">
        <f>VLOOKUP(B11,#REF!,4)</f>
        <v>#REF!</v>
      </c>
      <c r="C14" s="247"/>
      <c r="D14" s="247"/>
      <c r="E14" s="247"/>
      <c r="F14" s="276"/>
      <c r="G14" s="134" t="s">
        <v>10</v>
      </c>
      <c r="H14" s="3" t="s">
        <v>869</v>
      </c>
      <c r="I14" s="3"/>
      <c r="J14" s="3"/>
      <c r="K14" s="3"/>
      <c r="L14" s="3"/>
      <c r="M14" s="3"/>
      <c r="N14" s="3"/>
      <c r="O14" s="3"/>
      <c r="AA14" s="2"/>
    </row>
    <row r="15" spans="1:32" ht="15.6" x14ac:dyDescent="0.3">
      <c r="A15" s="342"/>
      <c r="B15" s="253" t="e">
        <f>VLOOKUP(B11,#REF!,5)</f>
        <v>#REF!</v>
      </c>
      <c r="C15" s="247"/>
      <c r="D15" s="247"/>
      <c r="E15" s="247"/>
      <c r="F15" s="276"/>
      <c r="G15" s="134" t="s">
        <v>10</v>
      </c>
      <c r="H15" s="741" t="s">
        <v>870</v>
      </c>
      <c r="I15" s="3"/>
      <c r="J15" s="3"/>
      <c r="K15" s="3"/>
      <c r="L15" s="3"/>
      <c r="M15" s="3"/>
      <c r="N15" s="3"/>
      <c r="O15" s="3"/>
      <c r="AA15" s="2"/>
    </row>
    <row r="16" spans="1:32" ht="15.6" x14ac:dyDescent="0.3">
      <c r="A16" s="342"/>
      <c r="B16" s="245" t="e">
        <f>VLOOKUP(B11,#REF!,6)</f>
        <v>#REF!</v>
      </c>
      <c r="C16" s="247"/>
      <c r="D16" s="247"/>
      <c r="E16" s="247"/>
      <c r="F16" s="247"/>
      <c r="G16" s="134" t="s">
        <v>10</v>
      </c>
      <c r="H16" s="376" t="s">
        <v>871</v>
      </c>
      <c r="I16" s="3"/>
      <c r="J16" s="3"/>
      <c r="K16" s="3"/>
      <c r="L16" s="3"/>
      <c r="M16" s="3"/>
      <c r="N16" s="3"/>
      <c r="O16" s="3"/>
      <c r="AA16" s="2"/>
    </row>
    <row r="17" spans="1:29" ht="15.6" x14ac:dyDescent="0.3">
      <c r="A17" s="342"/>
      <c r="B17" s="254" t="s">
        <v>872</v>
      </c>
      <c r="C17" s="247"/>
      <c r="D17" s="247"/>
      <c r="E17" s="247"/>
      <c r="F17" s="247"/>
      <c r="G17" s="134" t="s">
        <v>10</v>
      </c>
      <c r="H17" s="3" t="s">
        <v>873</v>
      </c>
      <c r="I17" s="3"/>
      <c r="J17" s="3"/>
      <c r="K17" s="3"/>
      <c r="L17" s="3"/>
      <c r="M17" s="3"/>
      <c r="N17" s="3"/>
      <c r="O17" s="3"/>
      <c r="AA17" s="2"/>
    </row>
    <row r="18" spans="1:29" ht="15.6" x14ac:dyDescent="0.3">
      <c r="A18" s="342"/>
      <c r="B18" s="717" t="s">
        <v>268</v>
      </c>
      <c r="C18" s="7"/>
      <c r="D18" s="7"/>
      <c r="E18" s="7"/>
      <c r="F18" s="7"/>
      <c r="G18" s="134" t="s">
        <v>10</v>
      </c>
      <c r="H18" s="3" t="s">
        <v>874</v>
      </c>
      <c r="I18" s="3"/>
      <c r="J18" s="3"/>
      <c r="K18" s="3"/>
      <c r="L18" s="3"/>
      <c r="M18" s="3"/>
      <c r="N18" s="3"/>
      <c r="O18" s="3"/>
      <c r="AA18" s="2"/>
    </row>
    <row r="19" spans="1:29" ht="15.6" x14ac:dyDescent="0.3">
      <c r="A19" s="342"/>
      <c r="B19" s="717" t="s">
        <v>269</v>
      </c>
      <c r="C19" s="7"/>
      <c r="D19" s="7"/>
      <c r="E19" s="7"/>
      <c r="F19" s="7"/>
      <c r="G19" s="134" t="s">
        <v>10</v>
      </c>
      <c r="H19" s="3" t="s">
        <v>875</v>
      </c>
      <c r="I19" s="3"/>
      <c r="J19" s="3"/>
      <c r="K19" s="3"/>
      <c r="L19" s="3"/>
      <c r="M19" s="3"/>
      <c r="N19" s="3"/>
      <c r="O19" s="3"/>
      <c r="AA19" s="2"/>
    </row>
    <row r="20" spans="1:29" ht="15.6" x14ac:dyDescent="0.3">
      <c r="A20" s="342"/>
      <c r="B20" s="718" t="s">
        <v>76</v>
      </c>
      <c r="C20" s="252"/>
      <c r="D20" s="252"/>
      <c r="E20" s="252"/>
      <c r="F20" s="252"/>
      <c r="G20" s="134" t="s">
        <v>10</v>
      </c>
      <c r="H20" s="3" t="s">
        <v>876</v>
      </c>
      <c r="I20" s="3"/>
      <c r="J20" s="3"/>
      <c r="K20" s="3"/>
      <c r="L20" s="3"/>
      <c r="M20" s="3"/>
      <c r="N20" s="3"/>
      <c r="O20" s="3"/>
      <c r="P20" s="342"/>
      <c r="Q20" s="342"/>
      <c r="R20" s="342"/>
      <c r="S20" s="342"/>
      <c r="T20" s="342"/>
      <c r="U20" s="342"/>
      <c r="V20" s="342"/>
      <c r="W20" s="342"/>
      <c r="X20" s="342"/>
      <c r="Y20" s="342"/>
      <c r="Z20" s="342"/>
      <c r="AA20" s="2"/>
    </row>
    <row r="21" spans="1:29" ht="18" x14ac:dyDescent="0.3">
      <c r="A21" s="342"/>
      <c r="B21" s="391" t="s">
        <v>38</v>
      </c>
      <c r="C21" s="391"/>
      <c r="D21" s="391"/>
      <c r="E21" s="391"/>
      <c r="F21" s="391"/>
      <c r="G21" s="393"/>
      <c r="H21" s="393" t="s">
        <v>240</v>
      </c>
      <c r="I21" s="393"/>
      <c r="J21" s="303"/>
      <c r="K21" s="340" t="s">
        <v>903</v>
      </c>
      <c r="L21" s="303"/>
      <c r="M21" s="392" t="s">
        <v>560</v>
      </c>
      <c r="N21" s="392"/>
      <c r="O21" s="391"/>
      <c r="P21" s="391"/>
      <c r="Q21" s="391"/>
      <c r="R21" s="391"/>
      <c r="S21" s="391"/>
      <c r="T21" s="391"/>
      <c r="U21" s="391"/>
      <c r="V21" s="391"/>
      <c r="W21" s="393" t="s">
        <v>240</v>
      </c>
      <c r="X21" s="393"/>
      <c r="Y21" s="393"/>
      <c r="Z21" s="393"/>
      <c r="AA21" s="393"/>
    </row>
    <row r="22" spans="1:29" ht="15.6" customHeight="1" x14ac:dyDescent="0.3">
      <c r="A22" s="342"/>
      <c r="B22" s="248" t="s">
        <v>239</v>
      </c>
      <c r="C22" s="249"/>
      <c r="D22" s="249"/>
      <c r="E22" s="275"/>
      <c r="F22" s="275"/>
      <c r="G22" s="143" t="s">
        <v>10</v>
      </c>
      <c r="H22" s="342" t="s">
        <v>774</v>
      </c>
      <c r="I22" s="342"/>
      <c r="J22" s="342"/>
      <c r="K22" s="342" t="s">
        <v>262</v>
      </c>
      <c r="L22" s="342"/>
      <c r="M22" s="3" t="s">
        <v>626</v>
      </c>
      <c r="N22" s="3"/>
      <c r="O22" s="3"/>
      <c r="P22" s="3"/>
      <c r="Q22" s="3"/>
      <c r="R22" s="3"/>
      <c r="S22" s="3"/>
      <c r="T22" s="3"/>
      <c r="U22" s="3"/>
      <c r="V22" s="3"/>
      <c r="W22" s="733" t="s">
        <v>880</v>
      </c>
      <c r="X22" s="734"/>
      <c r="Y22" s="281" t="s">
        <v>775</v>
      </c>
      <c r="Z22" s="281"/>
      <c r="AA22" s="735"/>
    </row>
    <row r="23" spans="1:29" ht="15.6" x14ac:dyDescent="0.3">
      <c r="A23" s="342"/>
      <c r="B23" s="245" t="s">
        <v>197</v>
      </c>
      <c r="C23" s="246"/>
      <c r="D23" s="247"/>
      <c r="E23" s="276"/>
      <c r="F23" s="276"/>
      <c r="G23" s="134" t="s">
        <v>10</v>
      </c>
      <c r="H23" s="342" t="s">
        <v>260</v>
      </c>
      <c r="I23" s="342"/>
      <c r="J23" s="342"/>
      <c r="K23" s="342" t="s">
        <v>851</v>
      </c>
      <c r="L23" s="342"/>
      <c r="M23" s="3" t="s">
        <v>627</v>
      </c>
      <c r="N23" s="3"/>
      <c r="O23" s="3"/>
      <c r="P23" s="3"/>
      <c r="Q23" s="3"/>
      <c r="R23" s="3"/>
      <c r="S23" s="3"/>
      <c r="T23" s="3"/>
      <c r="U23" s="3"/>
      <c r="V23" s="3"/>
      <c r="W23" s="736" t="s">
        <v>260</v>
      </c>
      <c r="X23" s="465"/>
      <c r="Y23" s="465" t="s">
        <v>776</v>
      </c>
      <c r="Z23" s="465"/>
      <c r="AA23" s="737"/>
      <c r="AC23" s="342"/>
    </row>
    <row r="24" spans="1:29" ht="15.6" x14ac:dyDescent="0.3">
      <c r="A24" s="342"/>
      <c r="B24" s="245" t="s">
        <v>129</v>
      </c>
      <c r="C24" s="246"/>
      <c r="D24" s="247"/>
      <c r="E24" s="276"/>
      <c r="F24" s="276"/>
      <c r="G24" s="134" t="s">
        <v>10</v>
      </c>
      <c r="H24" s="342" t="s">
        <v>774</v>
      </c>
      <c r="I24" s="342"/>
      <c r="J24" s="342"/>
      <c r="K24" s="342" t="s">
        <v>262</v>
      </c>
      <c r="L24" s="342"/>
      <c r="M24" s="3" t="s">
        <v>628</v>
      </c>
      <c r="N24" s="3"/>
      <c r="O24" s="3"/>
      <c r="P24" s="3"/>
      <c r="Q24" s="3"/>
      <c r="R24" s="3"/>
      <c r="S24" s="3"/>
      <c r="T24" s="3"/>
      <c r="U24" s="3"/>
      <c r="V24" s="3"/>
      <c r="W24" s="736" t="s">
        <v>263</v>
      </c>
      <c r="X24" s="465"/>
      <c r="Y24" s="465" t="s">
        <v>866</v>
      </c>
      <c r="Z24" s="465"/>
      <c r="AA24" s="737"/>
    </row>
    <row r="25" spans="1:29" ht="15.6" x14ac:dyDescent="0.3">
      <c r="A25" s="342"/>
      <c r="B25" s="253" t="s">
        <v>244</v>
      </c>
      <c r="C25" s="246"/>
      <c r="D25" s="247"/>
      <c r="E25" s="276"/>
      <c r="F25" s="276"/>
      <c r="G25" s="134" t="s">
        <v>10</v>
      </c>
      <c r="H25" s="342" t="s">
        <v>774</v>
      </c>
      <c r="I25" s="342"/>
      <c r="J25" s="342"/>
      <c r="K25" s="342" t="s">
        <v>263</v>
      </c>
      <c r="L25" s="342"/>
      <c r="M25" s="3" t="s">
        <v>629</v>
      </c>
      <c r="N25" s="3"/>
      <c r="O25" s="3"/>
      <c r="P25" s="3"/>
      <c r="Q25" s="3"/>
      <c r="R25" s="3"/>
      <c r="S25" s="3"/>
      <c r="T25" s="3"/>
      <c r="U25" s="3"/>
      <c r="V25" s="3"/>
      <c r="W25" s="736" t="s">
        <v>724</v>
      </c>
      <c r="X25" s="465"/>
      <c r="Y25" s="740" t="s">
        <v>777</v>
      </c>
      <c r="Z25" s="465"/>
      <c r="AA25" s="737"/>
    </row>
    <row r="26" spans="1:29" ht="15.6" x14ac:dyDescent="0.3">
      <c r="A26" s="342"/>
      <c r="B26" s="245" t="s">
        <v>209</v>
      </c>
      <c r="C26" s="246"/>
      <c r="D26" s="247"/>
      <c r="E26" s="247"/>
      <c r="F26" s="247"/>
      <c r="G26" s="134" t="s">
        <v>10</v>
      </c>
      <c r="H26" s="342" t="s">
        <v>724</v>
      </c>
      <c r="I26" s="342"/>
      <c r="J26" s="342"/>
      <c r="K26" s="342" t="s">
        <v>778</v>
      </c>
      <c r="L26" s="342"/>
      <c r="M26" s="3" t="s">
        <v>630</v>
      </c>
      <c r="N26" s="3"/>
      <c r="O26" s="3"/>
      <c r="P26" s="3"/>
      <c r="Q26" s="3"/>
      <c r="R26" s="3"/>
      <c r="S26" s="3"/>
      <c r="T26" s="3"/>
      <c r="U26" s="3"/>
      <c r="V26" s="3"/>
      <c r="W26" s="736" t="s">
        <v>778</v>
      </c>
      <c r="X26" s="465"/>
      <c r="Y26" s="893" t="s">
        <v>779</v>
      </c>
      <c r="Z26" s="893"/>
      <c r="AA26" s="894"/>
    </row>
    <row r="27" spans="1:29" ht="15.6" x14ac:dyDescent="0.3">
      <c r="A27" s="342"/>
      <c r="B27" s="254" t="s">
        <v>247</v>
      </c>
      <c r="C27" s="247"/>
      <c r="D27" s="247"/>
      <c r="E27" s="247"/>
      <c r="F27" s="247"/>
      <c r="G27" s="134" t="s">
        <v>10</v>
      </c>
      <c r="H27" s="342" t="s">
        <v>852</v>
      </c>
      <c r="I27" s="342"/>
      <c r="J27" s="342"/>
      <c r="K27" s="342" t="s">
        <v>778</v>
      </c>
      <c r="L27" s="342"/>
      <c r="M27" s="3" t="s">
        <v>631</v>
      </c>
      <c r="N27" s="3"/>
      <c r="O27" s="3"/>
      <c r="P27" s="3"/>
      <c r="Q27" s="3"/>
      <c r="R27" s="3"/>
      <c r="S27" s="3"/>
      <c r="T27" s="3"/>
      <c r="U27" s="3"/>
      <c r="V27" s="3"/>
      <c r="W27" s="738"/>
      <c r="X27" s="739"/>
      <c r="Y27" s="895"/>
      <c r="Z27" s="895"/>
      <c r="AA27" s="896"/>
    </row>
    <row r="28" spans="1:29" ht="15.6" x14ac:dyDescent="0.3">
      <c r="A28" s="342"/>
      <c r="B28" s="254" t="s">
        <v>202</v>
      </c>
      <c r="C28" s="7"/>
      <c r="D28" s="7"/>
      <c r="E28" s="7"/>
      <c r="F28" s="7"/>
      <c r="G28" s="134" t="s">
        <v>10</v>
      </c>
      <c r="H28" s="342" t="s">
        <v>236</v>
      </c>
      <c r="I28" s="342"/>
      <c r="J28" s="342"/>
      <c r="K28" s="342"/>
      <c r="L28" s="342"/>
      <c r="M28" s="3" t="s">
        <v>632</v>
      </c>
      <c r="N28" s="3"/>
      <c r="O28" s="3"/>
      <c r="P28" s="3"/>
      <c r="Q28" s="3"/>
      <c r="R28" s="3"/>
      <c r="S28" s="3"/>
      <c r="T28" s="3"/>
      <c r="U28" s="3"/>
      <c r="V28" s="3"/>
      <c r="W28" s="342"/>
      <c r="X28" s="342"/>
      <c r="Y28" s="342"/>
      <c r="Z28" s="342"/>
      <c r="AA28" s="342"/>
    </row>
    <row r="29" spans="1:29" ht="15.6" x14ac:dyDescent="0.3">
      <c r="A29" s="342"/>
      <c r="B29" s="254" t="s">
        <v>271</v>
      </c>
      <c r="C29" s="7"/>
      <c r="D29" s="7"/>
      <c r="E29" s="7"/>
      <c r="F29" s="7"/>
      <c r="G29" s="134" t="s">
        <v>10</v>
      </c>
      <c r="H29" s="342" t="s">
        <v>236</v>
      </c>
      <c r="I29" s="342"/>
      <c r="J29" s="342"/>
      <c r="K29" s="342"/>
      <c r="L29" s="342"/>
      <c r="M29" s="3" t="s">
        <v>853</v>
      </c>
      <c r="N29" s="3"/>
      <c r="O29" s="3"/>
      <c r="P29" s="3"/>
      <c r="Q29" s="3"/>
      <c r="R29" s="3"/>
      <c r="S29" s="3"/>
      <c r="T29" s="3"/>
      <c r="U29" s="3"/>
      <c r="V29" s="3"/>
      <c r="W29" s="342"/>
      <c r="X29" s="342"/>
      <c r="Y29" s="342"/>
      <c r="Z29" s="342"/>
      <c r="AA29" s="342"/>
    </row>
    <row r="30" spans="1:29" ht="15.6" x14ac:dyDescent="0.3">
      <c r="A30" s="342"/>
      <c r="B30" s="179" t="s">
        <v>272</v>
      </c>
      <c r="C30" s="3"/>
      <c r="D30" s="3"/>
      <c r="E30" s="3"/>
      <c r="F30" s="3"/>
      <c r="G30" s="134" t="s">
        <v>10</v>
      </c>
      <c r="H30" s="342" t="s">
        <v>236</v>
      </c>
      <c r="I30" s="342"/>
      <c r="J30" s="342"/>
      <c r="K30" s="342"/>
      <c r="L30" s="342"/>
      <c r="M30" s="3" t="s">
        <v>773</v>
      </c>
      <c r="N30" s="3"/>
      <c r="O30" s="3"/>
      <c r="P30" s="3"/>
      <c r="Q30" s="3"/>
      <c r="R30" s="3"/>
      <c r="S30" s="3"/>
      <c r="T30" s="3"/>
      <c r="U30" s="3"/>
      <c r="V30" s="3"/>
      <c r="W30" s="342"/>
      <c r="X30" s="342"/>
      <c r="Y30" s="342"/>
      <c r="Z30" s="342"/>
      <c r="AA30" s="342"/>
    </row>
    <row r="31" spans="1:29" ht="18" x14ac:dyDescent="0.35">
      <c r="A31" s="342"/>
      <c r="B31" s="391" t="s">
        <v>21</v>
      </c>
      <c r="C31" s="391"/>
      <c r="D31" s="391"/>
      <c r="E31" s="391"/>
      <c r="F31" s="394"/>
      <c r="G31" s="392"/>
      <c r="H31" s="392" t="s">
        <v>560</v>
      </c>
      <c r="I31" s="392"/>
      <c r="J31" s="392"/>
      <c r="K31" s="392"/>
      <c r="L31" s="392"/>
      <c r="M31" s="392"/>
      <c r="N31" s="392"/>
      <c r="O31" s="392"/>
      <c r="P31" s="392"/>
      <c r="Q31" s="392"/>
      <c r="R31" s="392"/>
      <c r="S31" s="392"/>
      <c r="T31" s="392"/>
      <c r="U31" s="392"/>
      <c r="V31" s="417" t="s">
        <v>21</v>
      </c>
      <c r="W31" s="164"/>
      <c r="X31" s="164"/>
      <c r="Y31" s="164"/>
      <c r="Z31" s="164"/>
      <c r="AA31" s="164"/>
    </row>
    <row r="32" spans="1:29" ht="15.6" customHeight="1" x14ac:dyDescent="0.3">
      <c r="A32" s="342"/>
      <c r="B32" s="248" t="s">
        <v>251</v>
      </c>
      <c r="C32" s="249"/>
      <c r="D32" s="249"/>
      <c r="E32" s="275"/>
      <c r="F32" s="374" t="s">
        <v>241</v>
      </c>
      <c r="G32" s="143" t="s">
        <v>10</v>
      </c>
      <c r="H32" s="3" t="s">
        <v>877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729" t="s">
        <v>1</v>
      </c>
      <c r="W32" s="897" t="s">
        <v>899</v>
      </c>
      <c r="X32" s="897"/>
      <c r="Y32" s="897"/>
      <c r="Z32" s="897"/>
      <c r="AA32" s="898"/>
    </row>
    <row r="33" spans="1:31" ht="15.6" x14ac:dyDescent="0.3">
      <c r="A33" s="342"/>
      <c r="B33" s="245" t="s">
        <v>252</v>
      </c>
      <c r="C33" s="246"/>
      <c r="D33" s="247"/>
      <c r="E33" s="276"/>
      <c r="F33" s="375">
        <v>1</v>
      </c>
      <c r="G33" s="134" t="s">
        <v>10</v>
      </c>
      <c r="H33" s="376" t="s">
        <v>901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730"/>
      <c r="W33" s="899"/>
      <c r="X33" s="899"/>
      <c r="Y33" s="899"/>
      <c r="Z33" s="899"/>
      <c r="AA33" s="900"/>
    </row>
    <row r="34" spans="1:31" ht="15.6" x14ac:dyDescent="0.3">
      <c r="A34" s="342"/>
      <c r="B34" s="245" t="s">
        <v>253</v>
      </c>
      <c r="C34" s="246"/>
      <c r="D34" s="247"/>
      <c r="E34" s="276"/>
      <c r="F34" s="375"/>
      <c r="G34" s="134" t="s">
        <v>10</v>
      </c>
      <c r="H34" s="3" t="s">
        <v>878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729" t="s">
        <v>1</v>
      </c>
      <c r="W34" s="889" t="s">
        <v>900</v>
      </c>
      <c r="X34" s="889"/>
      <c r="Y34" s="889"/>
      <c r="Z34" s="889"/>
      <c r="AA34" s="890"/>
      <c r="AB34" s="10"/>
      <c r="AC34" s="10"/>
      <c r="AD34" s="10"/>
      <c r="AE34" s="282"/>
    </row>
    <row r="35" spans="1:31" ht="15.6" x14ac:dyDescent="0.3">
      <c r="A35" s="342"/>
      <c r="B35" s="253" t="s">
        <v>254</v>
      </c>
      <c r="C35" s="246"/>
      <c r="D35" s="247"/>
      <c r="E35" s="276"/>
      <c r="F35" s="375">
        <v>2</v>
      </c>
      <c r="G35" s="134" t="s">
        <v>10</v>
      </c>
      <c r="H35" s="3" t="s">
        <v>879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732"/>
      <c r="W35" s="887"/>
      <c r="X35" s="887"/>
      <c r="Y35" s="887"/>
      <c r="Z35" s="887"/>
      <c r="AA35" s="901"/>
    </row>
    <row r="36" spans="1:31" ht="15.6" x14ac:dyDescent="0.3">
      <c r="A36" s="342"/>
      <c r="B36" s="245" t="s">
        <v>255</v>
      </c>
      <c r="C36" s="246"/>
      <c r="D36" s="247"/>
      <c r="E36" s="247"/>
      <c r="F36" s="375"/>
      <c r="G36" s="134" t="s">
        <v>10</v>
      </c>
      <c r="H36" s="3" t="s">
        <v>893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729" t="s">
        <v>1</v>
      </c>
      <c r="W36" s="889" t="s">
        <v>898</v>
      </c>
      <c r="X36" s="889"/>
      <c r="Y36" s="889"/>
      <c r="Z36" s="889"/>
      <c r="AA36" s="890"/>
    </row>
    <row r="37" spans="1:31" x14ac:dyDescent="0.3">
      <c r="A37" s="342"/>
      <c r="B37" s="395" t="s">
        <v>256</v>
      </c>
      <c r="C37" s="246"/>
      <c r="D37" s="247"/>
      <c r="E37" s="247"/>
      <c r="F37" s="375">
        <v>3</v>
      </c>
      <c r="G37" s="134" t="s">
        <v>10</v>
      </c>
      <c r="H37" s="3" t="s">
        <v>894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731"/>
      <c r="W37" s="891"/>
      <c r="X37" s="891"/>
      <c r="Y37" s="891"/>
      <c r="Z37" s="891"/>
      <c r="AA37" s="892"/>
    </row>
    <row r="38" spans="1:31" ht="15.6" x14ac:dyDescent="0.3">
      <c r="A38" s="342"/>
      <c r="B38" s="254" t="s">
        <v>275</v>
      </c>
      <c r="C38" s="7"/>
      <c r="D38" s="7"/>
      <c r="E38" s="7"/>
      <c r="F38" s="7"/>
      <c r="G38" s="134" t="s">
        <v>10</v>
      </c>
      <c r="H38" s="3" t="s">
        <v>895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31" ht="15.6" x14ac:dyDescent="0.3">
      <c r="A39" s="342"/>
      <c r="B39" s="254" t="s">
        <v>32</v>
      </c>
      <c r="C39" s="7"/>
      <c r="D39" s="7"/>
      <c r="E39" s="7"/>
      <c r="F39" s="7"/>
      <c r="G39" s="134" t="s">
        <v>10</v>
      </c>
      <c r="H39" s="3" t="s">
        <v>896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775" t="s">
        <v>1</v>
      </c>
      <c r="W39" s="236" t="s">
        <v>931</v>
      </c>
      <c r="X39" s="236"/>
      <c r="Y39" s="236"/>
      <c r="Z39" s="236"/>
      <c r="AA39" s="776"/>
    </row>
    <row r="40" spans="1:31" ht="15.6" x14ac:dyDescent="0.3">
      <c r="A40" s="342"/>
      <c r="B40" s="287" t="s">
        <v>276</v>
      </c>
      <c r="C40" s="252"/>
      <c r="D40" s="252"/>
      <c r="E40" s="252"/>
      <c r="F40" s="252"/>
      <c r="G40" s="134" t="s">
        <v>10</v>
      </c>
      <c r="H40" s="3" t="s">
        <v>897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31" x14ac:dyDescent="0.3">
      <c r="A41" s="342"/>
      <c r="B41" s="342"/>
      <c r="C41" s="342"/>
      <c r="D41" s="342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42"/>
      <c r="W41" s="342"/>
      <c r="X41" s="342"/>
      <c r="Y41" s="342"/>
      <c r="Z41" s="342"/>
      <c r="AA41" s="342"/>
    </row>
    <row r="42" spans="1:31" x14ac:dyDescent="0.3">
      <c r="A42" s="342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42"/>
      <c r="W42" s="342"/>
      <c r="X42" s="342"/>
      <c r="Y42" s="342"/>
      <c r="Z42" s="342"/>
      <c r="AA42" s="342"/>
    </row>
    <row r="43" spans="1:31" ht="15" thickBot="1" x14ac:dyDescent="0.35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720" t="s">
        <v>190</v>
      </c>
      <c r="W43" s="720"/>
      <c r="X43" s="720"/>
      <c r="Y43" s="720"/>
      <c r="Z43" s="342"/>
      <c r="AA43" s="342"/>
    </row>
    <row r="44" spans="1:31" ht="15" thickTop="1" x14ac:dyDescent="0.3">
      <c r="A44" s="342"/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 t="s">
        <v>208</v>
      </c>
      <c r="W44" s="342"/>
      <c r="X44" s="342"/>
      <c r="Y44" s="342"/>
      <c r="Z44" s="342"/>
      <c r="AA44" s="342"/>
    </row>
    <row r="45" spans="1:31" x14ac:dyDescent="0.3">
      <c r="A45" s="342"/>
      <c r="B45" s="342"/>
      <c r="C45" s="342"/>
      <c r="D45" s="342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  <c r="P45" s="342"/>
      <c r="Q45" s="342"/>
      <c r="R45" s="342"/>
      <c r="S45" s="342"/>
      <c r="T45" s="342"/>
      <c r="U45" s="342"/>
      <c r="V45" s="342" t="s">
        <v>594</v>
      </c>
      <c r="W45" s="342"/>
      <c r="X45" s="342"/>
      <c r="Y45" s="342"/>
      <c r="Z45" s="342"/>
      <c r="AA45" s="342"/>
    </row>
    <row r="46" spans="1:31" x14ac:dyDescent="0.3">
      <c r="A46" s="342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 t="s">
        <v>595</v>
      </c>
      <c r="W46" s="342"/>
      <c r="X46" s="342"/>
      <c r="Y46" s="342"/>
      <c r="Z46" s="342"/>
      <c r="AA46" s="342"/>
    </row>
    <row r="47" spans="1:31" x14ac:dyDescent="0.3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42" t="s">
        <v>596</v>
      </c>
      <c r="W47" s="342"/>
      <c r="X47" s="342"/>
      <c r="Y47" s="342"/>
      <c r="Z47" s="342"/>
      <c r="AA47" s="342"/>
    </row>
    <row r="48" spans="1:31" x14ac:dyDescent="0.3">
      <c r="A48" s="342"/>
      <c r="B48" s="342"/>
      <c r="C48" s="342"/>
      <c r="D48" s="342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42" t="s">
        <v>599</v>
      </c>
      <c r="W48" s="342"/>
      <c r="X48" s="342"/>
      <c r="Y48" s="342"/>
      <c r="Z48" s="342"/>
      <c r="AA48" s="342"/>
    </row>
    <row r="49" spans="1:46" x14ac:dyDescent="0.3">
      <c r="A49" s="342"/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 t="s">
        <v>600</v>
      </c>
      <c r="W49" s="342"/>
      <c r="X49" s="342"/>
      <c r="Y49" s="342"/>
      <c r="Z49" s="342"/>
      <c r="AA49" s="342"/>
    </row>
    <row r="50" spans="1:46" x14ac:dyDescent="0.3">
      <c r="A50" s="342"/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 t="s">
        <v>597</v>
      </c>
      <c r="W50" s="342"/>
      <c r="X50" s="342"/>
      <c r="Y50" s="342"/>
      <c r="Z50" s="342"/>
      <c r="AA50" s="342"/>
    </row>
    <row r="51" spans="1:46" x14ac:dyDescent="0.3">
      <c r="A51" s="342"/>
      <c r="B51" s="342"/>
      <c r="C51" s="342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42" t="s">
        <v>963</v>
      </c>
      <c r="W51" s="342"/>
      <c r="X51" s="342"/>
      <c r="Y51" s="342"/>
      <c r="Z51" s="342"/>
      <c r="AA51" s="342"/>
    </row>
    <row r="52" spans="1:46" x14ac:dyDescent="0.3">
      <c r="A52" s="342"/>
      <c r="B52" s="342"/>
      <c r="C52" s="342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342"/>
      <c r="O52" s="342"/>
      <c r="P52" s="342"/>
      <c r="Q52" s="342"/>
      <c r="R52" s="342"/>
      <c r="S52" s="342"/>
      <c r="T52" s="342"/>
      <c r="U52" s="342"/>
      <c r="V52" s="342" t="s">
        <v>902</v>
      </c>
      <c r="W52" s="342"/>
      <c r="X52" s="342"/>
      <c r="Y52" s="342"/>
      <c r="Z52" s="342"/>
      <c r="AA52" s="342"/>
    </row>
    <row r="53" spans="1:46" x14ac:dyDescent="0.3">
      <c r="A53" s="342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342"/>
      <c r="O53" s="342"/>
      <c r="P53" s="342"/>
      <c r="Q53" s="342"/>
      <c r="R53" s="342"/>
      <c r="S53" s="342"/>
      <c r="T53" s="342"/>
      <c r="U53" s="342"/>
      <c r="V53" s="342"/>
      <c r="W53" s="342"/>
      <c r="X53" s="342"/>
      <c r="Y53" s="342"/>
      <c r="Z53" s="342"/>
      <c r="AA53" s="342"/>
    </row>
    <row r="54" spans="1:46" x14ac:dyDescent="0.3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342"/>
      <c r="O54" s="342"/>
      <c r="P54" s="342"/>
      <c r="Q54" s="342"/>
      <c r="R54" s="342"/>
      <c r="S54" s="342"/>
      <c r="T54" s="342"/>
      <c r="U54" s="342"/>
      <c r="V54" s="342"/>
      <c r="W54" s="342"/>
      <c r="X54" s="342"/>
      <c r="Y54" s="342"/>
      <c r="Z54" s="342"/>
      <c r="AA54" s="342"/>
    </row>
    <row r="55" spans="1:46" x14ac:dyDescent="0.3">
      <c r="A55" s="342"/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42"/>
      <c r="Z55" s="342"/>
      <c r="AA55" s="342"/>
    </row>
    <row r="56" spans="1:46" x14ac:dyDescent="0.3">
      <c r="A56" s="342"/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42"/>
      <c r="Z56" s="342"/>
      <c r="AA56" s="342"/>
    </row>
    <row r="57" spans="1:46" x14ac:dyDescent="0.3">
      <c r="A57" s="342"/>
      <c r="B57" s="342"/>
      <c r="C57" s="342"/>
      <c r="D57" s="342"/>
      <c r="E57" s="342"/>
      <c r="F57" s="342"/>
      <c r="G57" s="342"/>
      <c r="H57" s="342"/>
      <c r="I57" s="342"/>
      <c r="J57" s="342"/>
      <c r="K57" s="342"/>
      <c r="L57" s="342"/>
      <c r="M57" s="342"/>
      <c r="N57" s="342"/>
      <c r="O57" s="342"/>
      <c r="P57" s="342"/>
      <c r="Q57" s="342"/>
      <c r="R57" s="342"/>
      <c r="S57" s="342"/>
      <c r="T57" s="342"/>
      <c r="U57" s="342"/>
      <c r="V57" s="342"/>
      <c r="W57" s="342"/>
      <c r="X57" s="342"/>
      <c r="Y57" s="342"/>
      <c r="Z57" s="342"/>
      <c r="AA57" s="342"/>
    </row>
    <row r="58" spans="1:46" x14ac:dyDescent="0.3">
      <c r="A58" s="342"/>
      <c r="B58" s="342"/>
      <c r="C58" s="342"/>
      <c r="D58" s="342"/>
      <c r="E58" s="342"/>
      <c r="F58" s="342"/>
      <c r="G58" s="342"/>
      <c r="H58" s="342"/>
      <c r="I58" s="342"/>
      <c r="J58" s="342"/>
      <c r="K58" s="342"/>
      <c r="L58" s="342"/>
      <c r="M58" s="342"/>
      <c r="N58" s="342"/>
      <c r="O58" s="342"/>
      <c r="P58" s="342"/>
      <c r="Q58" s="342"/>
      <c r="R58" s="342"/>
      <c r="S58" s="342"/>
      <c r="T58" s="342"/>
      <c r="U58" s="342"/>
      <c r="V58" s="342"/>
      <c r="W58" s="342"/>
      <c r="X58" s="342"/>
      <c r="Y58" s="342"/>
      <c r="Z58" s="342"/>
      <c r="AA58" s="342"/>
    </row>
    <row r="59" spans="1:46" ht="14.4" customHeight="1" x14ac:dyDescent="0.3">
      <c r="A59" s="342"/>
      <c r="B59" s="342"/>
      <c r="C59" s="342"/>
      <c r="D59" s="342"/>
      <c r="E59" s="342"/>
      <c r="F59" s="342"/>
      <c r="G59" s="342"/>
      <c r="H59" s="342"/>
      <c r="I59" s="342"/>
      <c r="J59" s="342"/>
      <c r="K59" s="342"/>
      <c r="L59" s="342"/>
      <c r="M59" s="342"/>
      <c r="N59" s="342"/>
      <c r="O59" s="342"/>
      <c r="P59" s="342"/>
      <c r="Q59" s="342"/>
      <c r="R59" s="342"/>
      <c r="S59" s="342"/>
      <c r="T59" s="342"/>
      <c r="U59" s="342"/>
      <c r="V59" s="342"/>
      <c r="W59" s="342"/>
      <c r="X59" s="342"/>
      <c r="Y59" s="342"/>
      <c r="Z59" s="342"/>
      <c r="AA59" s="342"/>
      <c r="AS59" s="337"/>
    </row>
    <row r="60" spans="1:46" x14ac:dyDescent="0.3">
      <c r="AT60" s="337"/>
    </row>
    <row r="61" spans="1:46" x14ac:dyDescent="0.3">
      <c r="AT61" s="337"/>
    </row>
    <row r="62" spans="1:46" x14ac:dyDescent="0.3">
      <c r="AT62" s="337"/>
    </row>
    <row r="63" spans="1:46" x14ac:dyDescent="0.3">
      <c r="AT63" s="337"/>
    </row>
    <row r="64" spans="1:46" x14ac:dyDescent="0.3">
      <c r="AT64" s="337"/>
    </row>
    <row r="65" spans="46:46" x14ac:dyDescent="0.3">
      <c r="AT65" s="337"/>
    </row>
    <row r="66" spans="46:46" ht="14.4" customHeight="1" x14ac:dyDescent="0.3"/>
    <row r="73" spans="46:46" ht="14.4" customHeight="1" x14ac:dyDescent="0.3"/>
  </sheetData>
  <sortState xmlns:xlrd2="http://schemas.microsoft.com/office/spreadsheetml/2017/richdata2" ref="AC33:AD54">
    <sortCondition ref="AC33:AC54"/>
  </sortState>
  <mergeCells count="4">
    <mergeCell ref="W36:AA37"/>
    <mergeCell ref="Y26:AA27"/>
    <mergeCell ref="W32:AA33"/>
    <mergeCell ref="W34:AA35"/>
  </mergeCells>
  <conditionalFormatting sqref="AD1:AD5">
    <cfRule type="cellIs" dxfId="11" priority="1" operator="between">
      <formula>1</formula>
      <formula>5</formula>
    </cfRule>
  </conditionalFormatting>
  <pageMargins left="0.7" right="0.7" top="0.75" bottom="0.75" header="0.3" footer="0.3"/>
  <pageSetup scale="7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EF75-7DFE-46D9-BC69-2ECC8FE55975}">
  <dimension ref="A1:AU153"/>
  <sheetViews>
    <sheetView zoomScale="110" zoomScaleNormal="110" workbookViewId="0">
      <selection activeCell="A34" sqref="A34:X47"/>
    </sheetView>
  </sheetViews>
  <sheetFormatPr defaultColWidth="4.33203125" defaultRowHeight="15" customHeight="1" x14ac:dyDescent="0.3"/>
  <cols>
    <col min="4" max="4" width="4.5546875" customWidth="1"/>
    <col min="5" max="5" width="4.33203125" customWidth="1"/>
    <col min="6" max="6" width="4.21875" customWidth="1"/>
    <col min="7" max="7" width="4.5546875" customWidth="1"/>
    <col min="11" max="11" width="4.33203125" style="692"/>
    <col min="12" max="12" width="1.5546875" style="692" customWidth="1"/>
    <col min="13" max="13" width="4.21875" customWidth="1"/>
    <col min="28" max="28" width="9.33203125" bestFit="1" customWidth="1"/>
  </cols>
  <sheetData>
    <row r="1" spans="1:47" s="4" customFormat="1" ht="15" customHeight="1" x14ac:dyDescent="0.45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86" t="s">
        <v>9</v>
      </c>
      <c r="P1" s="296"/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 t="s">
        <v>528</v>
      </c>
      <c r="D2" s="879"/>
      <c r="E2" s="879"/>
      <c r="F2" s="3" t="str">
        <f>LOOKUP(C2,Listat!Q2:R9)</f>
        <v>1 stuntti, palautuminen 6</v>
      </c>
      <c r="G2" s="3"/>
      <c r="H2" s="3"/>
      <c r="I2" s="3"/>
      <c r="J2" s="3"/>
      <c r="K2" s="2"/>
      <c r="L2" s="2"/>
      <c r="M2" s="2"/>
      <c r="N2" s="2"/>
      <c r="O2" s="2" t="s">
        <v>171</v>
      </c>
      <c r="P2" s="2"/>
      <c r="Q2" s="2"/>
      <c r="R2" s="6" t="s">
        <v>10</v>
      </c>
      <c r="S2" s="6"/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195" t="s">
        <v>257</v>
      </c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172</v>
      </c>
      <c r="P3" s="2"/>
      <c r="Q3" s="2"/>
      <c r="R3" s="6" t="s">
        <v>10</v>
      </c>
      <c r="S3" s="343"/>
      <c r="T3" s="10" t="s">
        <v>166</v>
      </c>
      <c r="U3" s="10"/>
      <c r="V3" s="10"/>
      <c r="W3" s="134" t="s">
        <v>1</v>
      </c>
    </row>
    <row r="4" spans="1:47" s="4" customFormat="1" ht="15" customHeight="1" x14ac:dyDescent="0.3">
      <c r="A4" s="1" t="s">
        <v>5</v>
      </c>
      <c r="B4" s="1"/>
      <c r="C4" s="236"/>
      <c r="D4" s="236"/>
      <c r="E4" s="3"/>
      <c r="F4" s="3"/>
      <c r="G4" s="3"/>
      <c r="H4" s="3"/>
      <c r="I4" s="3"/>
      <c r="J4" s="3"/>
      <c r="K4" s="2"/>
      <c r="L4" s="2"/>
      <c r="M4" s="2"/>
      <c r="N4" s="2"/>
      <c r="O4" s="2" t="s">
        <v>173</v>
      </c>
      <c r="P4" s="2"/>
      <c r="Q4" s="2"/>
      <c r="R4" s="6" t="s">
        <v>10</v>
      </c>
      <c r="S4" s="6"/>
      <c r="T4" s="10" t="s">
        <v>383</v>
      </c>
      <c r="U4" s="10"/>
      <c r="V4" s="10"/>
      <c r="W4" s="134" t="s">
        <v>10</v>
      </c>
    </row>
    <row r="5" spans="1:47" s="4" customFormat="1" ht="15" customHeight="1" x14ac:dyDescent="0.3">
      <c r="A5" s="135" t="s">
        <v>319</v>
      </c>
      <c r="B5" s="1"/>
      <c r="C5" s="902" t="s">
        <v>924</v>
      </c>
      <c r="D5" s="902"/>
      <c r="E5" s="3" t="str">
        <f>LOOKUP(C5,Listat!N13:O34)</f>
        <v>Viestinviejä</v>
      </c>
      <c r="F5" s="135"/>
      <c r="G5" s="1"/>
      <c r="H5" s="222"/>
      <c r="I5" s="693"/>
      <c r="J5" s="693"/>
      <c r="K5" s="2"/>
      <c r="L5" s="2"/>
      <c r="M5" s="2"/>
      <c r="N5" s="2"/>
      <c r="O5" s="2" t="s">
        <v>174</v>
      </c>
      <c r="P5" s="2"/>
      <c r="Q5" s="2"/>
      <c r="R5" s="6" t="s">
        <v>10</v>
      </c>
      <c r="S5" s="6"/>
      <c r="T5" s="10" t="s">
        <v>170</v>
      </c>
      <c r="U5" s="10"/>
      <c r="V5" s="10"/>
      <c r="W5" s="134" t="s">
        <v>10</v>
      </c>
    </row>
    <row r="6" spans="1:47" s="4" customFormat="1" ht="15" customHeight="1" x14ac:dyDescent="0.4">
      <c r="A6" s="418" t="s">
        <v>8</v>
      </c>
      <c r="B6" s="418"/>
      <c r="C6" s="418"/>
      <c r="D6" s="418"/>
      <c r="E6" s="415" t="s">
        <v>128</v>
      </c>
      <c r="F6" s="436">
        <v>15</v>
      </c>
      <c r="G6" s="751" t="str">
        <f>IF(E10="Ihminen"," "," ("&amp;F6/VLOOKUP(E10,Listat!N2:P12,3)&amp;")")</f>
        <v xml:space="preserve"> </v>
      </c>
      <c r="H6" s="751"/>
      <c r="I6" s="751"/>
      <c r="J6" s="751"/>
      <c r="K6" s="751"/>
      <c r="L6" s="751"/>
      <c r="M6" s="418" t="s">
        <v>327</v>
      </c>
      <c r="N6" s="418"/>
      <c r="O6" s="418"/>
      <c r="P6" s="903" t="s">
        <v>144</v>
      </c>
      <c r="Q6" s="903"/>
      <c r="R6" s="903"/>
      <c r="S6" s="904" t="str">
        <f>"ll"&amp;LOOKUP(W3,Listat!$J$2:$K$9)&amp;LOOKUP(W4,Listat!$J$2:$K$9)&amp;LOOKUP(W4,Listat!$J$2:$K$9)</f>
        <v>lll</v>
      </c>
      <c r="T6" s="904"/>
      <c r="U6" s="435" t="s">
        <v>182</v>
      </c>
      <c r="V6" s="425"/>
      <c r="W6" s="755" t="str">
        <f>LOOKUP(I7,Listat!$J$2:$K$9)&amp;LOOKUP(I7,Listat!$J$2:$K$9)&amp;LOOKUP(F7,Listat!$J$2:$K$9)&amp;LOOKUP(W4,Listat!$J$2:$K$9)&amp;LOOKUP(W5,Listat!$J$2:$K$9)</f>
        <v/>
      </c>
    </row>
    <row r="7" spans="1:47" s="207" customFormat="1" ht="15" customHeight="1" x14ac:dyDescent="0.45">
      <c r="A7" s="752" t="s">
        <v>145</v>
      </c>
      <c r="B7" s="752"/>
      <c r="C7" s="134" t="s">
        <v>243</v>
      </c>
      <c r="D7" s="884" t="s">
        <v>146</v>
      </c>
      <c r="E7" s="884"/>
      <c r="F7" s="134" t="s">
        <v>243</v>
      </c>
      <c r="G7" s="884" t="s">
        <v>452</v>
      </c>
      <c r="H7" s="884"/>
      <c r="I7" s="134" t="s">
        <v>243</v>
      </c>
      <c r="J7" s="161"/>
      <c r="K7" s="161"/>
      <c r="L7" s="223"/>
      <c r="M7" s="11"/>
      <c r="N7" s="7"/>
      <c r="O7" s="7"/>
      <c r="P7" s="142" t="str">
        <f>F16</f>
        <v>l</v>
      </c>
      <c r="Q7" s="10"/>
      <c r="R7" s="7" t="str">
        <f>LOOKUP(P7,Listat!$H$2:$I$7)</f>
        <v>Tavallinen</v>
      </c>
      <c r="S7" s="7"/>
      <c r="T7" s="7"/>
      <c r="U7" s="143" t="s">
        <v>152</v>
      </c>
      <c r="V7" s="144" t="s">
        <v>153</v>
      </c>
      <c r="W7" s="144">
        <v>3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752" t="s">
        <v>570</v>
      </c>
      <c r="B8" s="752"/>
      <c r="C8" s="10"/>
      <c r="D8" s="3"/>
      <c r="E8" s="3"/>
      <c r="F8" s="3"/>
      <c r="G8" s="3"/>
      <c r="H8" s="3"/>
      <c r="I8" s="3"/>
      <c r="J8" s="3"/>
      <c r="K8" s="3"/>
      <c r="L8" s="2"/>
      <c r="M8" s="11"/>
      <c r="N8" s="7"/>
      <c r="O8" s="4"/>
      <c r="P8" s="142" t="str">
        <f>F17</f>
        <v>l</v>
      </c>
      <c r="Q8" s="10"/>
      <c r="R8" s="7" t="str">
        <f>LOOKUP(P8,Listat!$H$2:$I$7)</f>
        <v>Tavallinen</v>
      </c>
      <c r="S8" s="7"/>
      <c r="T8" s="7"/>
      <c r="U8" s="143" t="s">
        <v>152</v>
      </c>
      <c r="V8" s="145" t="s">
        <v>167</v>
      </c>
      <c r="W8" s="144">
        <v>6</v>
      </c>
      <c r="Y8" s="382"/>
      <c r="Z8" s="382"/>
      <c r="AA8" s="382"/>
      <c r="AB8" s="382"/>
      <c r="AC8" s="382"/>
      <c r="AD8" s="382"/>
      <c r="AE8" s="382"/>
      <c r="AF8" s="382"/>
      <c r="AG8" s="382"/>
      <c r="AH8" s="382"/>
      <c r="AI8" s="250"/>
      <c r="AJ8" s="250"/>
      <c r="AK8" s="250"/>
      <c r="AL8" s="250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3">
      <c r="A9" s="752" t="s">
        <v>571</v>
      </c>
      <c r="B9" s="752"/>
      <c r="C9" s="10"/>
      <c r="D9" s="3"/>
      <c r="E9" s="3"/>
      <c r="F9" s="3"/>
      <c r="G9" s="3"/>
      <c r="H9" s="3"/>
      <c r="I9" s="3"/>
      <c r="J9" s="3"/>
      <c r="K9" s="3"/>
      <c r="L9" s="206"/>
      <c r="M9" s="7"/>
      <c r="N9" s="7"/>
      <c r="P9" s="142" t="str">
        <f>H16</f>
        <v>l</v>
      </c>
      <c r="Q9" s="10"/>
      <c r="R9" s="7" t="str">
        <f>LOOKUP(P9,Listat!$H$2:$I$7)</f>
        <v>Tavallinen</v>
      </c>
      <c r="S9" s="7"/>
      <c r="T9" s="7"/>
      <c r="U9" s="143" t="s">
        <v>152</v>
      </c>
      <c r="V9" s="145" t="s">
        <v>178</v>
      </c>
      <c r="W9" s="145">
        <v>10</v>
      </c>
      <c r="Y9" s="382"/>
      <c r="Z9" s="382"/>
      <c r="AA9" s="382"/>
      <c r="AB9" s="382"/>
      <c r="AC9" s="382"/>
      <c r="AD9" s="382"/>
      <c r="AE9" s="382"/>
      <c r="AF9" s="382"/>
      <c r="AG9" s="382"/>
      <c r="AH9" s="382"/>
      <c r="AI9" s="250"/>
      <c r="AJ9" s="250"/>
      <c r="AK9" s="250"/>
      <c r="AL9" s="250"/>
      <c r="AT9" s="140"/>
      <c r="AU9" s="140"/>
    </row>
    <row r="10" spans="1:47" s="207" customFormat="1" ht="13.2" customHeight="1" x14ac:dyDescent="0.3">
      <c r="A10" s="753" t="s">
        <v>463</v>
      </c>
      <c r="B10" s="753"/>
      <c r="C10" s="2"/>
      <c r="D10" s="236"/>
      <c r="E10" s="777" t="s">
        <v>313</v>
      </c>
      <c r="F10" s="750" t="str">
        <f>LOOKUP(E10,Listat!N2:O10)</f>
        <v>1 lisäkieli</v>
      </c>
      <c r="G10" s="236"/>
      <c r="H10" s="236"/>
      <c r="I10" s="236"/>
      <c r="J10" s="236"/>
      <c r="K10" s="236"/>
      <c r="L10" s="2"/>
      <c r="M10" s="7"/>
      <c r="N10" s="7"/>
      <c r="O10" s="4"/>
      <c r="P10" s="142" t="str">
        <f>H13</f>
        <v>l</v>
      </c>
      <c r="Q10" s="10"/>
      <c r="R10" s="7" t="str">
        <f>LOOKUP(P10,Listat!$H$2:$I$7)</f>
        <v>Tavallinen</v>
      </c>
      <c r="S10" s="7"/>
      <c r="T10" s="7"/>
      <c r="U10" s="143" t="s">
        <v>152</v>
      </c>
      <c r="V10" s="145" t="s">
        <v>179</v>
      </c>
      <c r="W10" s="145">
        <v>15</v>
      </c>
      <c r="Y10" s="382"/>
      <c r="Z10" s="382"/>
      <c r="AA10" s="382"/>
      <c r="AB10" s="382"/>
      <c r="AC10" s="382"/>
      <c r="AD10" s="382"/>
      <c r="AE10" s="382"/>
      <c r="AF10" s="382"/>
      <c r="AG10" s="382"/>
      <c r="AH10" s="382"/>
      <c r="AI10" s="250"/>
      <c r="AJ10" s="250"/>
      <c r="AK10" s="250"/>
      <c r="AL10" s="250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3">
      <c r="A11" s="752" t="s">
        <v>515</v>
      </c>
      <c r="B11" s="754"/>
      <c r="C11" s="2"/>
      <c r="D11" s="236"/>
      <c r="E11" s="236"/>
      <c r="F11" s="236"/>
      <c r="G11" s="236"/>
      <c r="H11" s="236"/>
      <c r="I11" s="236"/>
      <c r="J11" s="236"/>
      <c r="K11" s="236"/>
      <c r="L11" s="2"/>
      <c r="M11" s="10"/>
      <c r="N11" s="10"/>
      <c r="O11" s="251"/>
      <c r="P11" s="142" t="str">
        <f>H14</f>
        <v>l</v>
      </c>
      <c r="Q11" s="10"/>
      <c r="R11" s="10" t="str">
        <f>LOOKUP(P11,Listat!$H$2:$I$7)</f>
        <v>Tavallinen</v>
      </c>
      <c r="S11" s="10"/>
      <c r="T11" s="10"/>
      <c r="U11" s="143" t="s">
        <v>152</v>
      </c>
      <c r="V11" s="145" t="s">
        <v>184</v>
      </c>
      <c r="W11" s="145">
        <v>21</v>
      </c>
      <c r="Y11" s="382"/>
      <c r="Z11" s="382"/>
      <c r="AA11" s="382"/>
      <c r="AB11" s="382"/>
      <c r="AC11" s="382"/>
      <c r="AD11" s="382"/>
      <c r="AE11" s="382"/>
      <c r="AF11" s="382"/>
      <c r="AG11" s="382"/>
      <c r="AH11" s="382"/>
      <c r="AI11" s="250"/>
      <c r="AJ11" s="250"/>
      <c r="AK11" s="250"/>
      <c r="AL11" s="250"/>
      <c r="AM11" s="250"/>
      <c r="AN11" s="250"/>
      <c r="AO11" s="250"/>
      <c r="AT11" s="312"/>
    </row>
    <row r="12" spans="1:47" s="4" customFormat="1" ht="15" customHeight="1" x14ac:dyDescent="0.3">
      <c r="A12" s="420" t="s">
        <v>192</v>
      </c>
      <c r="B12" s="422"/>
      <c r="C12" s="422"/>
      <c r="D12" s="423"/>
      <c r="E12" s="423"/>
      <c r="F12" s="437" t="s">
        <v>357</v>
      </c>
      <c r="G12" s="438"/>
      <c r="H12" s="437" t="s">
        <v>358</v>
      </c>
      <c r="I12" s="439"/>
      <c r="J12" s="437" t="s">
        <v>453</v>
      </c>
      <c r="K12" s="439"/>
      <c r="L12" s="440"/>
      <c r="M12" s="417" t="s">
        <v>12</v>
      </c>
      <c r="N12" s="417"/>
      <c r="O12" s="424"/>
      <c r="P12" s="424"/>
      <c r="Q12" s="424"/>
      <c r="R12" s="424"/>
      <c r="S12" s="424"/>
      <c r="T12" s="424"/>
      <c r="U12" s="751" t="s">
        <v>235</v>
      </c>
      <c r="V12" s="425"/>
      <c r="W12" s="751" t="s">
        <v>13</v>
      </c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250"/>
      <c r="AJ12" s="250"/>
      <c r="AK12" s="250"/>
      <c r="AL12" s="250"/>
      <c r="AM12" s="250"/>
      <c r="AN12" s="250"/>
      <c r="AO12" s="250"/>
      <c r="AT12" s="312"/>
    </row>
    <row r="13" spans="1:47" s="4" customFormat="1" ht="15" customHeight="1" x14ac:dyDescent="0.3">
      <c r="A13" s="10" t="s">
        <v>539</v>
      </c>
      <c r="B13" s="10"/>
      <c r="C13" s="10"/>
      <c r="D13" s="167" t="s">
        <v>470</v>
      </c>
      <c r="E13" s="727"/>
      <c r="F13" s="277" t="str">
        <f>VLOOKUP(D13,Listat!$J$2:$K$9,2)&amp;VLOOKUP($C$7,Listat!$J$2:$K$9,2)</f>
        <v>l</v>
      </c>
      <c r="G13" s="145"/>
      <c r="H13" s="277" t="str">
        <f>VLOOKUP(D13,Listat!$J$2:$K$9,2)&amp;LOOKUP($F$7,Listat!$J$2:$K$9)</f>
        <v>l</v>
      </c>
      <c r="I13" s="152"/>
      <c r="J13" s="277" t="str">
        <f>VLOOKUP(D13,Listat!$J$2:$K$9,2)&amp;LOOKUP($I$7,Listat!$J$2:$K$9)</f>
        <v>l</v>
      </c>
      <c r="K13" s="152"/>
      <c r="L13" s="10"/>
      <c r="M13" s="152" t="s">
        <v>493</v>
      </c>
      <c r="N13" s="152"/>
      <c r="O13" s="152"/>
      <c r="P13" s="306" t="s">
        <v>492</v>
      </c>
      <c r="Q13" s="152"/>
      <c r="R13" s="152"/>
      <c r="S13" s="152"/>
      <c r="T13" s="152"/>
      <c r="U13" s="143"/>
      <c r="V13" s="145" t="s">
        <v>7</v>
      </c>
      <c r="W13" s="143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250"/>
      <c r="AJ13" s="250"/>
      <c r="AK13" s="250"/>
      <c r="AL13" s="250"/>
      <c r="AM13" s="250"/>
      <c r="AN13" s="250"/>
      <c r="AO13" s="250"/>
    </row>
    <row r="14" spans="1:47" s="4" customFormat="1" ht="15" customHeight="1" x14ac:dyDescent="0.3">
      <c r="A14" s="10" t="s">
        <v>540</v>
      </c>
      <c r="B14" s="10"/>
      <c r="C14" s="10"/>
      <c r="D14" s="167" t="s">
        <v>470</v>
      </c>
      <c r="E14" s="727"/>
      <c r="F14" s="277" t="str">
        <f>VLOOKUP(D14,Listat!$J$2:$K$9,2)&amp;VLOOKUP($C$7,Listat!$J$2:$K$9,2)</f>
        <v>l</v>
      </c>
      <c r="G14" s="145"/>
      <c r="H14" s="277" t="str">
        <f>VLOOKUP(D14,Listat!$J$2:$K$9,2)&amp;LOOKUP($F$7,Listat!$J$2:$K$9)</f>
        <v>l</v>
      </c>
      <c r="I14" s="176"/>
      <c r="J14" s="277" t="str">
        <f>VLOOKUP(D14,Listat!$J$2:$K$9,2)&amp;LOOKUP($I$7,Listat!$J$2:$K$9)</f>
        <v>l</v>
      </c>
      <c r="K14" s="176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727" t="s">
        <v>6</v>
      </c>
      <c r="W14" s="134" t="s">
        <v>3</v>
      </c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250"/>
      <c r="AJ14" s="250"/>
      <c r="AK14" s="250"/>
      <c r="AL14" s="250"/>
      <c r="AM14" s="250"/>
      <c r="AN14" s="250"/>
      <c r="AO14" s="250"/>
    </row>
    <row r="15" spans="1:47" s="4" customFormat="1" ht="15" customHeight="1" x14ac:dyDescent="0.3">
      <c r="A15" s="10" t="s">
        <v>541</v>
      </c>
      <c r="B15" s="10"/>
      <c r="C15" s="10"/>
      <c r="D15" s="167" t="s">
        <v>470</v>
      </c>
      <c r="E15" s="727"/>
      <c r="F15" s="277" t="str">
        <f>VLOOKUP(D15,Listat!$J$2:$K$9,2)&amp;VLOOKUP($C$7,Listat!$J$2:$K$9,2)</f>
        <v>l</v>
      </c>
      <c r="G15" s="145"/>
      <c r="H15" s="277" t="str">
        <f>VLOOKUP(D15,Listat!$J$2:$K$9,2)&amp;LOOKUP($F$7,Listat!$J$2:$K$9)</f>
        <v>l</v>
      </c>
      <c r="I15" s="176"/>
      <c r="J15" s="277" t="str">
        <f>VLOOKUP(D15,Listat!$J$2:$K$9,2)&amp;LOOKUP($I$7,Listat!$J$2:$K$9)</f>
        <v>l</v>
      </c>
      <c r="K15" s="176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727" t="s">
        <v>4</v>
      </c>
      <c r="W15" s="134" t="s">
        <v>3</v>
      </c>
      <c r="Y15" s="382"/>
      <c r="Z15" s="382"/>
      <c r="AA15" s="382"/>
      <c r="AF15" s="382"/>
      <c r="AG15" s="382"/>
      <c r="AH15" s="382"/>
      <c r="AI15" s="250"/>
      <c r="AJ15" s="250"/>
      <c r="AK15" s="250"/>
      <c r="AL15" s="250"/>
      <c r="AM15" s="250"/>
      <c r="AN15" s="250"/>
      <c r="AO15" s="250"/>
    </row>
    <row r="16" spans="1:47" s="4" customFormat="1" ht="15" customHeight="1" x14ac:dyDescent="0.3">
      <c r="A16" s="10" t="s">
        <v>542</v>
      </c>
      <c r="B16" s="10"/>
      <c r="C16" s="10"/>
      <c r="D16" s="167" t="s">
        <v>470</v>
      </c>
      <c r="E16" s="727"/>
      <c r="F16" s="277" t="str">
        <f>VLOOKUP(D16,Listat!$J$2:$K$9,2)&amp;VLOOKUP($C$7,Listat!$J$2:$K$9,2)</f>
        <v>l</v>
      </c>
      <c r="G16" s="145"/>
      <c r="H16" s="277" t="str">
        <f>VLOOKUP(D16,Listat!$J$2:$K$9,2)&amp;LOOKUP($F$7,Listat!$J$2:$K$9)</f>
        <v>l</v>
      </c>
      <c r="I16" s="176"/>
      <c r="J16" s="277" t="str">
        <f>VLOOKUP(D16,Listat!$J$2:$K$9,2)&amp;LOOKUP($I$7,Listat!$J$2:$K$9)</f>
        <v>l</v>
      </c>
      <c r="K16" s="176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727" t="s">
        <v>2</v>
      </c>
      <c r="W16" s="134" t="s">
        <v>3</v>
      </c>
      <c r="Y16" s="382"/>
      <c r="Z16" s="382"/>
      <c r="AA16" s="382"/>
      <c r="AF16" s="382"/>
      <c r="AG16" s="382"/>
      <c r="AH16" s="382"/>
      <c r="AI16" s="250"/>
      <c r="AJ16" s="250"/>
      <c r="AK16" s="250"/>
      <c r="AL16" s="250"/>
      <c r="AM16" s="250"/>
      <c r="AN16" s="250"/>
      <c r="AO16" s="250"/>
    </row>
    <row r="17" spans="1:41" s="4" customFormat="1" ht="15" customHeight="1" x14ac:dyDescent="0.3">
      <c r="A17" s="10" t="s">
        <v>543</v>
      </c>
      <c r="B17" s="10"/>
      <c r="C17" s="10"/>
      <c r="D17" s="167" t="s">
        <v>470</v>
      </c>
      <c r="E17" s="727"/>
      <c r="F17" s="277" t="str">
        <f>VLOOKUP(D17,Listat!$J$2:$K$9,2)&amp;VLOOKUP($C$7,Listat!$J$2:$K$9,2)</f>
        <v>l</v>
      </c>
      <c r="G17" s="145"/>
      <c r="H17" s="277" t="str">
        <f>VLOOKUP(D17,Listat!$J$2:$K$9,2)&amp;LOOKUP($F$7,Listat!$J$2:$K$9)</f>
        <v>l</v>
      </c>
      <c r="I17" s="278"/>
      <c r="J17" s="277" t="str">
        <f>VLOOKUP(D17,Listat!$J$2:$K$9,2)&amp;LOOKUP($I$7,Listat!$J$2:$K$9)</f>
        <v>l</v>
      </c>
      <c r="K17" s="278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  <c r="Y17" s="382"/>
      <c r="Z17" s="382"/>
      <c r="AA17" s="382"/>
      <c r="AF17" s="382"/>
      <c r="AG17" s="382"/>
      <c r="AH17" s="382"/>
      <c r="AI17" s="250"/>
      <c r="AJ17" s="250"/>
      <c r="AK17" s="250"/>
      <c r="AL17" s="250"/>
      <c r="AM17" s="250"/>
      <c r="AN17" s="250"/>
      <c r="AO17" s="250"/>
    </row>
    <row r="18" spans="1:41" s="4" customFormat="1" ht="15" customHeight="1" x14ac:dyDescent="0.35">
      <c r="A18" s="140" t="s">
        <v>544</v>
      </c>
      <c r="B18" s="158"/>
      <c r="C18" s="158"/>
      <c r="D18" s="167" t="s">
        <v>470</v>
      </c>
      <c r="E18" s="727"/>
      <c r="F18" s="277" t="str">
        <f>VLOOKUP(D18,Listat!$J$2:$K$9,2)&amp;VLOOKUP($C$7,Listat!$J$2:$K$9,2)</f>
        <v>l</v>
      </c>
      <c r="G18" s="145"/>
      <c r="H18" s="277" t="str">
        <f>VLOOKUP(D18,Listat!$J$2:$K$9,2)&amp;LOOKUP($F$7,Listat!$J$2:$K$9)</f>
        <v>l</v>
      </c>
      <c r="I18" s="152"/>
      <c r="J18" s="277" t="str">
        <f>VLOOKUP(D18,Listat!$J$2:$K$9,2)&amp;LOOKUP($I$7,Listat!$J$2:$K$9)</f>
        <v>l</v>
      </c>
      <c r="K18" s="152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382"/>
      <c r="Z18" s="382"/>
      <c r="AA18" s="382"/>
      <c r="AF18" s="382"/>
      <c r="AG18" s="382"/>
      <c r="AH18" s="382"/>
      <c r="AI18" s="250"/>
      <c r="AJ18" s="250"/>
      <c r="AK18" s="250"/>
      <c r="AL18" s="250"/>
      <c r="AM18" s="250"/>
      <c r="AN18" s="250"/>
      <c r="AO18" s="250"/>
    </row>
    <row r="19" spans="1:41" s="4" customFormat="1" ht="15" customHeight="1" thickBot="1" x14ac:dyDescent="0.4">
      <c r="A19" s="427" t="s">
        <v>467</v>
      </c>
      <c r="B19" s="756"/>
      <c r="C19" s="756"/>
      <c r="D19" s="430"/>
      <c r="E19" s="430"/>
      <c r="F19" s="430"/>
      <c r="G19" s="430"/>
      <c r="H19" s="430"/>
      <c r="I19" s="430"/>
      <c r="J19" s="430"/>
      <c r="K19" s="430"/>
      <c r="L19" s="291"/>
      <c r="M19" s="431" t="s">
        <v>456</v>
      </c>
      <c r="N19" s="432"/>
      <c r="O19" s="432"/>
      <c r="P19" s="433"/>
      <c r="Q19" s="433"/>
      <c r="R19" s="431"/>
      <c r="S19" s="431"/>
      <c r="T19" s="449" t="s">
        <v>190</v>
      </c>
      <c r="U19" s="453"/>
      <c r="V19" s="456" t="str">
        <f>LOOKUP($F$7,Listat!$J$2:$K$9)&amp;IF(E10="Ihminen","l")</f>
        <v>l</v>
      </c>
      <c r="W19" s="443"/>
      <c r="Y19" s="382"/>
      <c r="Z19" s="382"/>
      <c r="AA19" s="382"/>
      <c r="AB19" s="382"/>
      <c r="AC19" s="382"/>
      <c r="AD19" s="382"/>
      <c r="AE19" s="382"/>
      <c r="AF19" s="382"/>
      <c r="AG19" s="382"/>
      <c r="AH19" s="382"/>
      <c r="AI19" s="250"/>
      <c r="AJ19" s="250"/>
      <c r="AK19" s="250"/>
      <c r="AL19" s="250"/>
      <c r="AM19" s="250"/>
      <c r="AN19" s="250"/>
      <c r="AO19" s="250"/>
    </row>
    <row r="20" spans="1:41" s="4" customFormat="1" ht="15" customHeight="1" thickTop="1" x14ac:dyDescent="0.3">
      <c r="A20" s="887"/>
      <c r="B20" s="887"/>
      <c r="C20" s="887"/>
      <c r="D20" s="887"/>
      <c r="E20" s="887"/>
      <c r="F20" s="887"/>
      <c r="G20" s="887"/>
      <c r="H20" s="887"/>
      <c r="I20" s="887"/>
      <c r="J20" s="887"/>
      <c r="K20" s="887"/>
      <c r="L20" s="206"/>
      <c r="M20" s="276"/>
      <c r="N20" s="247"/>
      <c r="O20" s="276"/>
      <c r="P20" s="276"/>
      <c r="Q20" s="247"/>
      <c r="R20" s="276"/>
      <c r="S20" s="276"/>
      <c r="T20" s="885"/>
      <c r="U20" s="885"/>
      <c r="V20" s="885"/>
      <c r="W20" s="885"/>
      <c r="Y20" s="382"/>
      <c r="Z20" s="382"/>
      <c r="AA20" s="382"/>
      <c r="AB20" s="382"/>
      <c r="AC20" s="382"/>
      <c r="AD20" s="382"/>
      <c r="AE20" s="382"/>
      <c r="AF20" s="382"/>
      <c r="AG20" s="382"/>
      <c r="AH20" s="382"/>
      <c r="AI20" s="250"/>
      <c r="AJ20" s="250"/>
      <c r="AK20" s="250"/>
      <c r="AL20" s="250"/>
      <c r="AM20" s="250"/>
      <c r="AN20" s="250"/>
      <c r="AO20" s="250"/>
    </row>
    <row r="21" spans="1:41" s="207" customFormat="1" ht="15" customHeight="1" x14ac:dyDescent="0.3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454"/>
      <c r="N21" s="290"/>
      <c r="O21" s="454"/>
      <c r="P21" s="454"/>
      <c r="Q21" s="290"/>
      <c r="R21" s="290"/>
      <c r="S21" s="290"/>
      <c r="T21" s="886"/>
      <c r="U21" s="886"/>
      <c r="V21" s="886"/>
      <c r="W21" s="886"/>
      <c r="X21" s="4"/>
      <c r="Y21" s="382"/>
      <c r="Z21" s="382"/>
      <c r="AA21" s="382"/>
      <c r="AB21" s="382"/>
      <c r="AC21" s="382"/>
      <c r="AD21" s="382"/>
      <c r="AE21" s="382"/>
      <c r="AF21" s="382"/>
      <c r="AG21" s="382"/>
      <c r="AH21" s="382"/>
      <c r="AI21" s="250"/>
      <c r="AJ21" s="250"/>
      <c r="AK21" s="250"/>
      <c r="AL21" s="250"/>
      <c r="AM21" s="250"/>
      <c r="AN21" s="250"/>
      <c r="AO21" s="250"/>
    </row>
    <row r="22" spans="1:41" s="4" customFormat="1" ht="15" customHeight="1" x14ac:dyDescent="0.3">
      <c r="A22" s="887"/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47"/>
      <c r="N22" s="276"/>
      <c r="O22" s="276"/>
      <c r="P22" s="247"/>
      <c r="Q22" s="290"/>
      <c r="R22" s="290"/>
      <c r="S22" s="290"/>
      <c r="T22" s="886"/>
      <c r="U22" s="886"/>
      <c r="V22" s="886"/>
      <c r="W22" s="886"/>
      <c r="Y22" s="382"/>
      <c r="Z22" s="382"/>
      <c r="AA22" s="382"/>
      <c r="AB22" s="382"/>
      <c r="AC22" s="382"/>
      <c r="AD22" s="382"/>
      <c r="AE22" s="382"/>
      <c r="AF22" s="382"/>
      <c r="AG22" s="382"/>
      <c r="AH22" s="382"/>
      <c r="AI22" s="250"/>
      <c r="AJ22" s="250"/>
      <c r="AK22" s="250"/>
      <c r="AL22" s="250"/>
      <c r="AM22" s="250"/>
      <c r="AN22" s="250"/>
      <c r="AO22" s="250"/>
    </row>
    <row r="23" spans="1:41" s="4" customFormat="1" ht="15" customHeight="1" x14ac:dyDescent="0.3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247"/>
      <c r="N23" s="276"/>
      <c r="O23" s="276"/>
      <c r="P23" s="247"/>
      <c r="Q23" s="290"/>
      <c r="R23" s="290"/>
      <c r="S23" s="290"/>
      <c r="T23" s="290"/>
      <c r="U23" s="290"/>
      <c r="V23" s="290"/>
      <c r="W23" s="290"/>
      <c r="Y23" s="382"/>
      <c r="Z23" s="382"/>
      <c r="AA23" s="382"/>
      <c r="AB23" s="382"/>
      <c r="AC23" s="382"/>
      <c r="AD23" s="382"/>
      <c r="AE23" s="382"/>
      <c r="AF23" s="382"/>
      <c r="AG23" s="382"/>
      <c r="AH23" s="382"/>
      <c r="AI23" s="250"/>
      <c r="AJ23" s="250"/>
      <c r="AK23" s="250"/>
      <c r="AL23" s="250"/>
      <c r="AM23" s="250"/>
      <c r="AN23" s="250"/>
      <c r="AO23" s="250"/>
    </row>
    <row r="24" spans="1:41" s="4" customFormat="1" ht="15" customHeight="1" x14ac:dyDescent="0.3">
      <c r="A24" s="887"/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47"/>
      <c r="N24" s="276"/>
      <c r="O24" s="276"/>
      <c r="P24" s="247"/>
      <c r="Q24" s="247"/>
      <c r="R24" s="276"/>
      <c r="S24" s="276"/>
      <c r="T24" s="247"/>
      <c r="U24" s="247"/>
      <c r="V24" s="247"/>
      <c r="W24" s="247"/>
      <c r="Y24" s="382"/>
      <c r="AA24" s="382"/>
      <c r="AB24" s="382"/>
      <c r="AC24" s="382"/>
      <c r="AD24" s="382"/>
      <c r="AE24" s="382"/>
      <c r="AF24" s="382"/>
      <c r="AG24" s="382"/>
      <c r="AL24" s="250"/>
      <c r="AM24" s="250"/>
      <c r="AN24" s="250"/>
      <c r="AO24" s="250"/>
    </row>
    <row r="25" spans="1:41" s="4" customFormat="1" ht="15" customHeight="1" x14ac:dyDescent="0.3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247"/>
      <c r="N25" s="276"/>
      <c r="O25" s="276"/>
      <c r="P25" s="247"/>
      <c r="Q25" s="247"/>
      <c r="R25" s="276"/>
      <c r="S25" s="276"/>
      <c r="T25" s="247"/>
      <c r="U25" s="247"/>
      <c r="V25" s="247"/>
      <c r="W25" s="247"/>
      <c r="Y25" s="382"/>
      <c r="AA25" s="382"/>
      <c r="AB25" s="382"/>
      <c r="AC25" s="382"/>
      <c r="AD25" s="382"/>
      <c r="AE25" s="382"/>
      <c r="AF25" s="382"/>
      <c r="AG25" s="382"/>
      <c r="AL25" s="250"/>
      <c r="AM25" s="250"/>
      <c r="AN25" s="250"/>
      <c r="AO25" s="250"/>
    </row>
    <row r="26" spans="1:41" s="4" customFormat="1" ht="15" customHeight="1" x14ac:dyDescent="0.3">
      <c r="A26" s="887"/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47"/>
      <c r="N26" s="276"/>
      <c r="O26" s="276"/>
      <c r="P26" s="247"/>
      <c r="Q26" s="247"/>
      <c r="R26" s="276"/>
      <c r="S26" s="276"/>
      <c r="T26" s="247"/>
      <c r="U26" s="247"/>
      <c r="V26" s="247"/>
      <c r="W26" s="247"/>
      <c r="Y26" s="382"/>
      <c r="AA26" s="382"/>
      <c r="AB26" s="382"/>
      <c r="AC26" s="382"/>
      <c r="AD26" s="382"/>
      <c r="AE26" s="382"/>
      <c r="AF26" s="382"/>
      <c r="AG26" s="382"/>
      <c r="AL26" s="250"/>
      <c r="AM26" s="250"/>
      <c r="AN26" s="250"/>
      <c r="AO26" s="250"/>
    </row>
    <row r="27" spans="1:41" s="4" customFormat="1" ht="15" customHeight="1" thickBot="1" x14ac:dyDescent="0.35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449" t="s">
        <v>829</v>
      </c>
      <c r="N27" s="449"/>
      <c r="O27" s="449"/>
      <c r="P27" s="449"/>
      <c r="Q27" s="449"/>
      <c r="R27" s="722" t="s">
        <v>885</v>
      </c>
      <c r="S27" s="434"/>
      <c r="T27" s="431"/>
      <c r="U27" s="414" t="s">
        <v>538</v>
      </c>
      <c r="V27" s="411"/>
      <c r="W27" s="412"/>
      <c r="Y27" s="382"/>
      <c r="AA27" s="382"/>
      <c r="AB27" s="382"/>
      <c r="AC27" s="382"/>
      <c r="AD27" s="382"/>
      <c r="AE27" s="382"/>
      <c r="AF27" s="382"/>
      <c r="AG27" s="382"/>
      <c r="AL27" s="250"/>
      <c r="AM27" s="250"/>
      <c r="AN27" s="250"/>
      <c r="AO27" s="250"/>
    </row>
    <row r="28" spans="1:41" s="4" customFormat="1" ht="15" customHeight="1" thickTop="1" x14ac:dyDescent="0.3">
      <c r="A28" s="887"/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170"/>
      <c r="N28" s="170"/>
      <c r="O28" s="170"/>
      <c r="P28" s="170"/>
      <c r="Q28" s="170"/>
      <c r="R28" s="142" t="s">
        <v>242</v>
      </c>
      <c r="S28" s="2"/>
      <c r="T28" s="170"/>
      <c r="U28" s="170"/>
      <c r="W28" s="2"/>
      <c r="Y28" s="383"/>
      <c r="AA28" s="382"/>
      <c r="AB28" s="382"/>
      <c r="AC28" s="382"/>
      <c r="AD28" s="382"/>
      <c r="AE28" s="382"/>
      <c r="AF28" s="382"/>
      <c r="AG28" s="382"/>
      <c r="AH28" s="247"/>
      <c r="AI28" s="276"/>
      <c r="AJ28" s="276"/>
      <c r="AK28" s="247"/>
      <c r="AL28" s="250"/>
      <c r="AM28" s="250"/>
      <c r="AN28" s="250"/>
      <c r="AO28" s="250"/>
    </row>
    <row r="29" spans="1:41" s="4" customFormat="1" ht="15" customHeight="1" x14ac:dyDescent="0.3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76"/>
      <c r="N29" s="247"/>
      <c r="O29" s="276"/>
      <c r="P29" s="276"/>
      <c r="Q29" s="276"/>
      <c r="R29" s="142" t="s">
        <v>246</v>
      </c>
      <c r="S29" s="2"/>
      <c r="T29" s="2"/>
      <c r="U29" s="167" t="s">
        <v>492</v>
      </c>
      <c r="V29" s="276"/>
      <c r="W29" s="247"/>
      <c r="Y29" s="250"/>
      <c r="AA29" s="382"/>
      <c r="AB29" s="382"/>
      <c r="AC29" s="382"/>
      <c r="AD29" s="382"/>
      <c r="AE29" s="382"/>
      <c r="AF29" s="382"/>
      <c r="AG29" s="382"/>
      <c r="AH29" s="247"/>
      <c r="AI29" s="276"/>
      <c r="AJ29" s="276"/>
      <c r="AK29" s="247"/>
      <c r="AL29" s="250"/>
      <c r="AM29" s="250"/>
      <c r="AN29" s="250"/>
      <c r="AO29" s="250"/>
    </row>
    <row r="30" spans="1:41" s="4" customFormat="1" ht="15" customHeight="1" x14ac:dyDescent="0.35">
      <c r="A30" s="887"/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92"/>
      <c r="M30" s="276"/>
      <c r="N30" s="247"/>
      <c r="O30" s="276"/>
      <c r="P30" s="276"/>
      <c r="Q30" s="247"/>
      <c r="R30" s="276"/>
      <c r="S30" s="276"/>
      <c r="T30" s="247"/>
      <c r="U30" s="276"/>
      <c r="V30" s="276"/>
      <c r="W30" s="247"/>
      <c r="Y30" s="383"/>
      <c r="AA30" s="382"/>
      <c r="AB30" s="382"/>
      <c r="AC30" s="382"/>
      <c r="AD30" s="382"/>
      <c r="AE30" s="382"/>
      <c r="AF30" s="382"/>
      <c r="AG30" s="382"/>
      <c r="AH30" s="247"/>
      <c r="AI30" s="276"/>
      <c r="AJ30" s="276"/>
      <c r="AK30" s="247"/>
      <c r="AL30" s="250"/>
      <c r="AM30" s="250"/>
      <c r="AN30" s="250"/>
      <c r="AO30" s="250"/>
    </row>
    <row r="31" spans="1:41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276"/>
      <c r="N31" s="247"/>
      <c r="O31" s="276"/>
      <c r="P31" s="276"/>
      <c r="Q31" s="247"/>
      <c r="R31" s="276"/>
      <c r="S31" s="276"/>
      <c r="T31" s="247"/>
      <c r="U31" s="276"/>
      <c r="V31" s="276"/>
      <c r="W31" s="247"/>
      <c r="Y31" s="250"/>
      <c r="AA31" s="382"/>
      <c r="AB31" s="382"/>
      <c r="AC31" s="382"/>
      <c r="AD31" s="382"/>
      <c r="AE31" s="382"/>
      <c r="AF31" s="382"/>
      <c r="AG31" s="382"/>
      <c r="AH31" s="247"/>
      <c r="AI31" s="276"/>
      <c r="AJ31" s="276"/>
      <c r="AK31" s="247"/>
      <c r="AL31" s="250"/>
      <c r="AM31" s="250"/>
      <c r="AN31" s="250"/>
      <c r="AO31" s="250"/>
    </row>
    <row r="32" spans="1:41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134"/>
      <c r="M32" s="276"/>
      <c r="N32" s="247"/>
      <c r="O32" s="276"/>
      <c r="P32" s="276"/>
      <c r="Q32" s="247"/>
      <c r="R32" s="276"/>
      <c r="S32" s="276"/>
      <c r="T32" s="247"/>
      <c r="U32" s="276"/>
      <c r="V32" s="276"/>
      <c r="W32" s="247"/>
      <c r="Y32" s="383"/>
      <c r="Z32" s="383"/>
      <c r="AA32" s="382"/>
      <c r="AB32" s="382"/>
      <c r="AC32" s="382"/>
      <c r="AD32" s="382"/>
      <c r="AE32" s="382"/>
      <c r="AF32" s="382"/>
      <c r="AG32" s="382"/>
      <c r="AH32" s="247"/>
      <c r="AI32" s="276"/>
      <c r="AJ32" s="276"/>
      <c r="AK32" s="247"/>
      <c r="AL32" s="250"/>
      <c r="AM32" s="250"/>
      <c r="AN32" s="250"/>
      <c r="AO32" s="250"/>
    </row>
    <row r="33" spans="1:41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276"/>
      <c r="N33" s="247"/>
      <c r="O33" s="276"/>
      <c r="P33" s="276"/>
      <c r="Q33" s="247"/>
      <c r="R33" s="276"/>
      <c r="S33" s="276"/>
      <c r="T33" s="247"/>
      <c r="U33" s="276"/>
      <c r="V33" s="276"/>
      <c r="W33" s="247"/>
      <c r="Y33" s="250"/>
      <c r="Z33" s="250"/>
      <c r="AA33" s="250"/>
      <c r="AB33" s="250"/>
      <c r="AC33" s="382"/>
      <c r="AD33" s="382"/>
      <c r="AE33" s="382"/>
      <c r="AF33" s="382"/>
      <c r="AG33" s="382"/>
      <c r="AH33" s="382"/>
      <c r="AI33" s="250"/>
      <c r="AJ33" s="250"/>
      <c r="AK33" s="250"/>
      <c r="AL33" s="250"/>
      <c r="AM33" s="250"/>
      <c r="AN33" s="250"/>
      <c r="AO33" s="250"/>
    </row>
    <row r="34" spans="1:41" s="4" customFormat="1" ht="15" customHeight="1" thickBot="1" x14ac:dyDescent="0.35">
      <c r="A34" s="449" t="s">
        <v>195</v>
      </c>
      <c r="B34" s="453"/>
      <c r="C34" s="453"/>
      <c r="D34" s="453"/>
      <c r="E34" s="453"/>
      <c r="F34" s="702" t="s">
        <v>438</v>
      </c>
      <c r="G34" s="703"/>
      <c r="H34" s="455"/>
      <c r="I34" s="455"/>
      <c r="J34" s="441" t="s">
        <v>384</v>
      </c>
      <c r="K34" s="704"/>
      <c r="L34" s="705"/>
      <c r="M34" s="705"/>
      <c r="N34" s="449" t="s">
        <v>585</v>
      </c>
      <c r="O34" s="450"/>
      <c r="P34" s="450"/>
      <c r="Q34" s="450"/>
      <c r="R34" s="450"/>
      <c r="S34" s="451" t="s">
        <v>884</v>
      </c>
      <c r="T34" s="452"/>
      <c r="U34" s="452"/>
      <c r="V34" s="453"/>
      <c r="W34" s="453"/>
      <c r="Y34" s="383"/>
      <c r="Z34" s="383"/>
      <c r="AA34" s="383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</row>
    <row r="35" spans="1:41" s="4" customFormat="1" ht="15" customHeight="1" thickTop="1" x14ac:dyDescent="0.3">
      <c r="A35" s="1" t="s">
        <v>8</v>
      </c>
      <c r="B35" s="2"/>
      <c r="C35" s="2"/>
      <c r="D35" s="2"/>
      <c r="E35" s="2"/>
      <c r="F35" s="1" t="s">
        <v>421</v>
      </c>
      <c r="G35" s="341"/>
      <c r="H35" s="2"/>
      <c r="I35" s="2"/>
      <c r="J35" s="145">
        <v>1</v>
      </c>
      <c r="K35" s="152" t="s">
        <v>180</v>
      </c>
      <c r="L35" s="152"/>
      <c r="M35" s="176"/>
      <c r="N35" s="279" t="s">
        <v>431</v>
      </c>
      <c r="O35" s="2" t="s">
        <v>426</v>
      </c>
      <c r="P35" s="342"/>
      <c r="Q35" s="342"/>
      <c r="R35" s="342"/>
      <c r="S35" s="2" t="s">
        <v>277</v>
      </c>
      <c r="T35" s="2"/>
      <c r="U35" s="2"/>
      <c r="V35" s="2"/>
      <c r="W35" s="2"/>
      <c r="Y35" s="250"/>
      <c r="Z35" s="250"/>
      <c r="AA35" s="250"/>
      <c r="AB35" s="250"/>
      <c r="AC35" s="382"/>
      <c r="AD35" s="382"/>
      <c r="AE35" s="382"/>
      <c r="AF35" s="382"/>
      <c r="AG35" s="382"/>
      <c r="AH35" s="382"/>
      <c r="AI35" s="250"/>
      <c r="AJ35" s="250"/>
      <c r="AK35" s="250"/>
      <c r="AL35" s="250"/>
      <c r="AM35" s="250"/>
      <c r="AN35" s="250"/>
      <c r="AO35" s="250"/>
    </row>
    <row r="36" spans="1:41" s="4" customFormat="1" ht="15" customHeight="1" x14ac:dyDescent="0.3">
      <c r="A36" s="280" t="s">
        <v>363</v>
      </c>
      <c r="B36" s="2"/>
      <c r="C36" s="2"/>
      <c r="D36" s="2"/>
      <c r="E36" s="2"/>
      <c r="F36" s="2" t="s">
        <v>422</v>
      </c>
      <c r="G36" s="341"/>
      <c r="H36" s="2"/>
      <c r="I36" s="2"/>
      <c r="J36" s="145">
        <v>2</v>
      </c>
      <c r="K36" s="152" t="s">
        <v>158</v>
      </c>
      <c r="L36" s="152"/>
      <c r="M36" s="176"/>
      <c r="N36" s="279">
        <v>3</v>
      </c>
      <c r="O36" s="2" t="s">
        <v>424</v>
      </c>
      <c r="P36" s="342"/>
      <c r="Q36" s="342"/>
      <c r="R36" s="342"/>
      <c r="S36" s="175" t="s">
        <v>360</v>
      </c>
      <c r="T36" s="175"/>
      <c r="U36" s="2"/>
      <c r="V36" s="2"/>
      <c r="W36" s="2"/>
      <c r="Y36" s="383"/>
      <c r="Z36" s="383"/>
      <c r="AA36" s="383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</row>
    <row r="37" spans="1:41" s="4" customFormat="1" ht="15" customHeight="1" x14ac:dyDescent="0.3">
      <c r="A37" s="1" t="s">
        <v>192</v>
      </c>
      <c r="B37" s="2"/>
      <c r="C37" s="2"/>
      <c r="D37" s="2"/>
      <c r="E37" s="2"/>
      <c r="F37" s="2" t="s">
        <v>423</v>
      </c>
      <c r="G37" s="341"/>
      <c r="H37" s="2"/>
      <c r="I37" s="2"/>
      <c r="J37" s="145">
        <v>3</v>
      </c>
      <c r="K37" s="152" t="s">
        <v>159</v>
      </c>
      <c r="L37" s="152"/>
      <c r="M37" s="176"/>
      <c r="N37" s="279">
        <v>2</v>
      </c>
      <c r="O37" s="2" t="s">
        <v>349</v>
      </c>
      <c r="P37" s="342"/>
      <c r="Q37" s="342"/>
      <c r="R37" s="342"/>
      <c r="S37" s="136" t="s">
        <v>212</v>
      </c>
      <c r="T37" s="136"/>
      <c r="U37" s="2"/>
      <c r="V37" s="2"/>
      <c r="W37" s="2"/>
      <c r="Y37" s="250"/>
      <c r="Z37" s="250"/>
      <c r="AA37" s="250"/>
      <c r="AB37" s="250"/>
      <c r="AC37" s="382"/>
      <c r="AD37" s="382"/>
      <c r="AE37" s="382"/>
      <c r="AF37" s="382"/>
      <c r="AG37" s="382"/>
      <c r="AH37" s="382"/>
      <c r="AI37" s="250"/>
      <c r="AJ37" s="250"/>
      <c r="AK37" s="250"/>
      <c r="AL37" s="250"/>
      <c r="AM37" s="250"/>
      <c r="AN37" s="250"/>
      <c r="AO37" s="250"/>
    </row>
    <row r="38" spans="1:41" s="4" customFormat="1" ht="15" customHeight="1" x14ac:dyDescent="0.3">
      <c r="A38" s="280" t="s">
        <v>506</v>
      </c>
      <c r="B38" s="2"/>
      <c r="C38" s="2"/>
      <c r="D38" s="2"/>
      <c r="E38" s="2"/>
      <c r="F38" s="2" t="s">
        <v>427</v>
      </c>
      <c r="G38" s="341"/>
      <c r="H38" s="2"/>
      <c r="I38" s="2"/>
      <c r="J38" s="145">
        <v>4</v>
      </c>
      <c r="K38" s="152" t="s">
        <v>181</v>
      </c>
      <c r="L38" s="152"/>
      <c r="M38" s="176"/>
      <c r="N38" s="279">
        <v>1</v>
      </c>
      <c r="O38" s="2" t="s">
        <v>425</v>
      </c>
      <c r="P38" s="342"/>
      <c r="Q38" s="342"/>
      <c r="R38" s="342"/>
      <c r="S38" s="136" t="s">
        <v>968</v>
      </c>
      <c r="T38" s="136"/>
      <c r="U38" s="2"/>
      <c r="V38" s="2"/>
      <c r="W38" s="2"/>
      <c r="Y38" s="383"/>
      <c r="Z38" s="383"/>
      <c r="AA38" s="383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</row>
    <row r="39" spans="1:41" s="4" customFormat="1" ht="15" customHeight="1" thickBot="1" x14ac:dyDescent="0.35">
      <c r="A39" s="280" t="s">
        <v>828</v>
      </c>
      <c r="B39" s="2"/>
      <c r="C39" s="2"/>
      <c r="D39" s="2"/>
      <c r="E39" s="2"/>
      <c r="F39" s="1" t="s">
        <v>437</v>
      </c>
      <c r="G39" s="342"/>
      <c r="H39" s="2"/>
      <c r="I39" s="342"/>
      <c r="J39" s="145">
        <v>5</v>
      </c>
      <c r="K39" s="152" t="s">
        <v>157</v>
      </c>
      <c r="L39" s="152"/>
      <c r="M39" s="176"/>
      <c r="N39" s="451" t="s">
        <v>545</v>
      </c>
      <c r="O39" s="452"/>
      <c r="P39" s="452"/>
      <c r="Q39" s="453"/>
      <c r="R39" s="453"/>
      <c r="S39" s="175" t="s">
        <v>361</v>
      </c>
      <c r="T39" s="175"/>
      <c r="U39" s="2"/>
      <c r="V39" s="2"/>
      <c r="W39" s="2"/>
      <c r="Y39" s="250"/>
      <c r="Z39" s="250"/>
      <c r="AA39" s="250"/>
      <c r="AB39" s="250"/>
      <c r="AC39" s="382"/>
      <c r="AD39" s="382"/>
      <c r="AE39" s="382"/>
      <c r="AF39" s="382"/>
      <c r="AG39" s="382"/>
      <c r="AH39" s="382"/>
      <c r="AI39" s="250"/>
      <c r="AJ39" s="250"/>
      <c r="AK39" s="250"/>
      <c r="AL39" s="250"/>
      <c r="AM39" s="250"/>
      <c r="AN39" s="250"/>
      <c r="AO39" s="250"/>
    </row>
    <row r="40" spans="1:41" s="4" customFormat="1" ht="15" customHeight="1" thickTop="1" thickBot="1" x14ac:dyDescent="0.35">
      <c r="A40" s="280" t="s">
        <v>537</v>
      </c>
      <c r="B40" s="2"/>
      <c r="C40" s="2"/>
      <c r="D40" s="2"/>
      <c r="E40" s="2"/>
      <c r="F40" s="2" t="s">
        <v>428</v>
      </c>
      <c r="G40" s="342"/>
      <c r="H40" s="2"/>
      <c r="I40" s="342"/>
      <c r="J40" s="145">
        <v>6</v>
      </c>
      <c r="K40" s="152" t="s">
        <v>267</v>
      </c>
      <c r="L40" s="152"/>
      <c r="M40" s="176"/>
      <c r="N40" s="140" t="s">
        <v>521</v>
      </c>
      <c r="O40" s="140"/>
      <c r="P40" s="140" t="s">
        <v>522</v>
      </c>
      <c r="Q40" s="342"/>
      <c r="R40" s="342"/>
      <c r="S40" s="451" t="s">
        <v>556</v>
      </c>
      <c r="T40" s="452"/>
      <c r="U40" s="452"/>
      <c r="V40" s="453"/>
      <c r="W40" s="453"/>
      <c r="Y40" s="383"/>
      <c r="Z40" s="383"/>
      <c r="AA40" s="383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</row>
    <row r="41" spans="1:41" s="4" customFormat="1" ht="15" customHeight="1" thickTop="1" x14ac:dyDescent="0.3">
      <c r="A41" s="136" t="s">
        <v>548</v>
      </c>
      <c r="B41" s="2"/>
      <c r="C41" s="2"/>
      <c r="D41" s="2"/>
      <c r="E41" s="2"/>
      <c r="F41" s="2" t="s">
        <v>429</v>
      </c>
      <c r="G41" s="342"/>
      <c r="H41" s="2"/>
      <c r="I41" s="342"/>
      <c r="J41" s="144">
        <v>7</v>
      </c>
      <c r="K41" s="176" t="s">
        <v>264</v>
      </c>
      <c r="L41" s="176"/>
      <c r="M41" s="176"/>
      <c r="N41" s="362" t="s">
        <v>525</v>
      </c>
      <c r="O41" s="140"/>
      <c r="P41" s="140" t="s">
        <v>552</v>
      </c>
      <c r="Q41" s="342"/>
      <c r="R41" s="342"/>
      <c r="S41" s="140" t="s">
        <v>191</v>
      </c>
      <c r="T41" s="140"/>
      <c r="U41" s="140"/>
      <c r="V41" s="342"/>
      <c r="W41" s="708" t="s">
        <v>557</v>
      </c>
    </row>
    <row r="42" spans="1:41" s="4" customFormat="1" ht="15" customHeight="1" x14ac:dyDescent="0.3">
      <c r="A42" s="136" t="s">
        <v>848</v>
      </c>
      <c r="B42" s="342"/>
      <c r="C42" s="342"/>
      <c r="D42" s="342"/>
      <c r="E42" s="342"/>
      <c r="F42" s="2" t="s">
        <v>430</v>
      </c>
      <c r="G42" s="341"/>
      <c r="H42" s="2"/>
      <c r="I42" s="342"/>
      <c r="J42" s="144">
        <v>8</v>
      </c>
      <c r="K42" s="176" t="s">
        <v>270</v>
      </c>
      <c r="L42" s="176"/>
      <c r="M42" s="176"/>
      <c r="N42" s="140" t="s">
        <v>546</v>
      </c>
      <c r="O42" s="140"/>
      <c r="P42" s="342"/>
      <c r="Q42" s="342"/>
      <c r="R42" s="342"/>
      <c r="S42" s="362" t="s">
        <v>558</v>
      </c>
      <c r="T42" s="140"/>
      <c r="U42" s="140"/>
      <c r="V42" s="342"/>
      <c r="W42" s="708">
        <v>-1</v>
      </c>
    </row>
    <row r="43" spans="1:41" s="4" customFormat="1" ht="15" customHeight="1" thickBot="1" x14ac:dyDescent="0.35">
      <c r="A43" s="449" t="s">
        <v>190</v>
      </c>
      <c r="B43" s="706"/>
      <c r="C43" s="706"/>
      <c r="D43" s="706"/>
      <c r="E43" s="706"/>
      <c r="F43" s="451" t="s">
        <v>182</v>
      </c>
      <c r="G43" s="452"/>
      <c r="H43" s="443"/>
      <c r="I43" s="443"/>
      <c r="J43" s="443"/>
      <c r="K43" s="443"/>
      <c r="L43" s="443"/>
      <c r="M43" s="443"/>
      <c r="N43" s="2" t="s">
        <v>547</v>
      </c>
      <c r="O43" s="342"/>
      <c r="P43" s="342"/>
      <c r="Q43" s="342"/>
      <c r="R43" s="342"/>
      <c r="S43" s="140" t="s">
        <v>559</v>
      </c>
      <c r="T43" s="140"/>
      <c r="U43" s="342"/>
      <c r="V43" s="342"/>
      <c r="W43" s="707">
        <v>2</v>
      </c>
    </row>
    <row r="44" spans="1:41" s="4" customFormat="1" ht="15" customHeight="1" thickTop="1" x14ac:dyDescent="0.3">
      <c r="A44" s="465" t="s">
        <v>593</v>
      </c>
      <c r="B44" s="342"/>
      <c r="C44" s="342"/>
      <c r="D44" s="342"/>
      <c r="E44" s="342"/>
      <c r="F44" s="342" t="s">
        <v>854</v>
      </c>
      <c r="G44" s="342"/>
      <c r="H44" s="342"/>
      <c r="I44" s="342"/>
      <c r="J44" s="2"/>
      <c r="K44" s="2"/>
      <c r="L44" s="2"/>
      <c r="M44" s="2"/>
      <c r="N44" s="140" t="s">
        <v>523</v>
      </c>
      <c r="O44" s="140"/>
      <c r="P44" s="140" t="s">
        <v>524</v>
      </c>
      <c r="Q44" s="342"/>
      <c r="R44" s="342"/>
      <c r="S44" s="2"/>
      <c r="T44" s="2"/>
      <c r="U44" s="2"/>
      <c r="V44" s="2"/>
      <c r="W44" s="2"/>
    </row>
    <row r="45" spans="1:41" s="4" customFormat="1" ht="15" customHeight="1" x14ac:dyDescent="0.3">
      <c r="A45" s="177" t="s">
        <v>934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342"/>
      <c r="T45" s="2"/>
      <c r="U45" s="2"/>
      <c r="V45" s="2"/>
      <c r="W45" s="2"/>
    </row>
    <row r="46" spans="1:41" s="4" customFormat="1" ht="15" customHeight="1" x14ac:dyDescent="0.3">
      <c r="A46" s="177" t="s">
        <v>935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X46" s="2"/>
    </row>
    <row r="47" spans="1:41" s="4" customFormat="1" ht="15" customHeight="1" x14ac:dyDescent="0.3">
      <c r="A47" s="177" t="s">
        <v>933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</row>
    <row r="48" spans="1:41" s="4" customFormat="1" ht="1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180"/>
      <c r="L48" s="18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1:24" s="4" customFormat="1" ht="15" customHeight="1" x14ac:dyDescent="0.3">
      <c r="K49" s="8"/>
      <c r="L49" s="18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1:24" s="4" customFormat="1" ht="15" customHeight="1" x14ac:dyDescent="0.3">
      <c r="K50" s="8"/>
      <c r="L50" s="8"/>
      <c r="X50" s="2"/>
    </row>
    <row r="51" spans="11:24" s="4" customFormat="1" ht="15" customHeight="1" x14ac:dyDescent="0.3">
      <c r="K51" s="8"/>
      <c r="L51" s="8"/>
    </row>
    <row r="52" spans="11:24" s="4" customFormat="1" ht="15" customHeight="1" x14ac:dyDescent="0.3">
      <c r="K52" s="8"/>
      <c r="L52" s="8"/>
    </row>
    <row r="53" spans="11:24" s="4" customFormat="1" ht="15" customHeight="1" x14ac:dyDescent="0.3">
      <c r="K53" s="8"/>
      <c r="L53" s="8"/>
    </row>
    <row r="54" spans="11:24" s="4" customFormat="1" ht="15" customHeight="1" x14ac:dyDescent="0.3">
      <c r="K54" s="8"/>
      <c r="L54" s="8"/>
    </row>
    <row r="55" spans="11:24" s="4" customFormat="1" ht="15" customHeight="1" x14ac:dyDescent="0.3">
      <c r="K55" s="8"/>
      <c r="L55" s="8"/>
    </row>
    <row r="56" spans="11:24" s="4" customFormat="1" ht="15" customHeight="1" x14ac:dyDescent="0.3">
      <c r="K56" s="8"/>
      <c r="L56" s="8"/>
    </row>
    <row r="57" spans="11:24" s="4" customFormat="1" ht="15" customHeight="1" x14ac:dyDescent="0.3">
      <c r="K57" s="8"/>
      <c r="L57" s="8"/>
    </row>
    <row r="58" spans="11:24" s="4" customFormat="1" ht="15" customHeight="1" x14ac:dyDescent="0.3">
      <c r="K58" s="8"/>
      <c r="L58" s="8"/>
    </row>
    <row r="59" spans="11:24" s="4" customFormat="1" ht="15" customHeight="1" x14ac:dyDescent="0.3">
      <c r="K59" s="8"/>
      <c r="L59" s="8"/>
    </row>
    <row r="60" spans="11:24" s="4" customFormat="1" ht="15" customHeight="1" x14ac:dyDescent="0.3">
      <c r="K60" s="8"/>
      <c r="L60" s="8"/>
    </row>
    <row r="61" spans="11:24" s="4" customFormat="1" ht="15" customHeight="1" x14ac:dyDescent="0.3">
      <c r="K61" s="8"/>
      <c r="L61" s="8"/>
    </row>
    <row r="62" spans="11:24" s="4" customFormat="1" ht="15" customHeight="1" x14ac:dyDescent="0.3">
      <c r="K62" s="8"/>
      <c r="L62" s="8"/>
    </row>
    <row r="63" spans="11:24" s="4" customFormat="1" ht="15" customHeight="1" x14ac:dyDescent="0.3">
      <c r="K63" s="8"/>
      <c r="L63" s="8"/>
    </row>
    <row r="64" spans="11:24" s="4" customFormat="1" ht="15" customHeight="1" x14ac:dyDescent="0.3">
      <c r="K64" s="8"/>
      <c r="L64" s="8"/>
    </row>
    <row r="65" spans="11:12" s="4" customFormat="1" ht="15" customHeight="1" x14ac:dyDescent="0.3">
      <c r="K65" s="8"/>
      <c r="L65" s="8"/>
    </row>
    <row r="66" spans="11:12" s="4" customFormat="1" ht="15" customHeight="1" x14ac:dyDescent="0.3">
      <c r="K66" s="8"/>
      <c r="L66" s="8"/>
    </row>
    <row r="67" spans="11:12" s="4" customFormat="1" ht="15" customHeight="1" x14ac:dyDescent="0.3">
      <c r="K67" s="8"/>
      <c r="L67" s="8"/>
    </row>
    <row r="68" spans="11:12" s="4" customFormat="1" ht="15" customHeight="1" x14ac:dyDescent="0.3">
      <c r="K68" s="8"/>
      <c r="L68" s="8"/>
    </row>
    <row r="69" spans="11:12" s="4" customFormat="1" ht="15" customHeight="1" x14ac:dyDescent="0.3">
      <c r="K69" s="8"/>
      <c r="L69" s="8"/>
    </row>
    <row r="70" spans="11:12" s="4" customFormat="1" ht="15" customHeight="1" x14ac:dyDescent="0.3">
      <c r="K70" s="8"/>
      <c r="L70" s="8"/>
    </row>
    <row r="71" spans="11:12" s="4" customFormat="1" ht="15" customHeight="1" x14ac:dyDescent="0.3">
      <c r="K71" s="8"/>
      <c r="L71" s="8"/>
    </row>
    <row r="72" spans="11:12" s="4" customFormat="1" ht="15" customHeight="1" x14ac:dyDescent="0.3">
      <c r="K72" s="8"/>
      <c r="L72" s="8"/>
    </row>
    <row r="73" spans="11:12" s="4" customFormat="1" ht="15" customHeight="1" x14ac:dyDescent="0.3">
      <c r="K73" s="8"/>
      <c r="L73" s="8"/>
    </row>
    <row r="74" spans="11:12" s="4" customFormat="1" ht="15" customHeight="1" x14ac:dyDescent="0.3">
      <c r="K74" s="8"/>
      <c r="L74" s="8"/>
    </row>
    <row r="75" spans="11:12" s="4" customFormat="1" ht="15" customHeight="1" x14ac:dyDescent="0.3">
      <c r="K75" s="8"/>
      <c r="L75" s="8"/>
    </row>
    <row r="76" spans="11:12" s="4" customFormat="1" ht="15" customHeight="1" x14ac:dyDescent="0.3">
      <c r="K76" s="8"/>
      <c r="L76" s="8"/>
    </row>
    <row r="77" spans="11:12" s="4" customFormat="1" ht="15" customHeight="1" x14ac:dyDescent="0.3">
      <c r="K77" s="8"/>
      <c r="L77" s="8"/>
    </row>
    <row r="78" spans="11:12" s="4" customFormat="1" ht="15" customHeight="1" x14ac:dyDescent="0.3">
      <c r="K78" s="8"/>
      <c r="L78" s="8"/>
    </row>
    <row r="79" spans="11:12" s="4" customFormat="1" ht="15" customHeight="1" x14ac:dyDescent="0.3">
      <c r="K79" s="8"/>
      <c r="L79" s="8"/>
    </row>
    <row r="80" spans="11:12" s="4" customFormat="1" ht="15" customHeight="1" x14ac:dyDescent="0.3">
      <c r="K80" s="8"/>
      <c r="L80" s="8"/>
    </row>
    <row r="81" spans="11:12" s="4" customFormat="1" ht="15" customHeight="1" x14ac:dyDescent="0.3">
      <c r="K81" s="8"/>
      <c r="L81" s="8"/>
    </row>
    <row r="82" spans="11:12" s="4" customFormat="1" ht="15" customHeight="1" x14ac:dyDescent="0.3">
      <c r="K82" s="8"/>
      <c r="L82" s="8"/>
    </row>
    <row r="83" spans="11:12" s="4" customFormat="1" ht="15" customHeight="1" x14ac:dyDescent="0.3">
      <c r="K83" s="8"/>
      <c r="L83" s="8"/>
    </row>
    <row r="84" spans="11:12" s="4" customFormat="1" ht="15" customHeight="1" x14ac:dyDescent="0.3">
      <c r="K84" s="8"/>
      <c r="L84" s="8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692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692"/>
      <c r="L122" s="692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692"/>
      <c r="L123" s="692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692"/>
      <c r="L124" s="692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692"/>
      <c r="L125" s="692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692"/>
      <c r="L126" s="692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692"/>
      <c r="L127" s="692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692"/>
      <c r="L128" s="692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692"/>
      <c r="L129" s="692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692"/>
      <c r="L130" s="692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692"/>
      <c r="L131" s="692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692"/>
      <c r="L132" s="692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E133"/>
      <c r="F133"/>
      <c r="G133"/>
      <c r="H133"/>
      <c r="I133"/>
      <c r="J133"/>
      <c r="K133" s="692"/>
      <c r="L133" s="692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692"/>
      <c r="L134" s="692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692"/>
      <c r="L135" s="692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692"/>
      <c r="L136" s="692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692"/>
      <c r="L137" s="692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692"/>
      <c r="L138" s="692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692"/>
      <c r="L139" s="692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692"/>
      <c r="L140" s="692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692"/>
      <c r="L141" s="692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692"/>
      <c r="L142" s="69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692"/>
      <c r="L143" s="692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692"/>
      <c r="L144" s="692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692"/>
      <c r="L145" s="692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692"/>
      <c r="L146" s="69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692"/>
      <c r="L147" s="692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692"/>
      <c r="L148" s="69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692"/>
      <c r="L149" s="69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692"/>
      <c r="L150" s="692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692"/>
      <c r="L151" s="69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692"/>
      <c r="L152" s="69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692"/>
      <c r="L153" s="69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6">
    <mergeCell ref="C2:E2"/>
    <mergeCell ref="C5:D5"/>
    <mergeCell ref="P6:R6"/>
    <mergeCell ref="S6:T6"/>
    <mergeCell ref="D7:E7"/>
    <mergeCell ref="G7:H7"/>
    <mergeCell ref="T20:W20"/>
    <mergeCell ref="T21:W21"/>
    <mergeCell ref="A22:K23"/>
    <mergeCell ref="T22:W22"/>
    <mergeCell ref="A24:K25"/>
    <mergeCell ref="A26:K27"/>
    <mergeCell ref="A28:K29"/>
    <mergeCell ref="A30:K31"/>
    <mergeCell ref="A32:K33"/>
    <mergeCell ref="A20:K21"/>
  </mergeCells>
  <dataValidations count="1">
    <dataValidation type="list" allowBlank="1" showInputMessage="1" showErrorMessage="1" sqref="AF39 AF8:AF33 AF35 AF37" xr:uid="{3764863E-2C56-4556-8141-329620821414}">
      <formula1>$A$13:$A$18</formula1>
    </dataValidation>
  </dataValidations>
  <pageMargins left="0.25" right="0.25" top="0.75" bottom="0.75" header="0.3" footer="0.3"/>
  <pageSetup paperSize="9" orientation="portrait" r:id="rId1"/>
  <ignoredErrors>
    <ignoredError sqref="E5" evalError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D4EA500-576A-4C22-BA3F-47C5F312CF02}">
          <x14:formula1>
            <xm:f>'Sivu 2'!$V$44:$V$52</xm:f>
          </x14:formula1>
          <xm:sqref>T20:T22</xm:sqref>
        </x14:dataValidation>
        <x14:dataValidation type="list" allowBlank="1" showInputMessage="1" showErrorMessage="1" xr:uid="{0971A182-6710-4FF8-8BC3-151CE0A56BB5}">
          <x14:formula1>
            <xm:f>Listat!#REF!</xm:f>
          </x14:formula1>
          <xm:sqref>Y40:AA40 Y28 Y38:AA38 Y36:AA36 Y34:AA34 Y32:Z32 Y30</xm:sqref>
        </x14:dataValidation>
        <x14:dataValidation type="list" allowBlank="1" showInputMessage="1" showErrorMessage="1" xr:uid="{057E4ACB-D802-4351-99B6-5F12EF62CAE7}">
          <x14:formula1>
            <xm:f>Listat!$N$2:$N$12</xm:f>
          </x14:formula1>
          <xm:sqref>E10</xm:sqref>
        </x14:dataValidation>
        <x14:dataValidation type="list" allowBlank="1" showInputMessage="1" showErrorMessage="1" xr:uid="{531D94D5-BECB-40BE-A609-97884C8AB11C}">
          <x14:formula1>
            <xm:f>Listat!$N$13:$N$34</xm:f>
          </x14:formula1>
          <xm:sqref>C5:D5</xm:sqref>
        </x14:dataValidation>
        <x14:dataValidation type="list" allowBlank="1" showInputMessage="1" showErrorMessage="1" xr:uid="{93E4FF0D-F5DB-449C-979C-2E8445C8A4C9}">
          <x14:formula1>
            <xm:f>Listat!$Q$2:$Q$9</xm:f>
          </x14:formula1>
          <xm:sqref>C2:E2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D4FB-BFA7-4AC3-8211-6A4027526992}">
  <dimension ref="A1:AU153"/>
  <sheetViews>
    <sheetView tabSelected="1" zoomScale="110" zoomScaleNormal="110" workbookViewId="0">
      <selection activeCell="I11" sqref="I11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317"/>
    <col min="12" max="12" width="1.5546875" style="317" customWidth="1"/>
    <col min="13" max="13" width="4.21875" customWidth="1"/>
    <col min="28" max="28" width="9.33203125" bestFit="1" customWidth="1"/>
  </cols>
  <sheetData>
    <row r="1" spans="1:47" s="4" customFormat="1" ht="15" customHeight="1" x14ac:dyDescent="0.45">
      <c r="A1" s="1" t="s">
        <v>0</v>
      </c>
      <c r="B1" s="1"/>
      <c r="C1" s="3" t="s">
        <v>312</v>
      </c>
      <c r="D1" s="3"/>
      <c r="E1" s="3" t="s">
        <v>882</v>
      </c>
      <c r="F1" s="3"/>
      <c r="G1" s="3"/>
      <c r="H1" s="3"/>
      <c r="I1" s="3"/>
      <c r="J1" s="3"/>
      <c r="K1" s="3"/>
      <c r="L1" s="3"/>
      <c r="M1" s="3"/>
      <c r="N1" s="2"/>
      <c r="O1" s="286" t="s">
        <v>9</v>
      </c>
      <c r="P1" s="296"/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 t="s">
        <v>1030</v>
      </c>
      <c r="D2" s="879"/>
      <c r="E2" s="879"/>
      <c r="F2" s="879"/>
      <c r="G2" s="3"/>
      <c r="H2" s="3"/>
      <c r="I2" s="3"/>
      <c r="J2" s="3"/>
      <c r="K2" s="3"/>
      <c r="L2" s="3"/>
      <c r="M2" s="3"/>
      <c r="N2" s="2"/>
      <c r="O2" s="2" t="s">
        <v>171</v>
      </c>
      <c r="P2" s="2"/>
      <c r="Q2" s="2"/>
      <c r="R2" s="6" t="s">
        <v>1</v>
      </c>
      <c r="S2" s="6"/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195" t="s">
        <v>257</v>
      </c>
      <c r="C3" s="3" t="s">
        <v>831</v>
      </c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 t="s">
        <v>172</v>
      </c>
      <c r="P3" s="2"/>
      <c r="Q3" s="2"/>
      <c r="R3" s="343" t="s">
        <v>10</v>
      </c>
      <c r="S3" s="343"/>
      <c r="T3" s="10" t="s">
        <v>166</v>
      </c>
      <c r="U3" s="10"/>
      <c r="V3" s="10"/>
      <c r="W3" s="134" t="s">
        <v>10</v>
      </c>
    </row>
    <row r="4" spans="1:47" s="4" customFormat="1" ht="15" customHeight="1" x14ac:dyDescent="0.3">
      <c r="A4" s="1" t="s">
        <v>5</v>
      </c>
      <c r="B4" s="1"/>
      <c r="C4" s="236" t="s">
        <v>314</v>
      </c>
      <c r="D4" s="236"/>
      <c r="E4" s="3"/>
      <c r="F4" s="3"/>
      <c r="G4" s="3"/>
      <c r="H4" s="3"/>
      <c r="I4" s="3"/>
      <c r="J4" s="3"/>
      <c r="K4" s="3"/>
      <c r="L4" s="3"/>
      <c r="M4" s="3"/>
      <c r="N4" s="2"/>
      <c r="O4" s="2" t="s">
        <v>173</v>
      </c>
      <c r="P4" s="2"/>
      <c r="Q4" s="2"/>
      <c r="R4" s="6" t="s">
        <v>10</v>
      </c>
      <c r="S4" s="6"/>
      <c r="T4" s="10" t="s">
        <v>1031</v>
      </c>
      <c r="U4" s="10"/>
      <c r="V4" s="10"/>
      <c r="W4" s="134" t="s">
        <v>1</v>
      </c>
    </row>
    <row r="5" spans="1:47" s="4" customFormat="1" ht="15" customHeight="1" x14ac:dyDescent="0.3">
      <c r="A5" s="135" t="s">
        <v>319</v>
      </c>
      <c r="B5" s="1"/>
      <c r="C5" s="905" t="s">
        <v>926</v>
      </c>
      <c r="D5" s="905"/>
      <c r="E5" s="905"/>
      <c r="F5" s="3" t="str">
        <f>LOOKUP(C5,Listat!N13:O33)</f>
        <v>Laki, säännöt, sota</v>
      </c>
      <c r="G5" s="1"/>
      <c r="H5" s="222"/>
      <c r="I5" s="693"/>
      <c r="J5" s="693"/>
      <c r="K5" s="693"/>
      <c r="L5" s="693"/>
      <c r="M5" s="693"/>
      <c r="N5" s="2"/>
      <c r="O5" s="2" t="s">
        <v>174</v>
      </c>
      <c r="P5" s="2"/>
      <c r="Q5" s="2"/>
      <c r="R5" s="6" t="s">
        <v>10</v>
      </c>
      <c r="S5" s="6"/>
      <c r="T5" s="10" t="s">
        <v>1032</v>
      </c>
      <c r="U5" s="10"/>
      <c r="V5" s="10"/>
      <c r="W5" s="134" t="s">
        <v>10</v>
      </c>
    </row>
    <row r="6" spans="1:47" s="4" customFormat="1" ht="15" customHeight="1" x14ac:dyDescent="0.4">
      <c r="A6" s="418" t="s">
        <v>8</v>
      </c>
      <c r="B6" s="418"/>
      <c r="C6" s="418"/>
      <c r="D6" s="418"/>
      <c r="E6" s="415" t="s">
        <v>128</v>
      </c>
      <c r="F6" s="436">
        <v>30</v>
      </c>
      <c r="G6" s="419" t="str">
        <f>IF(E10="Ihminen"," "," ("&amp;F6/VLOOKUP(E10,Listat!N2:P12,3)&amp;")")</f>
        <v xml:space="preserve"> </v>
      </c>
      <c r="H6" s="419"/>
      <c r="I6" s="419"/>
      <c r="J6" s="419"/>
      <c r="K6" s="419"/>
      <c r="L6" s="419"/>
      <c r="M6" s="418" t="s">
        <v>327</v>
      </c>
      <c r="N6" s="418"/>
      <c r="O6" s="418"/>
      <c r="P6" s="903" t="s">
        <v>144</v>
      </c>
      <c r="Q6" s="903"/>
      <c r="R6" s="903"/>
      <c r="S6" s="904" t="str">
        <f>"ll"&amp;LOOKUP(W3,Listat!$J$2:$K$9)&amp;LOOKUP(W4,Listat!$J$2:$K$9)&amp;LOOKUP(W4,Listat!$J$2:$K$9)</f>
        <v>llll</v>
      </c>
      <c r="T6" s="904"/>
      <c r="U6" s="435" t="s">
        <v>182</v>
      </c>
      <c r="V6" s="425"/>
      <c r="W6" s="384" t="str">
        <f>LOOKUP(I7,Listat!$J$2:$K$9)&amp;LOOKUP(I7,Listat!$J$2:$K$9)&amp;LOOKUP(F7,Listat!$J$2:$K$9)&amp;LOOKUP(W4,Listat!$J$2:$K$9)&amp;LOOKUP(W5,Listat!$J$2:$K$9)</f>
        <v>ll</v>
      </c>
    </row>
    <row r="7" spans="1:47" s="207" customFormat="1" ht="15" customHeight="1" x14ac:dyDescent="0.45">
      <c r="A7" s="386" t="s">
        <v>145</v>
      </c>
      <c r="B7" s="386"/>
      <c r="C7" s="134" t="s">
        <v>147</v>
      </c>
      <c r="D7" s="884" t="s">
        <v>146</v>
      </c>
      <c r="E7" s="884"/>
      <c r="F7" s="134" t="s">
        <v>356</v>
      </c>
      <c r="G7" s="884" t="s">
        <v>452</v>
      </c>
      <c r="H7" s="884"/>
      <c r="I7" s="134" t="s">
        <v>243</v>
      </c>
      <c r="J7" s="161"/>
      <c r="K7" s="161"/>
      <c r="L7" s="223"/>
      <c r="M7" s="11" t="s">
        <v>473</v>
      </c>
      <c r="N7" s="7"/>
      <c r="O7" s="7"/>
      <c r="P7" s="277" t="str">
        <f>F16</f>
        <v>lllll</v>
      </c>
      <c r="Q7" s="152"/>
      <c r="R7" s="7" t="str">
        <f>LOOKUP(P7,Listat!$H$2:$I$7)</f>
        <v>Uskomaton</v>
      </c>
      <c r="S7" s="7"/>
      <c r="T7" s="7"/>
      <c r="U7" s="143" t="s">
        <v>152</v>
      </c>
      <c r="V7" s="144" t="s">
        <v>153</v>
      </c>
      <c r="W7" s="144">
        <v>3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386" t="s">
        <v>570</v>
      </c>
      <c r="B8" s="386"/>
      <c r="C8" s="10"/>
      <c r="D8" s="10" t="s">
        <v>519</v>
      </c>
      <c r="E8" s="10"/>
      <c r="F8" s="10"/>
      <c r="G8" s="10"/>
      <c r="H8" s="10"/>
      <c r="I8" s="10"/>
      <c r="J8" s="10"/>
      <c r="K8" s="10"/>
      <c r="L8" s="2"/>
      <c r="M8" s="11" t="s">
        <v>395</v>
      </c>
      <c r="N8" s="7"/>
      <c r="O8" s="4"/>
      <c r="P8" s="277" t="str">
        <f>F17</f>
        <v>llll</v>
      </c>
      <c r="Q8" s="152"/>
      <c r="R8" s="7" t="str">
        <f>LOOKUP(P8,Listat!$H$2:$I$7)</f>
        <v>Loistava</v>
      </c>
      <c r="S8" s="7"/>
      <c r="T8" s="7"/>
      <c r="U8" s="143" t="s">
        <v>152</v>
      </c>
      <c r="V8" s="145" t="s">
        <v>167</v>
      </c>
      <c r="W8" s="144">
        <v>6</v>
      </c>
      <c r="Y8" s="382"/>
      <c r="Z8" s="382"/>
      <c r="AA8" s="382"/>
      <c r="AB8" s="382"/>
      <c r="AC8" s="382"/>
      <c r="AD8" s="382"/>
      <c r="AE8" s="382"/>
      <c r="AF8" s="382"/>
      <c r="AG8" s="382"/>
      <c r="AH8" s="382"/>
      <c r="AI8" s="250"/>
      <c r="AJ8" s="250"/>
      <c r="AK8" s="250"/>
      <c r="AL8" s="250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3">
      <c r="A9" s="386" t="s">
        <v>571</v>
      </c>
      <c r="B9" s="386"/>
      <c r="C9" s="10"/>
      <c r="D9" s="10" t="s">
        <v>476</v>
      </c>
      <c r="E9" s="10"/>
      <c r="F9" s="10"/>
      <c r="G9" s="10"/>
      <c r="H9" s="10"/>
      <c r="I9" s="10"/>
      <c r="J9" s="10"/>
      <c r="K9" s="10"/>
      <c r="L9" s="206"/>
      <c r="M9" s="7" t="s">
        <v>503</v>
      </c>
      <c r="N9" s="7"/>
      <c r="P9" s="277" t="str">
        <f>H16</f>
        <v>llll</v>
      </c>
      <c r="Q9" s="152"/>
      <c r="R9" s="7" t="str">
        <f>LOOKUP(P9,Listat!$H$2:$I$7)</f>
        <v>Loistava</v>
      </c>
      <c r="S9" s="7"/>
      <c r="T9" s="7"/>
      <c r="U9" s="143" t="s">
        <v>152</v>
      </c>
      <c r="V9" s="145" t="s">
        <v>178</v>
      </c>
      <c r="W9" s="145">
        <v>10</v>
      </c>
      <c r="Y9" s="382"/>
      <c r="Z9" s="382"/>
      <c r="AA9" s="382"/>
      <c r="AB9" s="382"/>
      <c r="AC9" s="382"/>
      <c r="AD9" s="382"/>
      <c r="AE9" s="382"/>
      <c r="AF9" s="382"/>
      <c r="AG9" s="382"/>
      <c r="AH9" s="382"/>
      <c r="AI9" s="250"/>
      <c r="AJ9" s="250"/>
      <c r="AK9" s="250"/>
      <c r="AL9" s="250"/>
      <c r="AT9" s="140"/>
      <c r="AU9" s="140"/>
    </row>
    <row r="10" spans="1:47" s="207" customFormat="1" ht="13.2" customHeight="1" x14ac:dyDescent="0.3">
      <c r="A10" s="387" t="s">
        <v>463</v>
      </c>
      <c r="B10" s="387"/>
      <c r="C10" s="2"/>
      <c r="D10" s="2"/>
      <c r="E10" s="385" t="s">
        <v>313</v>
      </c>
      <c r="F10" s="371" t="str">
        <f>LOOKUP(E10,Listat!N2:O10)</f>
        <v>1 lisäkieli</v>
      </c>
      <c r="G10" s="10"/>
      <c r="H10" s="10"/>
      <c r="I10" s="10"/>
      <c r="J10" s="10"/>
      <c r="K10" s="10"/>
      <c r="L10" s="2"/>
      <c r="M10" s="7" t="s">
        <v>504</v>
      </c>
      <c r="N10" s="7"/>
      <c r="O10" s="4"/>
      <c r="P10" s="277" t="str">
        <f>H13</f>
        <v>ll</v>
      </c>
      <c r="Q10" s="152"/>
      <c r="R10" s="7" t="str">
        <f>LOOKUP(P10,Listat!$H$2:$I$7)</f>
        <v>Hyvä</v>
      </c>
      <c r="S10" s="7"/>
      <c r="T10" s="7"/>
      <c r="U10" s="143" t="s">
        <v>152</v>
      </c>
      <c r="V10" s="145" t="s">
        <v>179</v>
      </c>
      <c r="W10" s="145">
        <v>15</v>
      </c>
      <c r="Y10" s="382"/>
      <c r="Z10" s="382"/>
      <c r="AA10" s="382"/>
      <c r="AB10" s="382"/>
      <c r="AC10" s="382"/>
      <c r="AD10" s="382"/>
      <c r="AE10" s="382"/>
      <c r="AF10" s="382"/>
      <c r="AG10" s="382"/>
      <c r="AH10" s="382"/>
      <c r="AI10" s="250"/>
      <c r="AJ10" s="250"/>
      <c r="AK10" s="250"/>
      <c r="AL10" s="250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3">
      <c r="A11" s="386" t="s">
        <v>515</v>
      </c>
      <c r="B11" s="388"/>
      <c r="C11" s="2"/>
      <c r="D11" s="2" t="s">
        <v>518</v>
      </c>
      <c r="E11" s="2"/>
      <c r="F11" s="2"/>
      <c r="G11" s="2"/>
      <c r="H11" s="2"/>
      <c r="I11" s="2"/>
      <c r="J11" s="2"/>
      <c r="K11" s="2"/>
      <c r="L11" s="2"/>
      <c r="M11" s="10" t="s">
        <v>362</v>
      </c>
      <c r="N11" s="10"/>
      <c r="O11" s="251"/>
      <c r="P11" s="277" t="str">
        <f>H14</f>
        <v>lll</v>
      </c>
      <c r="Q11" s="152"/>
      <c r="R11" s="10" t="str">
        <f>LOOKUP(P11,Listat!$H$2:$I$7)</f>
        <v>Erinomainen</v>
      </c>
      <c r="S11" s="10"/>
      <c r="T11" s="10"/>
      <c r="U11" s="143" t="s">
        <v>152</v>
      </c>
      <c r="V11" s="145" t="s">
        <v>184</v>
      </c>
      <c r="W11" s="145">
        <v>21</v>
      </c>
      <c r="Y11" s="382"/>
      <c r="Z11" s="382"/>
      <c r="AA11" s="382"/>
      <c r="AB11" s="382"/>
      <c r="AC11" s="382"/>
      <c r="AD11" s="382"/>
      <c r="AE11" s="382"/>
      <c r="AF11" s="382"/>
      <c r="AG11" s="382"/>
      <c r="AH11" s="382"/>
      <c r="AI11" s="250"/>
      <c r="AJ11" s="250"/>
      <c r="AK11" s="250"/>
      <c r="AL11" s="250"/>
      <c r="AM11" s="250"/>
      <c r="AN11" s="250"/>
      <c r="AO11" s="250"/>
      <c r="AT11" s="312"/>
    </row>
    <row r="12" spans="1:47" s="4" customFormat="1" ht="15" customHeight="1" x14ac:dyDescent="0.3">
      <c r="A12" s="420" t="s">
        <v>192</v>
      </c>
      <c r="B12" s="422"/>
      <c r="C12" s="422"/>
      <c r="D12" s="423"/>
      <c r="E12" s="423"/>
      <c r="F12" s="437" t="s">
        <v>357</v>
      </c>
      <c r="G12" s="438"/>
      <c r="H12" s="437" t="s">
        <v>358</v>
      </c>
      <c r="I12" s="439"/>
      <c r="J12" s="437" t="s">
        <v>453</v>
      </c>
      <c r="K12" s="439"/>
      <c r="L12" s="440"/>
      <c r="M12" s="417" t="s">
        <v>12</v>
      </c>
      <c r="N12" s="417"/>
      <c r="O12" s="424"/>
      <c r="P12" s="424"/>
      <c r="Q12" s="424"/>
      <c r="R12" s="424"/>
      <c r="S12" s="424"/>
      <c r="T12" s="424"/>
      <c r="U12" s="419" t="s">
        <v>235</v>
      </c>
      <c r="V12" s="425"/>
      <c r="W12" s="419" t="s">
        <v>13</v>
      </c>
      <c r="Y12" s="382"/>
      <c r="Z12" s="382"/>
      <c r="AA12" s="382"/>
      <c r="AB12" s="382"/>
      <c r="AC12" s="382"/>
      <c r="AD12" s="382"/>
      <c r="AE12" s="382"/>
      <c r="AF12" s="382"/>
      <c r="AG12" s="382"/>
      <c r="AH12" s="382"/>
      <c r="AI12" s="250"/>
      <c r="AJ12" s="250"/>
      <c r="AK12" s="250"/>
      <c r="AL12" s="250"/>
      <c r="AM12" s="250"/>
      <c r="AN12" s="250"/>
      <c r="AO12" s="250"/>
      <c r="AT12" s="312"/>
    </row>
    <row r="13" spans="1:47" s="4" customFormat="1" ht="15" customHeight="1" x14ac:dyDescent="0.3">
      <c r="A13" s="10" t="s">
        <v>539</v>
      </c>
      <c r="B13" s="10"/>
      <c r="C13" s="10"/>
      <c r="D13" s="167" t="s">
        <v>470</v>
      </c>
      <c r="E13" s="316"/>
      <c r="F13" s="277" t="str">
        <f>VLOOKUP(D13,Listat!$J$2:$K$9,2)&amp;VLOOKUP($C$7,Listat!$J$2:$K$9,2)</f>
        <v>lll</v>
      </c>
      <c r="G13" s="145"/>
      <c r="H13" s="277" t="str">
        <f>VLOOKUP(D13,Listat!$J$2:$K$9,2)&amp;LOOKUP($F$7,Listat!$J$2:$K$9)</f>
        <v>ll</v>
      </c>
      <c r="I13" s="152"/>
      <c r="J13" s="277" t="str">
        <f>VLOOKUP(D13,Listat!$J$2:$K$9,2)&amp;LOOKUP($I$7,Listat!$J$2:$K$9)</f>
        <v>l</v>
      </c>
      <c r="K13" s="152"/>
      <c r="L13" s="10"/>
      <c r="M13" s="152" t="s">
        <v>493</v>
      </c>
      <c r="N13" s="152"/>
      <c r="O13" s="152"/>
      <c r="P13" s="306" t="s">
        <v>492</v>
      </c>
      <c r="Q13" s="152"/>
      <c r="R13" s="152"/>
      <c r="S13" s="152"/>
      <c r="T13" s="152"/>
      <c r="U13" s="143"/>
      <c r="V13" s="145" t="s">
        <v>7</v>
      </c>
      <c r="W13" s="143"/>
      <c r="Y13" s="382"/>
      <c r="Z13" s="382"/>
      <c r="AA13" s="382"/>
      <c r="AB13" s="382"/>
      <c r="AC13" s="382"/>
      <c r="AD13" s="382"/>
      <c r="AE13" s="382"/>
      <c r="AF13" s="382"/>
      <c r="AG13" s="382"/>
      <c r="AH13" s="382"/>
      <c r="AI13" s="250"/>
      <c r="AJ13" s="250"/>
      <c r="AK13" s="250"/>
      <c r="AL13" s="250"/>
      <c r="AM13" s="250"/>
      <c r="AN13" s="250"/>
      <c r="AO13" s="250"/>
    </row>
    <row r="14" spans="1:47" s="4" customFormat="1" ht="15" customHeight="1" x14ac:dyDescent="0.3">
      <c r="A14" s="10" t="s">
        <v>540</v>
      </c>
      <c r="B14" s="10"/>
      <c r="C14" s="10"/>
      <c r="D14" s="167" t="s">
        <v>471</v>
      </c>
      <c r="E14" s="316"/>
      <c r="F14" s="277" t="str">
        <f>VLOOKUP(D14,Listat!$J$2:$K$9,2)&amp;VLOOKUP($C$7,Listat!$J$2:$K$9,2)</f>
        <v>llll</v>
      </c>
      <c r="G14" s="145"/>
      <c r="H14" s="277" t="str">
        <f>VLOOKUP(D14,Listat!$J$2:$K$9,2)&amp;LOOKUP($F$7,Listat!$J$2:$K$9)</f>
        <v>lll</v>
      </c>
      <c r="I14" s="176"/>
      <c r="J14" s="277" t="str">
        <f>VLOOKUP(D14,Listat!$J$2:$K$9,2)&amp;LOOKUP($I$7,Listat!$J$2:$K$9)</f>
        <v>ll</v>
      </c>
      <c r="K14" s="176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316" t="s">
        <v>6</v>
      </c>
      <c r="W14" s="134" t="s">
        <v>3</v>
      </c>
      <c r="Y14" s="382"/>
      <c r="Z14" s="382"/>
      <c r="AA14" s="382"/>
      <c r="AB14" s="382"/>
      <c r="AC14" s="382"/>
      <c r="AD14" s="382"/>
      <c r="AE14" s="382"/>
      <c r="AF14" s="382"/>
      <c r="AG14" s="382"/>
      <c r="AH14" s="382"/>
      <c r="AI14" s="250"/>
      <c r="AJ14" s="250"/>
      <c r="AK14" s="250"/>
      <c r="AL14" s="250"/>
      <c r="AM14" s="250"/>
      <c r="AN14" s="250"/>
      <c r="AO14" s="250"/>
    </row>
    <row r="15" spans="1:47" s="4" customFormat="1" ht="15" customHeight="1" x14ac:dyDescent="0.3">
      <c r="A15" s="10" t="s">
        <v>541</v>
      </c>
      <c r="B15" s="10"/>
      <c r="C15" s="10"/>
      <c r="D15" s="167" t="s">
        <v>470</v>
      </c>
      <c r="E15" s="316"/>
      <c r="F15" s="277" t="str">
        <f>VLOOKUP(D15,Listat!$J$2:$K$9,2)&amp;VLOOKUP($C$7,Listat!$J$2:$K$9,2)</f>
        <v>lll</v>
      </c>
      <c r="G15" s="145"/>
      <c r="H15" s="277" t="str">
        <f>VLOOKUP(D15,Listat!$J$2:$K$9,2)&amp;LOOKUP($F$7,Listat!$J$2:$K$9)</f>
        <v>ll</v>
      </c>
      <c r="I15" s="176"/>
      <c r="J15" s="277" t="str">
        <f>VLOOKUP(D15,Listat!$J$2:$K$9,2)&amp;LOOKUP($I$7,Listat!$J$2:$K$9)</f>
        <v>l</v>
      </c>
      <c r="K15" s="176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358" t="s">
        <v>4</v>
      </c>
      <c r="W15" s="134" t="s">
        <v>3</v>
      </c>
      <c r="Y15" s="382"/>
      <c r="Z15" s="382"/>
      <c r="AA15" s="382"/>
      <c r="AF15" s="382"/>
      <c r="AG15" s="382"/>
      <c r="AH15" s="382"/>
      <c r="AI15" s="250"/>
      <c r="AJ15" s="250"/>
      <c r="AK15" s="250"/>
      <c r="AL15" s="250"/>
      <c r="AM15" s="250"/>
      <c r="AN15" s="250"/>
      <c r="AO15" s="250"/>
    </row>
    <row r="16" spans="1:47" s="4" customFormat="1" ht="15" customHeight="1" x14ac:dyDescent="0.3">
      <c r="A16" s="10" t="s">
        <v>542</v>
      </c>
      <c r="B16" s="10"/>
      <c r="C16" s="10"/>
      <c r="D16" s="167" t="s">
        <v>143</v>
      </c>
      <c r="E16" s="316"/>
      <c r="F16" s="277" t="str">
        <f>VLOOKUP(D16,Listat!$J$2:$K$9,2)&amp;VLOOKUP($C$7,Listat!$J$2:$K$9,2)</f>
        <v>lllll</v>
      </c>
      <c r="G16" s="145"/>
      <c r="H16" s="277" t="str">
        <f>VLOOKUP(D16,Listat!$J$2:$K$9,2)&amp;LOOKUP($F$7,Listat!$J$2:$K$9)</f>
        <v>llll</v>
      </c>
      <c r="I16" s="176"/>
      <c r="J16" s="277" t="str">
        <f>VLOOKUP(D16,Listat!$J$2:$K$9,2)&amp;LOOKUP($I$7,Listat!$J$2:$K$9)</f>
        <v>lll</v>
      </c>
      <c r="K16" s="176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358" t="s">
        <v>2</v>
      </c>
      <c r="W16" s="134" t="s">
        <v>3</v>
      </c>
      <c r="Y16" s="382"/>
      <c r="Z16" s="382"/>
      <c r="AA16" s="382"/>
      <c r="AF16" s="382"/>
      <c r="AG16" s="382"/>
      <c r="AH16" s="382"/>
      <c r="AI16" s="250"/>
      <c r="AJ16" s="250"/>
      <c r="AK16" s="250"/>
      <c r="AL16" s="250"/>
      <c r="AM16" s="250"/>
      <c r="AN16" s="250"/>
      <c r="AO16" s="250"/>
    </row>
    <row r="17" spans="1:41" s="4" customFormat="1" ht="15" customHeight="1" x14ac:dyDescent="0.3">
      <c r="A17" s="10" t="s">
        <v>543</v>
      </c>
      <c r="B17" s="10"/>
      <c r="C17" s="10"/>
      <c r="D17" s="167" t="s">
        <v>147</v>
      </c>
      <c r="E17" s="316"/>
      <c r="F17" s="277" t="str">
        <f>VLOOKUP(D17,Listat!$J$2:$K$9,2)&amp;VLOOKUP($C$7,Listat!$J$2:$K$9,2)</f>
        <v>llll</v>
      </c>
      <c r="G17" s="145"/>
      <c r="H17" s="277" t="str">
        <f>VLOOKUP(D17,Listat!$J$2:$K$9,2)&amp;LOOKUP($F$7,Listat!$J$2:$K$9)</f>
        <v>lll</v>
      </c>
      <c r="I17" s="278"/>
      <c r="J17" s="277" t="str">
        <f>VLOOKUP(D17,Listat!$J$2:$K$9,2)&amp;LOOKUP($I$7,Listat!$J$2:$K$9)</f>
        <v>ll</v>
      </c>
      <c r="K17" s="278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  <c r="Y17" s="382"/>
      <c r="Z17" s="382"/>
      <c r="AA17" s="382"/>
      <c r="AF17" s="382"/>
      <c r="AG17" s="382"/>
      <c r="AH17" s="382"/>
      <c r="AI17" s="250"/>
      <c r="AJ17" s="250"/>
      <c r="AK17" s="250"/>
      <c r="AL17" s="250"/>
      <c r="AM17" s="250"/>
      <c r="AN17" s="250"/>
      <c r="AO17" s="250"/>
    </row>
    <row r="18" spans="1:41" s="4" customFormat="1" ht="15" customHeight="1" x14ac:dyDescent="0.35">
      <c r="A18" s="140" t="s">
        <v>544</v>
      </c>
      <c r="B18" s="158"/>
      <c r="C18" s="158"/>
      <c r="D18" s="167" t="s">
        <v>470</v>
      </c>
      <c r="E18" s="316"/>
      <c r="F18" s="277" t="str">
        <f>VLOOKUP(D18,Listat!$J$2:$K$9,2)&amp;VLOOKUP($C$7,Listat!$J$2:$K$9,2)</f>
        <v>lll</v>
      </c>
      <c r="G18" s="145"/>
      <c r="H18" s="277" t="str">
        <f>VLOOKUP(D18,Listat!$J$2:$K$9,2)&amp;LOOKUP($F$7,Listat!$J$2:$K$9)</f>
        <v>ll</v>
      </c>
      <c r="I18" s="152"/>
      <c r="J18" s="277" t="str">
        <f>VLOOKUP(D18,Listat!$J$2:$K$9,2)&amp;LOOKUP($I$7,Listat!$J$2:$K$9)</f>
        <v>l</v>
      </c>
      <c r="K18" s="152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J18" s="250"/>
      <c r="AK18" s="250"/>
      <c r="AL18" s="250"/>
      <c r="AM18" s="250"/>
      <c r="AN18" s="250"/>
      <c r="AO18" s="250"/>
    </row>
    <row r="19" spans="1:41" s="4" customFormat="1" ht="15" customHeight="1" thickBot="1" x14ac:dyDescent="0.4">
      <c r="A19" s="427" t="s">
        <v>467</v>
      </c>
      <c r="B19" s="429"/>
      <c r="C19" s="429"/>
      <c r="D19" s="430"/>
      <c r="E19" s="430"/>
      <c r="F19" s="430"/>
      <c r="G19" s="430"/>
      <c r="H19" s="430"/>
      <c r="I19" s="430"/>
      <c r="J19" s="430"/>
      <c r="K19" s="430"/>
      <c r="L19" s="291"/>
      <c r="M19" s="431" t="s">
        <v>456</v>
      </c>
      <c r="N19" s="432"/>
      <c r="O19" s="432"/>
      <c r="P19" s="433"/>
      <c r="Q19" s="433"/>
      <c r="R19" s="431"/>
      <c r="S19" s="431"/>
      <c r="T19" s="449" t="s">
        <v>190</v>
      </c>
      <c r="U19" s="453"/>
      <c r="V19" s="773" t="str">
        <f>LOOKUP($F$7,Listat!$J$2:$K$9)&amp;IF(E10="Ihminen","l")</f>
        <v>ll</v>
      </c>
      <c r="W19" s="774"/>
      <c r="AJ19" s="250"/>
      <c r="AK19" s="250"/>
      <c r="AL19" s="250"/>
      <c r="AM19" s="250"/>
      <c r="AN19" s="250"/>
      <c r="AO19" s="250"/>
    </row>
    <row r="20" spans="1:41" s="4" customFormat="1" ht="15" customHeight="1" thickTop="1" x14ac:dyDescent="0.3">
      <c r="A20" s="906" t="str">
        <f>LOOKUP(C2,Voimat!M2:N15)</f>
        <v>Legenda skaala, Inspiraatio 1 Voi käyttää mana pisteitä melee taistelussa hyökätäkseen useamman vihollisen kimppuun</v>
      </c>
      <c r="B20" s="906"/>
      <c r="C20" s="906"/>
      <c r="D20" s="906"/>
      <c r="E20" s="906"/>
      <c r="F20" s="906"/>
      <c r="G20" s="906"/>
      <c r="H20" s="906"/>
      <c r="I20" s="906"/>
      <c r="J20" s="906"/>
      <c r="K20" s="906"/>
      <c r="L20" s="206"/>
      <c r="M20" s="276" t="s">
        <v>474</v>
      </c>
      <c r="N20" s="247"/>
      <c r="O20" s="276"/>
      <c r="P20" s="276"/>
      <c r="Q20" s="247"/>
      <c r="R20" s="276"/>
      <c r="S20" s="276"/>
      <c r="T20" s="885" t="s">
        <v>594</v>
      </c>
      <c r="U20" s="885"/>
      <c r="V20" s="885"/>
      <c r="W20" s="885"/>
      <c r="AJ20" s="250"/>
      <c r="AK20" s="250"/>
      <c r="AL20" s="250"/>
      <c r="AM20" s="250"/>
      <c r="AN20" s="250"/>
      <c r="AO20" s="250"/>
    </row>
    <row r="21" spans="1:41" s="207" customFormat="1" ht="15" customHeight="1" x14ac:dyDescent="0.3">
      <c r="A21" s="907"/>
      <c r="B21" s="907"/>
      <c r="C21" s="907"/>
      <c r="D21" s="907"/>
      <c r="E21" s="907"/>
      <c r="F21" s="907"/>
      <c r="G21" s="907"/>
      <c r="H21" s="907"/>
      <c r="I21" s="907"/>
      <c r="J21" s="907"/>
      <c r="K21" s="907"/>
      <c r="L21" s="2"/>
      <c r="M21" s="454" t="s">
        <v>475</v>
      </c>
      <c r="N21" s="290"/>
      <c r="O21" s="454"/>
      <c r="P21" s="454"/>
      <c r="Q21" s="290"/>
      <c r="R21" s="290"/>
      <c r="S21" s="290"/>
      <c r="T21" s="886" t="s">
        <v>596</v>
      </c>
      <c r="U21" s="886"/>
      <c r="V21" s="886"/>
      <c r="W21" s="886"/>
      <c r="X21" s="4"/>
      <c r="AJ21" s="250"/>
      <c r="AK21" s="250"/>
      <c r="AL21" s="250"/>
      <c r="AM21" s="250"/>
      <c r="AN21" s="250"/>
      <c r="AO21" s="250"/>
    </row>
    <row r="22" spans="1:41" s="4" customFormat="1" ht="15" customHeight="1" x14ac:dyDescent="0.3">
      <c r="A22" s="887" t="s">
        <v>484</v>
      </c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47"/>
      <c r="N22" s="276"/>
      <c r="O22" s="276"/>
      <c r="P22" s="247"/>
      <c r="Q22" s="290"/>
      <c r="R22" s="290"/>
      <c r="S22" s="290"/>
      <c r="T22" s="886" t="s">
        <v>208</v>
      </c>
      <c r="U22" s="886"/>
      <c r="V22" s="886"/>
      <c r="W22" s="886"/>
      <c r="AJ22" s="250"/>
      <c r="AK22" s="250"/>
      <c r="AL22" s="250"/>
      <c r="AM22" s="250"/>
      <c r="AN22" s="250"/>
      <c r="AO22" s="250"/>
    </row>
    <row r="23" spans="1:41" s="4" customFormat="1" ht="15" customHeight="1" x14ac:dyDescent="0.3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247"/>
      <c r="N23" s="276"/>
      <c r="O23" s="276"/>
      <c r="P23" s="247"/>
      <c r="Q23" s="290"/>
      <c r="R23" s="290"/>
      <c r="S23" s="290"/>
      <c r="T23" s="290"/>
      <c r="U23" s="290"/>
      <c r="V23" s="290"/>
      <c r="W23" s="290"/>
      <c r="AJ23" s="250"/>
      <c r="AK23" s="250"/>
      <c r="AL23" s="250"/>
      <c r="AM23" s="250"/>
      <c r="AN23" s="250"/>
      <c r="AO23" s="250"/>
    </row>
    <row r="24" spans="1:41" s="4" customFormat="1" ht="15" customHeight="1" x14ac:dyDescent="0.3">
      <c r="A24" s="887" t="s">
        <v>468</v>
      </c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47"/>
      <c r="N24" s="276"/>
      <c r="O24" s="276"/>
      <c r="P24" s="247"/>
      <c r="Q24" s="247"/>
      <c r="R24" s="276"/>
      <c r="S24" s="276"/>
      <c r="T24" s="247"/>
      <c r="U24" s="247"/>
      <c r="V24" s="247"/>
      <c r="W24" s="247"/>
      <c r="Y24" s="382"/>
      <c r="AA24" s="382"/>
      <c r="AB24" s="382"/>
      <c r="AC24" s="382"/>
      <c r="AD24" s="382"/>
      <c r="AE24" s="382"/>
      <c r="AF24" s="382"/>
      <c r="AG24" s="382"/>
      <c r="AL24" s="250"/>
      <c r="AM24" s="250"/>
      <c r="AN24" s="250"/>
      <c r="AO24" s="250"/>
    </row>
    <row r="25" spans="1:41" s="4" customFormat="1" ht="15" customHeight="1" x14ac:dyDescent="0.3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247"/>
      <c r="N25" s="276"/>
      <c r="O25" s="276"/>
      <c r="P25" s="247"/>
      <c r="Q25" s="247"/>
      <c r="R25" s="276"/>
      <c r="S25" s="276"/>
      <c r="T25" s="247"/>
      <c r="U25" s="247"/>
      <c r="V25" s="247"/>
      <c r="W25" s="247"/>
      <c r="Y25" s="382"/>
      <c r="AA25" s="382"/>
      <c r="AB25" s="382"/>
      <c r="AC25" s="382"/>
      <c r="AD25" s="382"/>
      <c r="AE25" s="382"/>
      <c r="AF25" s="382"/>
      <c r="AG25" s="382"/>
      <c r="AL25" s="250"/>
      <c r="AM25" s="250"/>
      <c r="AN25" s="250"/>
      <c r="AO25" s="250"/>
    </row>
    <row r="26" spans="1:41" s="4" customFormat="1" ht="15" customHeight="1" x14ac:dyDescent="0.3">
      <c r="A26" s="887" t="s">
        <v>502</v>
      </c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47"/>
      <c r="N26" s="276"/>
      <c r="O26" s="276"/>
      <c r="P26" s="247"/>
      <c r="Q26" s="247"/>
      <c r="R26" s="276"/>
      <c r="S26" s="276"/>
      <c r="T26" s="247"/>
      <c r="U26" s="247"/>
      <c r="V26" s="247"/>
      <c r="W26" s="247"/>
      <c r="Y26" s="382"/>
      <c r="AA26" s="382"/>
      <c r="AB26" s="382"/>
      <c r="AC26" s="382"/>
      <c r="AD26" s="382"/>
      <c r="AE26" s="382"/>
      <c r="AF26" s="382"/>
      <c r="AG26" s="382"/>
      <c r="AL26" s="250"/>
      <c r="AM26" s="250"/>
      <c r="AN26" s="250"/>
      <c r="AO26" s="250"/>
    </row>
    <row r="27" spans="1:41" s="4" customFormat="1" ht="15" customHeight="1" thickBot="1" x14ac:dyDescent="0.35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449" t="s">
        <v>829</v>
      </c>
      <c r="N27" s="449"/>
      <c r="O27" s="449"/>
      <c r="P27" s="449"/>
      <c r="Q27" s="449"/>
      <c r="R27" s="722" t="s">
        <v>885</v>
      </c>
      <c r="S27" s="434"/>
      <c r="T27" s="431"/>
      <c r="U27" s="414" t="s">
        <v>538</v>
      </c>
      <c r="V27" s="411"/>
      <c r="W27" s="412"/>
      <c r="Y27" s="382"/>
      <c r="AA27" s="382"/>
      <c r="AB27" s="382"/>
      <c r="AC27" s="382"/>
      <c r="AD27" s="382"/>
      <c r="AE27" s="382"/>
      <c r="AF27" s="382"/>
      <c r="AG27" s="382"/>
      <c r="AL27" s="250"/>
      <c r="AM27" s="250"/>
      <c r="AN27" s="250"/>
      <c r="AO27" s="250"/>
    </row>
    <row r="28" spans="1:41" s="4" customFormat="1" ht="15" customHeight="1" thickTop="1" x14ac:dyDescent="0.3">
      <c r="A28" s="887"/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170"/>
      <c r="N28" s="170"/>
      <c r="O28" s="170"/>
      <c r="P28" s="170"/>
      <c r="Q28" s="170"/>
      <c r="R28" s="142" t="s">
        <v>200</v>
      </c>
      <c r="S28" s="2"/>
      <c r="T28" s="170"/>
      <c r="U28" s="170" t="s">
        <v>573</v>
      </c>
      <c r="W28" s="2"/>
      <c r="Y28" s="383"/>
      <c r="AA28" s="382"/>
      <c r="AB28" s="382"/>
      <c r="AC28" s="382"/>
      <c r="AD28" s="382"/>
      <c r="AE28" s="382"/>
      <c r="AF28" s="382"/>
      <c r="AG28" s="382"/>
      <c r="AH28" s="247"/>
      <c r="AI28" s="276"/>
      <c r="AJ28" s="276"/>
      <c r="AK28" s="247"/>
      <c r="AL28" s="250"/>
      <c r="AM28" s="250"/>
      <c r="AN28" s="250"/>
      <c r="AO28" s="250"/>
    </row>
    <row r="29" spans="1:41" s="4" customFormat="1" ht="15" customHeight="1" x14ac:dyDescent="0.3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76"/>
      <c r="N29" s="247"/>
      <c r="O29" s="276"/>
      <c r="P29" s="276"/>
      <c r="Q29" s="276"/>
      <c r="R29" s="142" t="s">
        <v>246</v>
      </c>
      <c r="S29" s="2"/>
      <c r="T29" s="2"/>
      <c r="U29" s="167" t="s">
        <v>492</v>
      </c>
      <c r="V29" s="276"/>
      <c r="W29" s="247"/>
      <c r="Y29" s="250"/>
      <c r="AA29" s="382"/>
      <c r="AB29" s="382"/>
      <c r="AC29" s="382"/>
      <c r="AD29" s="382"/>
      <c r="AE29" s="382"/>
      <c r="AF29" s="382"/>
      <c r="AG29" s="382"/>
      <c r="AH29" s="247"/>
      <c r="AI29" s="276"/>
      <c r="AJ29" s="276"/>
      <c r="AK29" s="247"/>
      <c r="AL29" s="250"/>
      <c r="AM29" s="250"/>
      <c r="AN29" s="250"/>
      <c r="AO29" s="250"/>
    </row>
    <row r="30" spans="1:41" s="4" customFormat="1" ht="15" customHeight="1" x14ac:dyDescent="0.35">
      <c r="A30" s="887"/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92"/>
      <c r="M30" s="276"/>
      <c r="N30" s="247"/>
      <c r="O30" s="276"/>
      <c r="P30" s="276"/>
      <c r="Q30" s="247"/>
      <c r="R30" s="276"/>
      <c r="S30" s="276"/>
      <c r="T30" s="247"/>
      <c r="U30" s="276"/>
      <c r="V30" s="276"/>
      <c r="W30" s="247"/>
      <c r="Y30" s="383"/>
      <c r="AA30" s="382"/>
      <c r="AB30" s="382"/>
      <c r="AC30" s="382"/>
      <c r="AD30" s="382"/>
      <c r="AE30" s="382"/>
      <c r="AF30" s="382"/>
      <c r="AG30" s="382"/>
      <c r="AH30" s="247"/>
      <c r="AI30" s="276"/>
      <c r="AJ30" s="276"/>
      <c r="AK30" s="247"/>
      <c r="AL30" s="250"/>
      <c r="AM30" s="250"/>
      <c r="AN30" s="250"/>
      <c r="AO30" s="250"/>
    </row>
    <row r="31" spans="1:41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276"/>
      <c r="N31" s="247"/>
      <c r="O31" s="276"/>
      <c r="P31" s="276"/>
      <c r="Q31" s="247"/>
      <c r="R31" s="276"/>
      <c r="S31" s="276"/>
      <c r="T31" s="247"/>
      <c r="U31" s="276"/>
      <c r="V31" s="276"/>
      <c r="W31" s="247"/>
      <c r="Y31" s="250"/>
      <c r="AA31" s="382"/>
      <c r="AB31" s="382"/>
      <c r="AC31" s="382"/>
      <c r="AD31" s="382"/>
      <c r="AE31" s="382"/>
      <c r="AF31" s="382"/>
      <c r="AG31" s="382"/>
      <c r="AH31" s="247"/>
      <c r="AI31" s="276"/>
      <c r="AJ31" s="276"/>
      <c r="AK31" s="247"/>
      <c r="AL31" s="250"/>
      <c r="AM31" s="250"/>
      <c r="AN31" s="250"/>
      <c r="AO31" s="250"/>
    </row>
    <row r="32" spans="1:41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134"/>
      <c r="M32" s="276"/>
      <c r="N32" s="247"/>
      <c r="O32" s="276"/>
      <c r="P32" s="276"/>
      <c r="Q32" s="247"/>
      <c r="R32" s="276"/>
      <c r="S32" s="276"/>
      <c r="T32" s="247"/>
      <c r="U32" s="276"/>
      <c r="V32" s="276"/>
      <c r="W32" s="247"/>
      <c r="Y32" s="383"/>
      <c r="Z32" s="383"/>
      <c r="AA32" s="382"/>
      <c r="AB32" s="382"/>
      <c r="AC32" s="382"/>
      <c r="AD32" s="382"/>
      <c r="AE32" s="382"/>
      <c r="AF32" s="382"/>
      <c r="AG32" s="382"/>
      <c r="AH32" s="247"/>
      <c r="AI32" s="276"/>
      <c r="AJ32" s="276"/>
      <c r="AK32" s="247"/>
      <c r="AL32" s="250"/>
      <c r="AM32" s="250"/>
      <c r="AN32" s="250"/>
      <c r="AO32" s="250"/>
    </row>
    <row r="33" spans="1:41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276"/>
      <c r="N33" s="247"/>
      <c r="O33" s="276"/>
      <c r="P33" s="276"/>
      <c r="Q33" s="247"/>
      <c r="R33" s="276"/>
      <c r="S33" s="276"/>
      <c r="T33" s="247"/>
      <c r="U33" s="276"/>
      <c r="V33" s="276"/>
      <c r="W33" s="247"/>
      <c r="Y33" s="250"/>
      <c r="Z33" s="250"/>
      <c r="AA33" s="250"/>
      <c r="AB33" s="250"/>
      <c r="AC33" s="382"/>
      <c r="AD33" s="382"/>
      <c r="AE33" s="382"/>
      <c r="AF33" s="382"/>
      <c r="AG33" s="382"/>
      <c r="AH33" s="382"/>
      <c r="AI33" s="250"/>
      <c r="AJ33" s="250"/>
      <c r="AK33" s="250"/>
      <c r="AL33" s="250"/>
      <c r="AM33" s="250"/>
      <c r="AN33" s="250"/>
      <c r="AO33" s="250"/>
    </row>
    <row r="34" spans="1:41" s="4" customFormat="1" ht="15" customHeight="1" thickBot="1" x14ac:dyDescent="0.35">
      <c r="A34" s="449" t="s">
        <v>195</v>
      </c>
      <c r="B34" s="453"/>
      <c r="C34" s="453"/>
      <c r="D34" s="453"/>
      <c r="E34" s="453"/>
      <c r="F34" s="702" t="s">
        <v>438</v>
      </c>
      <c r="G34" s="703"/>
      <c r="H34" s="455"/>
      <c r="I34" s="455"/>
      <c r="J34" s="441" t="s">
        <v>384</v>
      </c>
      <c r="K34" s="704"/>
      <c r="L34" s="705"/>
      <c r="M34" s="705"/>
      <c r="N34" s="449" t="s">
        <v>585</v>
      </c>
      <c r="O34" s="450"/>
      <c r="P34" s="450"/>
      <c r="Q34" s="450"/>
      <c r="R34" s="450"/>
      <c r="S34" s="451" t="s">
        <v>884</v>
      </c>
      <c r="T34" s="452"/>
      <c r="U34" s="452"/>
      <c r="V34" s="453"/>
      <c r="W34" s="453"/>
      <c r="Y34" s="383"/>
      <c r="Z34" s="383"/>
      <c r="AA34" s="383"/>
      <c r="AB34" s="250"/>
      <c r="AC34" s="250"/>
      <c r="AD34" s="250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</row>
    <row r="35" spans="1:41" s="4" customFormat="1" ht="15" customHeight="1" thickTop="1" x14ac:dyDescent="0.3">
      <c r="A35" s="1" t="s">
        <v>8</v>
      </c>
      <c r="B35" s="2"/>
      <c r="C35" s="2"/>
      <c r="D35" s="2"/>
      <c r="E35" s="2"/>
      <c r="F35" s="1" t="s">
        <v>421</v>
      </c>
      <c r="G35" s="341"/>
      <c r="H35" s="2"/>
      <c r="I35" s="2"/>
      <c r="J35" s="145">
        <v>1</v>
      </c>
      <c r="K35" s="152" t="s">
        <v>180</v>
      </c>
      <c r="L35" s="152"/>
      <c r="M35" s="176"/>
      <c r="N35" s="279" t="s">
        <v>431</v>
      </c>
      <c r="O35" s="2" t="s">
        <v>426</v>
      </c>
      <c r="P35" s="342"/>
      <c r="Q35" s="342"/>
      <c r="R35" s="342"/>
      <c r="S35" s="2" t="s">
        <v>277</v>
      </c>
      <c r="T35" s="2"/>
      <c r="U35" s="2"/>
      <c r="V35" s="2"/>
      <c r="W35" s="2"/>
      <c r="Y35" s="250"/>
      <c r="Z35" s="250"/>
      <c r="AA35" s="250"/>
      <c r="AB35" s="250"/>
      <c r="AC35" s="382"/>
      <c r="AD35" s="382"/>
      <c r="AE35" s="382"/>
      <c r="AF35" s="382"/>
      <c r="AG35" s="382"/>
      <c r="AH35" s="382"/>
      <c r="AI35" s="250"/>
      <c r="AJ35" s="250"/>
      <c r="AK35" s="250"/>
      <c r="AL35" s="250"/>
      <c r="AM35" s="250"/>
      <c r="AN35" s="250"/>
      <c r="AO35" s="250"/>
    </row>
    <row r="36" spans="1:41" s="4" customFormat="1" ht="15" customHeight="1" x14ac:dyDescent="0.3">
      <c r="A36" s="280" t="s">
        <v>363</v>
      </c>
      <c r="B36" s="2"/>
      <c r="C36" s="2"/>
      <c r="D36" s="2"/>
      <c r="E36" s="2"/>
      <c r="F36" s="2" t="s">
        <v>422</v>
      </c>
      <c r="G36" s="341"/>
      <c r="H36" s="2"/>
      <c r="I36" s="2"/>
      <c r="J36" s="145">
        <v>2</v>
      </c>
      <c r="K36" s="152" t="s">
        <v>158</v>
      </c>
      <c r="L36" s="152"/>
      <c r="M36" s="176"/>
      <c r="N36" s="279">
        <v>3</v>
      </c>
      <c r="O36" s="2" t="s">
        <v>424</v>
      </c>
      <c r="P36" s="342"/>
      <c r="Q36" s="342"/>
      <c r="R36" s="342"/>
      <c r="S36" s="175" t="s">
        <v>360</v>
      </c>
      <c r="T36" s="175"/>
      <c r="U36" s="2"/>
      <c r="V36" s="2"/>
      <c r="W36" s="2"/>
      <c r="Y36" s="383"/>
      <c r="Z36" s="383"/>
      <c r="AA36" s="383"/>
      <c r="AB36" s="250"/>
      <c r="AC36" s="250"/>
      <c r="AD36" s="250"/>
      <c r="AE36" s="250"/>
      <c r="AF36" s="250"/>
      <c r="AG36" s="250"/>
      <c r="AH36" s="250"/>
      <c r="AI36" s="250"/>
      <c r="AJ36" s="250"/>
      <c r="AK36" s="250"/>
      <c r="AL36" s="250"/>
      <c r="AM36" s="250"/>
      <c r="AN36" s="250"/>
      <c r="AO36" s="250"/>
    </row>
    <row r="37" spans="1:41" s="4" customFormat="1" ht="15" customHeight="1" x14ac:dyDescent="0.3">
      <c r="A37" s="1" t="s">
        <v>192</v>
      </c>
      <c r="B37" s="2"/>
      <c r="C37" s="2"/>
      <c r="D37" s="2"/>
      <c r="E37" s="2"/>
      <c r="F37" s="2" t="s">
        <v>423</v>
      </c>
      <c r="G37" s="341"/>
      <c r="H37" s="2"/>
      <c r="I37" s="2"/>
      <c r="J37" s="145">
        <v>3</v>
      </c>
      <c r="K37" s="152" t="s">
        <v>159</v>
      </c>
      <c r="L37" s="152"/>
      <c r="M37" s="176"/>
      <c r="N37" s="279">
        <v>2</v>
      </c>
      <c r="O37" s="2" t="s">
        <v>349</v>
      </c>
      <c r="P37" s="342"/>
      <c r="Q37" s="342"/>
      <c r="R37" s="342"/>
      <c r="S37" s="136" t="s">
        <v>212</v>
      </c>
      <c r="T37" s="136"/>
      <c r="U37" s="2"/>
      <c r="V37" s="2"/>
      <c r="W37" s="2"/>
      <c r="Y37" s="250"/>
      <c r="Z37" s="250"/>
      <c r="AA37" s="250"/>
      <c r="AB37" s="250"/>
      <c r="AC37" s="382"/>
      <c r="AD37" s="382"/>
      <c r="AE37" s="382"/>
      <c r="AF37" s="382"/>
      <c r="AG37" s="382"/>
      <c r="AH37" s="382"/>
      <c r="AI37" s="250"/>
      <c r="AJ37" s="250"/>
      <c r="AK37" s="250"/>
      <c r="AL37" s="250"/>
      <c r="AM37" s="250"/>
      <c r="AN37" s="250"/>
      <c r="AO37" s="250"/>
    </row>
    <row r="38" spans="1:41" s="4" customFormat="1" ht="15" customHeight="1" x14ac:dyDescent="0.3">
      <c r="A38" s="280" t="s">
        <v>506</v>
      </c>
      <c r="B38" s="2"/>
      <c r="C38" s="2"/>
      <c r="D38" s="2"/>
      <c r="E38" s="2"/>
      <c r="F38" s="2" t="s">
        <v>427</v>
      </c>
      <c r="G38" s="341"/>
      <c r="H38" s="2"/>
      <c r="I38" s="2"/>
      <c r="J38" s="145">
        <v>4</v>
      </c>
      <c r="K38" s="152" t="s">
        <v>181</v>
      </c>
      <c r="L38" s="152"/>
      <c r="M38" s="176"/>
      <c r="N38" s="279">
        <v>1</v>
      </c>
      <c r="O38" s="2" t="s">
        <v>425</v>
      </c>
      <c r="P38" s="342"/>
      <c r="Q38" s="342"/>
      <c r="R38" s="342"/>
      <c r="S38" s="136" t="s">
        <v>968</v>
      </c>
      <c r="T38" s="136"/>
      <c r="U38" s="2"/>
      <c r="V38" s="2"/>
      <c r="W38" s="2"/>
      <c r="Y38" s="383"/>
      <c r="Z38" s="383"/>
      <c r="AA38" s="383"/>
      <c r="AB38" s="250"/>
      <c r="AC38" s="250"/>
      <c r="AD38" s="250"/>
      <c r="AE38" s="250"/>
      <c r="AF38" s="250"/>
      <c r="AG38" s="250"/>
      <c r="AH38" s="250"/>
      <c r="AI38" s="250"/>
      <c r="AJ38" s="250"/>
      <c r="AK38" s="250"/>
      <c r="AL38" s="250"/>
      <c r="AM38" s="250"/>
      <c r="AN38" s="250"/>
      <c r="AO38" s="250"/>
    </row>
    <row r="39" spans="1:41" s="4" customFormat="1" ht="15" customHeight="1" thickBot="1" x14ac:dyDescent="0.35">
      <c r="A39" s="280" t="s">
        <v>828</v>
      </c>
      <c r="B39" s="2"/>
      <c r="C39" s="2"/>
      <c r="D39" s="2"/>
      <c r="E39" s="2"/>
      <c r="F39" s="1" t="s">
        <v>437</v>
      </c>
      <c r="G39" s="342"/>
      <c r="H39" s="2"/>
      <c r="I39" s="342"/>
      <c r="J39" s="145">
        <v>5</v>
      </c>
      <c r="K39" s="152" t="s">
        <v>157</v>
      </c>
      <c r="L39" s="152"/>
      <c r="M39" s="176"/>
      <c r="N39" s="451" t="s">
        <v>545</v>
      </c>
      <c r="O39" s="452"/>
      <c r="P39" s="452"/>
      <c r="Q39" s="453"/>
      <c r="R39" s="453"/>
      <c r="S39" s="175" t="s">
        <v>361</v>
      </c>
      <c r="T39" s="175"/>
      <c r="U39" s="2"/>
      <c r="V39" s="2"/>
      <c r="W39" s="2"/>
      <c r="Y39" s="250"/>
      <c r="Z39" s="250"/>
      <c r="AA39" s="250"/>
      <c r="AB39" s="250"/>
      <c r="AC39" s="382"/>
      <c r="AD39" s="382"/>
      <c r="AE39" s="382"/>
      <c r="AF39" s="382"/>
      <c r="AG39" s="382"/>
      <c r="AH39" s="382"/>
      <c r="AI39" s="250"/>
      <c r="AJ39" s="250"/>
      <c r="AK39" s="250"/>
      <c r="AL39" s="250"/>
      <c r="AM39" s="250"/>
      <c r="AN39" s="250"/>
      <c r="AO39" s="250"/>
    </row>
    <row r="40" spans="1:41" s="4" customFormat="1" ht="15" customHeight="1" thickTop="1" thickBot="1" x14ac:dyDescent="0.35">
      <c r="A40" s="280" t="s">
        <v>537</v>
      </c>
      <c r="B40" s="2"/>
      <c r="C40" s="2"/>
      <c r="D40" s="2"/>
      <c r="E40" s="2"/>
      <c r="F40" s="2" t="s">
        <v>428</v>
      </c>
      <c r="G40" s="342"/>
      <c r="H40" s="2"/>
      <c r="I40" s="342"/>
      <c r="J40" s="145">
        <v>6</v>
      </c>
      <c r="K40" s="152" t="s">
        <v>267</v>
      </c>
      <c r="L40" s="152"/>
      <c r="M40" s="176"/>
      <c r="N40" s="140" t="s">
        <v>521</v>
      </c>
      <c r="O40" s="140"/>
      <c r="P40" s="140" t="s">
        <v>522</v>
      </c>
      <c r="Q40" s="342"/>
      <c r="R40" s="342"/>
      <c r="S40" s="451" t="s">
        <v>556</v>
      </c>
      <c r="T40" s="452"/>
      <c r="U40" s="452"/>
      <c r="V40" s="453"/>
      <c r="W40" s="453"/>
      <c r="Y40" s="383"/>
      <c r="Z40" s="383"/>
      <c r="AA40" s="383"/>
      <c r="AB40" s="250"/>
      <c r="AC40" s="250"/>
      <c r="AD40" s="250"/>
      <c r="AE40" s="250"/>
      <c r="AF40" s="250"/>
      <c r="AG40" s="250"/>
      <c r="AH40" s="250"/>
      <c r="AI40" s="250"/>
      <c r="AJ40" s="250"/>
      <c r="AK40" s="250"/>
      <c r="AL40" s="250"/>
      <c r="AM40" s="250"/>
      <c r="AN40" s="250"/>
      <c r="AO40" s="250"/>
    </row>
    <row r="41" spans="1:41" s="4" customFormat="1" ht="15" customHeight="1" thickTop="1" x14ac:dyDescent="0.3">
      <c r="A41" s="136" t="s">
        <v>548</v>
      </c>
      <c r="B41" s="2"/>
      <c r="C41" s="2"/>
      <c r="D41" s="2"/>
      <c r="E41" s="2"/>
      <c r="F41" s="2" t="s">
        <v>429</v>
      </c>
      <c r="G41" s="342"/>
      <c r="H41" s="2"/>
      <c r="I41" s="342"/>
      <c r="J41" s="144">
        <v>7</v>
      </c>
      <c r="K41" s="176" t="s">
        <v>264</v>
      </c>
      <c r="L41" s="176"/>
      <c r="M41" s="176"/>
      <c r="N41" s="362" t="s">
        <v>525</v>
      </c>
      <c r="O41" s="140"/>
      <c r="P41" s="140" t="s">
        <v>552</v>
      </c>
      <c r="Q41" s="342"/>
      <c r="R41" s="342"/>
      <c r="S41" s="140" t="s">
        <v>191</v>
      </c>
      <c r="T41" s="140"/>
      <c r="U41" s="140"/>
      <c r="V41" s="342"/>
      <c r="W41" s="708" t="s">
        <v>557</v>
      </c>
    </row>
    <row r="42" spans="1:41" s="4" customFormat="1" ht="15" customHeight="1" x14ac:dyDescent="0.3">
      <c r="A42" s="136" t="s">
        <v>848</v>
      </c>
      <c r="B42" s="342"/>
      <c r="C42" s="342"/>
      <c r="D42" s="342"/>
      <c r="E42" s="342"/>
      <c r="F42" s="2" t="s">
        <v>430</v>
      </c>
      <c r="G42" s="341"/>
      <c r="H42" s="2"/>
      <c r="I42" s="342"/>
      <c r="J42" s="144">
        <v>8</v>
      </c>
      <c r="K42" s="176" t="s">
        <v>270</v>
      </c>
      <c r="L42" s="176"/>
      <c r="M42" s="176"/>
      <c r="N42" s="140" t="s">
        <v>546</v>
      </c>
      <c r="O42" s="140"/>
      <c r="P42" s="342"/>
      <c r="Q42" s="342"/>
      <c r="R42" s="342"/>
      <c r="S42" s="362" t="s">
        <v>558</v>
      </c>
      <c r="T42" s="140"/>
      <c r="U42" s="140"/>
      <c r="V42" s="342"/>
      <c r="W42" s="708">
        <v>-1</v>
      </c>
    </row>
    <row r="43" spans="1:41" s="4" customFormat="1" ht="15" customHeight="1" thickBot="1" x14ac:dyDescent="0.35">
      <c r="A43" s="449" t="s">
        <v>190</v>
      </c>
      <c r="B43" s="706"/>
      <c r="C43" s="706"/>
      <c r="D43" s="706"/>
      <c r="E43" s="706"/>
      <c r="F43" s="451" t="s">
        <v>182</v>
      </c>
      <c r="G43" s="452"/>
      <c r="H43" s="443"/>
      <c r="I43" s="443"/>
      <c r="J43" s="443"/>
      <c r="K43" s="443"/>
      <c r="L43" s="443"/>
      <c r="M43" s="443"/>
      <c r="N43" s="2" t="s">
        <v>547</v>
      </c>
      <c r="O43" s="342"/>
      <c r="P43" s="342"/>
      <c r="Q43" s="342"/>
      <c r="R43" s="342"/>
      <c r="S43" s="140" t="s">
        <v>559</v>
      </c>
      <c r="T43" s="140"/>
      <c r="U43" s="342"/>
      <c r="V43" s="342"/>
      <c r="W43" s="707">
        <v>-2</v>
      </c>
    </row>
    <row r="44" spans="1:41" s="4" customFormat="1" ht="15" customHeight="1" thickTop="1" x14ac:dyDescent="0.3">
      <c r="A44" s="465" t="s">
        <v>593</v>
      </c>
      <c r="B44" s="342"/>
      <c r="C44" s="342"/>
      <c r="D44" s="342"/>
      <c r="E44" s="342"/>
      <c r="F44" s="342" t="s">
        <v>854</v>
      </c>
      <c r="G44" s="342"/>
      <c r="H44" s="342"/>
      <c r="I44" s="342"/>
      <c r="J44" s="2"/>
      <c r="K44" s="2"/>
      <c r="L44" s="2"/>
      <c r="M44" s="2"/>
      <c r="N44" s="140" t="s">
        <v>523</v>
      </c>
      <c r="O44" s="140"/>
      <c r="P44" s="140" t="s">
        <v>524</v>
      </c>
      <c r="Q44" s="342"/>
      <c r="R44" s="342"/>
      <c r="S44" s="2" t="s">
        <v>1038</v>
      </c>
      <c r="T44" s="2"/>
      <c r="U44" s="2"/>
      <c r="V44" s="2"/>
      <c r="W44" s="180">
        <v>-1</v>
      </c>
    </row>
    <row r="45" spans="1:41" s="4" customFormat="1" ht="15" customHeight="1" x14ac:dyDescent="0.3">
      <c r="A45" s="177" t="s">
        <v>934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342"/>
      <c r="T45" s="2"/>
      <c r="U45" s="2"/>
      <c r="V45" s="2"/>
      <c r="W45" s="2"/>
    </row>
    <row r="46" spans="1:41" s="4" customFormat="1" ht="15" customHeight="1" x14ac:dyDescent="0.3">
      <c r="A46" s="177" t="s">
        <v>935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X46" s="2"/>
    </row>
    <row r="47" spans="1:41" s="4" customFormat="1" ht="15" customHeight="1" x14ac:dyDescent="0.3">
      <c r="A47" s="177" t="s">
        <v>933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</row>
    <row r="48" spans="1:41" s="4" customFormat="1" ht="1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180"/>
      <c r="L48" s="18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1:24" s="4" customFormat="1" ht="15" customHeight="1" x14ac:dyDescent="0.3">
      <c r="K49" s="8"/>
      <c r="L49" s="18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1:24" s="4" customFormat="1" ht="15" customHeight="1" x14ac:dyDescent="0.3">
      <c r="K50" s="8"/>
      <c r="L50" s="8"/>
      <c r="X50" s="2"/>
    </row>
    <row r="51" spans="11:24" s="4" customFormat="1" ht="15" customHeight="1" x14ac:dyDescent="0.3">
      <c r="K51" s="8"/>
      <c r="L51" s="8"/>
    </row>
    <row r="52" spans="11:24" s="4" customFormat="1" ht="15" customHeight="1" x14ac:dyDescent="0.3">
      <c r="K52" s="8"/>
      <c r="L52" s="8"/>
    </row>
    <row r="53" spans="11:24" s="4" customFormat="1" ht="15" customHeight="1" x14ac:dyDescent="0.3">
      <c r="K53" s="8"/>
      <c r="L53" s="8"/>
    </row>
    <row r="54" spans="11:24" s="4" customFormat="1" ht="15" customHeight="1" x14ac:dyDescent="0.3">
      <c r="K54" s="8"/>
      <c r="L54" s="8"/>
    </row>
    <row r="55" spans="11:24" s="4" customFormat="1" ht="15" customHeight="1" x14ac:dyDescent="0.3">
      <c r="K55" s="8"/>
      <c r="L55" s="8"/>
    </row>
    <row r="56" spans="11:24" s="4" customFormat="1" ht="15" customHeight="1" x14ac:dyDescent="0.3">
      <c r="K56" s="8"/>
      <c r="L56" s="8"/>
    </row>
    <row r="57" spans="11:24" s="4" customFormat="1" ht="15" customHeight="1" x14ac:dyDescent="0.3">
      <c r="K57" s="8"/>
      <c r="L57" s="8"/>
    </row>
    <row r="58" spans="11:24" s="4" customFormat="1" ht="15" customHeight="1" x14ac:dyDescent="0.3">
      <c r="K58" s="8"/>
      <c r="L58" s="8"/>
    </row>
    <row r="59" spans="11:24" s="4" customFormat="1" ht="15" customHeight="1" x14ac:dyDescent="0.3">
      <c r="K59" s="8"/>
      <c r="L59" s="8"/>
    </row>
    <row r="60" spans="11:24" s="4" customFormat="1" ht="15" customHeight="1" x14ac:dyDescent="0.3">
      <c r="K60" s="8"/>
      <c r="L60" s="8"/>
    </row>
    <row r="61" spans="11:24" s="4" customFormat="1" ht="15" customHeight="1" x14ac:dyDescent="0.3">
      <c r="K61" s="8"/>
      <c r="L61" s="8"/>
    </row>
    <row r="62" spans="11:24" s="4" customFormat="1" ht="15" customHeight="1" x14ac:dyDescent="0.3">
      <c r="K62" s="8"/>
      <c r="L62" s="8"/>
    </row>
    <row r="63" spans="11:24" s="4" customFormat="1" ht="15" customHeight="1" x14ac:dyDescent="0.3">
      <c r="K63" s="8"/>
      <c r="L63" s="8"/>
    </row>
    <row r="64" spans="11:24" s="4" customFormat="1" ht="15" customHeight="1" x14ac:dyDescent="0.3">
      <c r="K64" s="8"/>
      <c r="L64" s="8"/>
    </row>
    <row r="65" spans="11:12" s="4" customFormat="1" ht="15" customHeight="1" x14ac:dyDescent="0.3">
      <c r="K65" s="8"/>
      <c r="L65" s="8"/>
    </row>
    <row r="66" spans="11:12" s="4" customFormat="1" ht="15" customHeight="1" x14ac:dyDescent="0.3">
      <c r="K66" s="8"/>
      <c r="L66" s="8"/>
    </row>
    <row r="67" spans="11:12" s="4" customFormat="1" ht="15" customHeight="1" x14ac:dyDescent="0.3">
      <c r="K67" s="8"/>
      <c r="L67" s="8"/>
    </row>
    <row r="68" spans="11:12" s="4" customFormat="1" ht="15" customHeight="1" x14ac:dyDescent="0.3">
      <c r="K68" s="8"/>
      <c r="L68" s="8"/>
    </row>
    <row r="69" spans="11:12" s="4" customFormat="1" ht="15" customHeight="1" x14ac:dyDescent="0.3">
      <c r="K69" s="8"/>
      <c r="L69" s="8"/>
    </row>
    <row r="70" spans="11:12" s="4" customFormat="1" ht="15" customHeight="1" x14ac:dyDescent="0.3">
      <c r="K70" s="8"/>
      <c r="L70" s="8"/>
    </row>
    <row r="71" spans="11:12" s="4" customFormat="1" ht="15" customHeight="1" x14ac:dyDescent="0.3">
      <c r="K71" s="8"/>
      <c r="L71" s="8"/>
    </row>
    <row r="72" spans="11:12" s="4" customFormat="1" ht="15" customHeight="1" x14ac:dyDescent="0.3">
      <c r="K72" s="8"/>
      <c r="L72" s="8"/>
    </row>
    <row r="73" spans="11:12" s="4" customFormat="1" ht="15" customHeight="1" x14ac:dyDescent="0.3">
      <c r="K73" s="8"/>
      <c r="L73" s="8"/>
    </row>
    <row r="74" spans="11:12" s="4" customFormat="1" ht="15" customHeight="1" x14ac:dyDescent="0.3">
      <c r="K74" s="8"/>
      <c r="L74" s="8"/>
    </row>
    <row r="75" spans="11:12" s="4" customFormat="1" ht="15" customHeight="1" x14ac:dyDescent="0.3">
      <c r="K75" s="8"/>
      <c r="L75" s="8"/>
    </row>
    <row r="76" spans="11:12" s="4" customFormat="1" ht="15" customHeight="1" x14ac:dyDescent="0.3">
      <c r="K76" s="8"/>
      <c r="L76" s="8"/>
    </row>
    <row r="77" spans="11:12" s="4" customFormat="1" ht="15" customHeight="1" x14ac:dyDescent="0.3">
      <c r="K77" s="8"/>
      <c r="L77" s="8"/>
    </row>
    <row r="78" spans="11:12" s="4" customFormat="1" ht="15" customHeight="1" x14ac:dyDescent="0.3">
      <c r="K78" s="8"/>
      <c r="L78" s="8"/>
    </row>
    <row r="79" spans="11:12" s="4" customFormat="1" ht="15" customHeight="1" x14ac:dyDescent="0.3">
      <c r="K79" s="8"/>
      <c r="L79" s="8"/>
    </row>
    <row r="80" spans="11:12" s="4" customFormat="1" ht="15" customHeight="1" x14ac:dyDescent="0.3">
      <c r="K80" s="8"/>
      <c r="L80" s="8"/>
    </row>
    <row r="81" spans="11:12" s="4" customFormat="1" ht="15" customHeight="1" x14ac:dyDescent="0.3">
      <c r="K81" s="8"/>
      <c r="L81" s="8"/>
    </row>
    <row r="82" spans="11:12" s="4" customFormat="1" ht="15" customHeight="1" x14ac:dyDescent="0.3">
      <c r="K82" s="8"/>
      <c r="L82" s="8"/>
    </row>
    <row r="83" spans="11:12" s="4" customFormat="1" ht="15" customHeight="1" x14ac:dyDescent="0.3">
      <c r="K83" s="8"/>
      <c r="L83" s="8"/>
    </row>
    <row r="84" spans="11:12" s="4" customFormat="1" ht="15" customHeight="1" x14ac:dyDescent="0.3">
      <c r="K84" s="8"/>
      <c r="L84" s="8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317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317"/>
      <c r="L122" s="317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317"/>
      <c r="L123" s="317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317"/>
      <c r="L124" s="317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317"/>
      <c r="L125" s="317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317"/>
      <c r="L126" s="317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317"/>
      <c r="L127" s="317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317"/>
      <c r="L128" s="317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317"/>
      <c r="L129" s="317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317"/>
      <c r="L130" s="317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317"/>
      <c r="L131" s="317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317"/>
      <c r="L132" s="317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E133"/>
      <c r="F133"/>
      <c r="G133"/>
      <c r="H133"/>
      <c r="I133"/>
      <c r="J133"/>
      <c r="K133" s="317"/>
      <c r="L133" s="317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317"/>
      <c r="L134" s="317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317"/>
      <c r="L135" s="317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317"/>
      <c r="L136" s="317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317"/>
      <c r="L137" s="317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317"/>
      <c r="L138" s="317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317"/>
      <c r="L139" s="317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317"/>
      <c r="L140" s="317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317"/>
      <c r="L141" s="317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317"/>
      <c r="L142" s="31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317"/>
      <c r="L143" s="317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317"/>
      <c r="L144" s="317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317"/>
      <c r="L145" s="317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317"/>
      <c r="L146" s="317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317"/>
      <c r="L147" s="31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317"/>
      <c r="L148" s="317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317"/>
      <c r="L149" s="317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317"/>
      <c r="L150" s="317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317"/>
      <c r="L151" s="317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317"/>
      <c r="L152" s="317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317"/>
      <c r="L153" s="317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6">
    <mergeCell ref="S6:T6"/>
    <mergeCell ref="P6:R6"/>
    <mergeCell ref="A22:K23"/>
    <mergeCell ref="G7:H7"/>
    <mergeCell ref="D7:E7"/>
    <mergeCell ref="T20:W20"/>
    <mergeCell ref="T21:W21"/>
    <mergeCell ref="T22:W22"/>
    <mergeCell ref="A20:K21"/>
    <mergeCell ref="C5:E5"/>
    <mergeCell ref="C2:F2"/>
    <mergeCell ref="A30:K31"/>
    <mergeCell ref="A32:K33"/>
    <mergeCell ref="A28:K29"/>
    <mergeCell ref="A24:K25"/>
    <mergeCell ref="A26:K27"/>
  </mergeCells>
  <dataValidations count="1">
    <dataValidation type="list" allowBlank="1" showInputMessage="1" showErrorMessage="1" sqref="AF39 AF35 AF37 H22:H27 AF8:AF17 AF24:AF33" xr:uid="{D81B17B6-2623-43E8-9138-543003989A70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4906EDF-9EAA-404D-9F60-55B6C240F0E2}">
          <x14:formula1>
            <xm:f>Listat!#REF!</xm:f>
          </x14:formula1>
          <xm:sqref>Y40:AA40 Y28 Y38:AA38 Y36:AA36 Y34:AA34 Y32:Z32 Y30</xm:sqref>
        </x14:dataValidation>
        <x14:dataValidation type="list" allowBlank="1" showInputMessage="1" showErrorMessage="1" xr:uid="{D9400611-FA6C-41CA-8A11-FD5F9D93E425}">
          <x14:formula1>
            <xm:f>'Sivu 2'!$V$44:$V$52</xm:f>
          </x14:formula1>
          <xm:sqref>T20:T22</xm:sqref>
        </x14:dataValidation>
        <x14:dataValidation type="list" allowBlank="1" showInputMessage="1" showErrorMessage="1" xr:uid="{47B47924-F2C2-4C98-96C5-3EBB334CD272}">
          <x14:formula1>
            <xm:f>Listat!$N$13:$N$33</xm:f>
          </x14:formula1>
          <xm:sqref>C5</xm:sqref>
        </x14:dataValidation>
        <x14:dataValidation type="list" allowBlank="1" showInputMessage="1" showErrorMessage="1" xr:uid="{5A0C1D15-4398-4FF4-8F06-8F733EF66768}">
          <x14:formula1>
            <xm:f>Listat!$N$2:$N$12</xm:f>
          </x14:formula1>
          <xm:sqref>E10</xm:sqref>
        </x14:dataValidation>
        <x14:dataValidation type="list" allowBlank="1" showInputMessage="1" showErrorMessage="1" xr:uid="{496521E5-D492-4F56-BD44-FE6391495E94}">
          <x14:formula1>
            <xm:f>Voimat!$M$2:$M$15</xm:f>
          </x14:formula1>
          <xm:sqref>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7DA9-0C4A-445D-84FC-C28E045EF458}">
  <dimension ref="A1:AU153"/>
  <sheetViews>
    <sheetView zoomScale="110" zoomScaleNormal="110" workbookViewId="0">
      <selection activeCell="B7" sqref="B7:B11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361"/>
    <col min="12" max="12" width="1.5546875" style="361" customWidth="1"/>
    <col min="13" max="13" width="4.21875" customWidth="1"/>
  </cols>
  <sheetData>
    <row r="1" spans="1:47" s="4" customFormat="1" ht="15" customHeight="1" x14ac:dyDescent="0.45">
      <c r="A1" s="1" t="s">
        <v>0</v>
      </c>
      <c r="B1" s="1"/>
      <c r="C1" s="3" t="s">
        <v>485</v>
      </c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86" t="s">
        <v>9</v>
      </c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 t="s">
        <v>161</v>
      </c>
      <c r="D2" s="879"/>
      <c r="E2" s="879"/>
      <c r="F2" s="879"/>
      <c r="G2" s="3"/>
      <c r="H2" s="3"/>
      <c r="I2" s="3"/>
      <c r="J2" s="3"/>
      <c r="K2" s="2"/>
      <c r="L2" s="2"/>
      <c r="M2" s="2"/>
      <c r="N2" s="2"/>
      <c r="O2" s="2"/>
      <c r="P2" s="2" t="s">
        <v>171</v>
      </c>
      <c r="Q2" s="2"/>
      <c r="R2" s="2"/>
      <c r="S2" s="6" t="s">
        <v>10</v>
      </c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1" t="s">
        <v>257</v>
      </c>
      <c r="B3" s="1"/>
      <c r="C3" s="3" t="s">
        <v>832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 t="s">
        <v>172</v>
      </c>
      <c r="Q3" s="2"/>
      <c r="R3" s="2"/>
      <c r="S3" s="6" t="s">
        <v>10</v>
      </c>
      <c r="T3" s="10" t="s">
        <v>166</v>
      </c>
      <c r="U3" s="10"/>
      <c r="V3" s="10"/>
      <c r="W3" s="134" t="s">
        <v>1</v>
      </c>
      <c r="Y3" s="4" t="s">
        <v>962</v>
      </c>
    </row>
    <row r="4" spans="1:47" s="4" customFormat="1" ht="15" customHeight="1" x14ac:dyDescent="0.3">
      <c r="A4" s="1" t="s">
        <v>833</v>
      </c>
      <c r="B4" s="1"/>
      <c r="C4" s="3" t="s">
        <v>491</v>
      </c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 t="s">
        <v>173</v>
      </c>
      <c r="Q4" s="2"/>
      <c r="R4" s="2"/>
      <c r="S4" s="6" t="s">
        <v>1</v>
      </c>
      <c r="T4" s="10" t="s">
        <v>1031</v>
      </c>
      <c r="U4" s="10"/>
      <c r="V4" s="10"/>
      <c r="W4" s="134" t="s">
        <v>10</v>
      </c>
    </row>
    <row r="5" spans="1:47" s="4" customFormat="1" ht="15" customHeight="1" x14ac:dyDescent="0.3">
      <c r="A5" s="135" t="s">
        <v>319</v>
      </c>
      <c r="B5" s="1"/>
      <c r="C5" s="905" t="s">
        <v>927</v>
      </c>
      <c r="D5" s="905"/>
      <c r="E5" s="905"/>
      <c r="F5" s="3" t="str">
        <f>LOOKUP(C5,Listat!N13:O33)</f>
        <v>Armo, parantaminen</v>
      </c>
      <c r="G5" s="3"/>
      <c r="H5" s="3"/>
      <c r="I5" s="693"/>
      <c r="J5" s="693"/>
      <c r="K5" s="2"/>
      <c r="L5" s="2"/>
      <c r="M5" s="2"/>
      <c r="N5" s="2"/>
      <c r="O5" s="2"/>
      <c r="P5" s="2" t="s">
        <v>174</v>
      </c>
      <c r="Q5" s="2"/>
      <c r="R5" s="2"/>
      <c r="S5" s="6" t="s">
        <v>10</v>
      </c>
      <c r="T5" s="10" t="s">
        <v>1032</v>
      </c>
      <c r="U5" s="10"/>
      <c r="V5" s="10"/>
      <c r="W5" s="134" t="s">
        <v>10</v>
      </c>
    </row>
    <row r="6" spans="1:47" s="4" customFormat="1" ht="15" customHeight="1" x14ac:dyDescent="0.35">
      <c r="A6" s="464" t="s">
        <v>8</v>
      </c>
      <c r="B6" s="464"/>
      <c r="C6" s="464"/>
      <c r="D6" s="464"/>
      <c r="E6" s="464" t="s">
        <v>128</v>
      </c>
      <c r="F6" s="429">
        <v>260</v>
      </c>
      <c r="G6" s="689" t="str">
        <f>IF(E10="Ihminen"," "," ("&amp;F6/VLOOKUP(E10,Listat!N2:P12,3)&amp;")")</f>
        <v xml:space="preserve"> (26)</v>
      </c>
      <c r="H6" s="369"/>
      <c r="I6" s="369"/>
      <c r="J6" s="369"/>
      <c r="K6" s="369"/>
      <c r="L6" s="369"/>
      <c r="M6" s="457" t="s">
        <v>327</v>
      </c>
      <c r="N6" s="164"/>
      <c r="O6" s="164"/>
      <c r="P6" s="908" t="s">
        <v>144</v>
      </c>
      <c r="Q6" s="908"/>
      <c r="R6" s="908"/>
      <c r="S6" s="904" t="str">
        <f>"ll"&amp;LOOKUP(W3,Listat!$J$2:$K$9)&amp;LOOKUP(W4,Listat!$J$2:$K$9)&amp;LOOKUP(W4,Listat!$J$2:$K$9)</f>
        <v>lll</v>
      </c>
      <c r="T6" s="904"/>
      <c r="U6" s="780" t="s">
        <v>182</v>
      </c>
      <c r="V6" s="778"/>
      <c r="W6" s="779" t="str">
        <f>LOOKUP(I7,Listat!$J$2:$K$9)&amp;LOOKUP(I7,Listat!$J$2:$K$9)&amp;LOOKUP(F7,Listat!$J$2:$K$9)&amp;LOOKUP(W4,Listat!$J$2:$K$9)&amp;LOOKUP(W5,Listat!$J$2:$K$9)</f>
        <v>ll</v>
      </c>
    </row>
    <row r="7" spans="1:47" s="207" customFormat="1" ht="15" customHeight="1" x14ac:dyDescent="0.45">
      <c r="A7" s="264" t="s">
        <v>145</v>
      </c>
      <c r="B7" s="264"/>
      <c r="C7" s="134" t="s">
        <v>356</v>
      </c>
      <c r="D7" s="884" t="s">
        <v>146</v>
      </c>
      <c r="E7" s="884"/>
      <c r="F7" s="134" t="s">
        <v>147</v>
      </c>
      <c r="G7" s="884" t="s">
        <v>452</v>
      </c>
      <c r="H7" s="884"/>
      <c r="I7" s="134" t="s">
        <v>243</v>
      </c>
      <c r="J7" s="161"/>
      <c r="K7" s="161"/>
      <c r="L7" s="223"/>
      <c r="M7" s="11" t="s">
        <v>477</v>
      </c>
      <c r="N7" s="7"/>
      <c r="O7" s="7"/>
      <c r="P7" s="142" t="str">
        <f>F15</f>
        <v>llll</v>
      </c>
      <c r="Q7" s="10"/>
      <c r="R7" s="7" t="str">
        <f>LOOKUP(P7,Listat!$H$2:$I$7)</f>
        <v>Loistava</v>
      </c>
      <c r="S7" s="7"/>
      <c r="T7" s="7"/>
      <c r="U7" s="143" t="s">
        <v>152</v>
      </c>
      <c r="V7" s="144" t="s">
        <v>153</v>
      </c>
      <c r="W7" s="144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844" t="s">
        <v>570</v>
      </c>
      <c r="B8" s="844"/>
      <c r="C8" s="2"/>
      <c r="D8" s="10" t="s">
        <v>554</v>
      </c>
      <c r="E8" s="10"/>
      <c r="F8" s="10"/>
      <c r="G8" s="10"/>
      <c r="H8" s="10"/>
      <c r="I8" s="10"/>
      <c r="J8" s="10"/>
      <c r="K8" s="10"/>
      <c r="L8" s="2"/>
      <c r="M8" s="11" t="s">
        <v>478</v>
      </c>
      <c r="N8" s="7"/>
      <c r="O8" s="4"/>
      <c r="P8" s="142" t="str">
        <f>F17</f>
        <v>lll</v>
      </c>
      <c r="Q8" s="10"/>
      <c r="R8" s="7" t="str">
        <f>LOOKUP(P8,Listat!$H$2:$I$7)</f>
        <v>Erinomainen</v>
      </c>
      <c r="S8" s="7"/>
      <c r="T8" s="7"/>
      <c r="U8" s="283" t="s">
        <v>152</v>
      </c>
      <c r="V8" s="284" t="s">
        <v>167</v>
      </c>
      <c r="W8" s="288">
        <v>6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3">
      <c r="A9" s="961" t="s">
        <v>571</v>
      </c>
      <c r="B9" s="961"/>
      <c r="C9" s="206"/>
      <c r="D9" s="137" t="s">
        <v>964</v>
      </c>
      <c r="E9" s="10"/>
      <c r="F9" s="10"/>
      <c r="G9" s="10"/>
      <c r="H9" s="10"/>
      <c r="I9" s="10"/>
      <c r="J9" s="10"/>
      <c r="K9" s="10"/>
      <c r="L9" s="206"/>
      <c r="M9" s="7" t="s">
        <v>479</v>
      </c>
      <c r="N9" s="7"/>
      <c r="P9" s="142" t="str">
        <f>F18</f>
        <v>lll</v>
      </c>
      <c r="Q9" s="10"/>
      <c r="R9" s="7" t="str">
        <f>LOOKUP(P9,Listat!$H$2:$I$7)</f>
        <v>Erinomainen</v>
      </c>
      <c r="S9" s="7"/>
      <c r="T9" s="7"/>
      <c r="U9" s="143" t="s">
        <v>152</v>
      </c>
      <c r="V9" s="145" t="s">
        <v>178</v>
      </c>
      <c r="W9" s="145">
        <v>10</v>
      </c>
      <c r="AT9" s="140"/>
      <c r="AU9" s="140"/>
    </row>
    <row r="10" spans="1:47" s="207" customFormat="1" ht="15.6" customHeight="1" x14ac:dyDescent="0.3">
      <c r="A10" s="962" t="s">
        <v>463</v>
      </c>
      <c r="B10" s="962"/>
      <c r="C10" s="206"/>
      <c r="D10" s="140"/>
      <c r="E10" s="690" t="s">
        <v>155</v>
      </c>
      <c r="F10" s="691" t="str">
        <f>LOOKUP(E10,Listat!N2:O10)</f>
        <v>Yöllä näkö +1, päivällä -1</v>
      </c>
      <c r="G10" s="10"/>
      <c r="H10" s="10"/>
      <c r="I10" s="10"/>
      <c r="J10" s="10"/>
      <c r="K10" s="10"/>
      <c r="L10" s="2"/>
      <c r="M10" s="7" t="s">
        <v>354</v>
      </c>
      <c r="N10" s="7"/>
      <c r="O10" s="4"/>
      <c r="P10" s="142" t="str">
        <f>H15</f>
        <v>lllll</v>
      </c>
      <c r="Q10" s="10"/>
      <c r="R10" s="7" t="str">
        <f>LOOKUP(P10,Listat!$H$2:$I$7)</f>
        <v>Uskomaton</v>
      </c>
      <c r="S10" s="7"/>
      <c r="T10" s="7"/>
      <c r="U10" s="143" t="s">
        <v>152</v>
      </c>
      <c r="V10" s="145" t="s">
        <v>179</v>
      </c>
      <c r="W10" s="145">
        <v>15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3">
      <c r="A11" s="844" t="s">
        <v>515</v>
      </c>
      <c r="B11" s="844"/>
      <c r="D11" s="10" t="s">
        <v>517</v>
      </c>
      <c r="E11" s="10"/>
      <c r="F11" s="10"/>
      <c r="G11" s="10"/>
      <c r="H11" s="10"/>
      <c r="I11" s="10"/>
      <c r="J11" s="10"/>
      <c r="K11" s="10"/>
      <c r="L11" s="2"/>
      <c r="M11" s="10" t="s">
        <v>480</v>
      </c>
      <c r="N11" s="10"/>
      <c r="O11" s="251"/>
      <c r="P11" s="142" t="str">
        <f>H18</f>
        <v>llll</v>
      </c>
      <c r="Q11" s="10"/>
      <c r="R11" s="10" t="str">
        <f>LOOKUP(P11,Listat!$H$2:$I$7)</f>
        <v>Loistava</v>
      </c>
      <c r="S11" s="10"/>
      <c r="T11" s="10"/>
      <c r="U11" s="143" t="s">
        <v>152</v>
      </c>
      <c r="V11" s="145" t="s">
        <v>184</v>
      </c>
      <c r="W11" s="145">
        <v>21</v>
      </c>
      <c r="AJ11" s="276"/>
      <c r="AT11" s="312"/>
    </row>
    <row r="12" spans="1:47" s="4" customFormat="1" ht="15" customHeight="1" thickBot="1" x14ac:dyDescent="0.35">
      <c r="A12" s="441" t="s">
        <v>192</v>
      </c>
      <c r="B12" s="458"/>
      <c r="C12" s="458"/>
      <c r="D12" s="459"/>
      <c r="E12" s="459"/>
      <c r="F12" s="459" t="s">
        <v>357</v>
      </c>
      <c r="G12" s="460"/>
      <c r="H12" s="459" t="s">
        <v>358</v>
      </c>
      <c r="I12" s="461"/>
      <c r="J12" s="459" t="s">
        <v>453</v>
      </c>
      <c r="K12" s="461"/>
      <c r="L12" s="461"/>
      <c r="M12" s="462" t="s">
        <v>12</v>
      </c>
      <c r="N12" s="462"/>
      <c r="O12" s="462"/>
      <c r="P12" s="462"/>
      <c r="Q12" s="462"/>
      <c r="R12" s="462"/>
      <c r="S12" s="462"/>
      <c r="T12" s="462"/>
      <c r="U12" s="463" t="s">
        <v>235</v>
      </c>
      <c r="V12" s="463"/>
      <c r="W12" s="463" t="s">
        <v>13</v>
      </c>
      <c r="AE12" s="250"/>
      <c r="AF12" s="250"/>
      <c r="AG12" s="250"/>
      <c r="AH12" s="250"/>
      <c r="AI12" s="250"/>
      <c r="AJ12" s="400"/>
      <c r="AK12" s="250"/>
      <c r="AT12" s="312"/>
    </row>
    <row r="13" spans="1:47" s="4" customFormat="1" ht="15" customHeight="1" thickTop="1" x14ac:dyDescent="0.3">
      <c r="A13" s="10" t="s">
        <v>539</v>
      </c>
      <c r="B13" s="10"/>
      <c r="C13" s="10"/>
      <c r="D13" s="167" t="s">
        <v>470</v>
      </c>
      <c r="E13" s="358"/>
      <c r="F13" s="277" t="str">
        <f>VLOOKUP(D13,Listat!$J$2:$K$9,2)&amp;VLOOKUP($C$7,Listat!$J$2:$K$9,2)</f>
        <v>ll</v>
      </c>
      <c r="G13" s="145"/>
      <c r="H13" s="277" t="str">
        <f>VLOOKUP(D13,Listat!$J$2:$K$9,2)&amp;LOOKUP($F$7,Listat!$J$2:$K$9)</f>
        <v>lll</v>
      </c>
      <c r="I13" s="152"/>
      <c r="J13" s="277" t="str">
        <f>VLOOKUP(D13,Listat!$J$2:$K$9,2)&amp;LOOKUP($I$7,Listat!$J$2:$K$9)</f>
        <v>l</v>
      </c>
      <c r="K13" s="152"/>
      <c r="L13" s="10"/>
      <c r="M13" s="152" t="s">
        <v>493</v>
      </c>
      <c r="N13" s="152"/>
      <c r="O13" s="152"/>
      <c r="P13" s="306" t="s">
        <v>492</v>
      </c>
      <c r="Q13" s="152"/>
      <c r="R13" s="152"/>
      <c r="S13" s="152"/>
      <c r="T13" s="152"/>
      <c r="U13" s="143"/>
      <c r="V13" s="145" t="s">
        <v>7</v>
      </c>
      <c r="W13" s="143"/>
      <c r="AE13" s="250"/>
      <c r="AF13" s="250"/>
      <c r="AG13" s="250"/>
      <c r="AH13" s="370"/>
      <c r="AI13" s="370"/>
      <c r="AJ13" s="370"/>
      <c r="AK13" s="370"/>
      <c r="AL13" s="397"/>
      <c r="AM13" s="397"/>
      <c r="AN13" s="370"/>
      <c r="AO13" s="370"/>
      <c r="AP13" s="370"/>
      <c r="AQ13" s="370"/>
      <c r="AR13" s="397"/>
    </row>
    <row r="14" spans="1:47" s="4" customFormat="1" ht="15" customHeight="1" x14ac:dyDescent="0.3">
      <c r="A14" s="10" t="s">
        <v>540</v>
      </c>
      <c r="B14" s="10"/>
      <c r="C14" s="10"/>
      <c r="D14" s="167" t="s">
        <v>470</v>
      </c>
      <c r="E14" s="358"/>
      <c r="F14" s="277" t="str">
        <f>VLOOKUP(D14,Listat!$J$2:$K$9,2)&amp;VLOOKUP($C$7,Listat!$J$2:$K$9,2)</f>
        <v>ll</v>
      </c>
      <c r="G14" s="145"/>
      <c r="H14" s="277" t="str">
        <f>VLOOKUP(D14,Listat!$J$2:$K$9,2)&amp;LOOKUP($F$7,Listat!$J$2:$K$9)</f>
        <v>lll</v>
      </c>
      <c r="I14" s="176"/>
      <c r="J14" s="277" t="str">
        <f>VLOOKUP(D14,Listat!$J$2:$K$9,2)&amp;LOOKUP($I$7,Listat!$J$2:$K$9)</f>
        <v>l</v>
      </c>
      <c r="K14" s="176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358" t="s">
        <v>6</v>
      </c>
      <c r="W14" s="134" t="s">
        <v>3</v>
      </c>
      <c r="Y14" s="383"/>
      <c r="Z14" s="383"/>
      <c r="AA14" s="383"/>
      <c r="AB14" s="250"/>
      <c r="AC14" s="250"/>
      <c r="AD14" s="250"/>
      <c r="AE14" s="250"/>
      <c r="AF14" s="250"/>
      <c r="AG14" s="250"/>
      <c r="AH14" s="230"/>
      <c r="AI14" s="209"/>
      <c r="AJ14" s="209"/>
      <c r="AK14" s="381"/>
      <c r="AL14" s="209"/>
      <c r="AM14" s="380"/>
      <c r="AN14" s="230"/>
      <c r="AO14" s="209"/>
      <c r="AP14" s="209"/>
      <c r="AQ14" s="381"/>
      <c r="AR14" s="380"/>
    </row>
    <row r="15" spans="1:47" s="4" customFormat="1" ht="15" customHeight="1" x14ac:dyDescent="0.3">
      <c r="A15" s="10" t="s">
        <v>541</v>
      </c>
      <c r="B15" s="10"/>
      <c r="C15" s="10"/>
      <c r="D15" s="167" t="s">
        <v>143</v>
      </c>
      <c r="E15" s="358"/>
      <c r="F15" s="277" t="str">
        <f>VLOOKUP(D15,Listat!$J$2:$K$9,2)&amp;VLOOKUP($C$7,Listat!$J$2:$K$9,2)</f>
        <v>llll</v>
      </c>
      <c r="G15" s="145"/>
      <c r="H15" s="277" t="str">
        <f>VLOOKUP(D15,Listat!$J$2:$K$9,2)&amp;LOOKUP($F$7,Listat!$J$2:$K$9)</f>
        <v>lllll</v>
      </c>
      <c r="I15" s="176"/>
      <c r="J15" s="277" t="str">
        <f>VLOOKUP(D15,Listat!$J$2:$K$9,2)&amp;LOOKUP($I$7,Listat!$J$2:$K$9)</f>
        <v>lll</v>
      </c>
      <c r="K15" s="176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358" t="s">
        <v>4</v>
      </c>
      <c r="W15" s="134" t="s">
        <v>3</v>
      </c>
      <c r="Y15" s="383"/>
      <c r="Z15" s="383"/>
      <c r="AA15" s="383"/>
      <c r="AB15" s="250"/>
      <c r="AC15" s="250"/>
      <c r="AD15" s="250"/>
      <c r="AE15" s="250"/>
      <c r="AF15" s="250"/>
      <c r="AG15" s="250"/>
      <c r="AH15" s="230"/>
      <c r="AI15" s="209"/>
      <c r="AJ15" s="209"/>
      <c r="AK15" s="381"/>
      <c r="AL15" s="209"/>
      <c r="AM15" s="380"/>
      <c r="AN15" s="401"/>
      <c r="AO15" s="402"/>
      <c r="AP15" s="402"/>
      <c r="AQ15" s="403"/>
      <c r="AR15" s="398"/>
    </row>
    <row r="16" spans="1:47" s="4" customFormat="1" ht="15" customHeight="1" x14ac:dyDescent="0.3">
      <c r="A16" s="10" t="s">
        <v>542</v>
      </c>
      <c r="B16" s="10"/>
      <c r="C16" s="10"/>
      <c r="D16" s="167" t="s">
        <v>470</v>
      </c>
      <c r="E16" s="358"/>
      <c r="F16" s="277" t="str">
        <f>VLOOKUP(D16,Listat!$J$2:$K$9,2)&amp;VLOOKUP($C$7,Listat!$J$2:$K$9,2)</f>
        <v>ll</v>
      </c>
      <c r="G16" s="145"/>
      <c r="H16" s="277" t="str">
        <f>VLOOKUP(D16,Listat!$J$2:$K$9,2)&amp;LOOKUP($F$7,Listat!$J$2:$K$9)</f>
        <v>lll</v>
      </c>
      <c r="I16" s="176"/>
      <c r="J16" s="277" t="str">
        <f>VLOOKUP(D16,Listat!$J$2:$K$9,2)&amp;LOOKUP($I$7,Listat!$J$2:$K$9)</f>
        <v>l</v>
      </c>
      <c r="K16" s="176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358" t="s">
        <v>2</v>
      </c>
      <c r="W16" s="134" t="s">
        <v>3</v>
      </c>
      <c r="Y16" s="383"/>
      <c r="Z16" s="383"/>
      <c r="AA16" s="383"/>
      <c r="AB16" s="250"/>
      <c r="AC16" s="250"/>
      <c r="AD16" s="250"/>
      <c r="AE16" s="250"/>
      <c r="AF16" s="250"/>
      <c r="AG16" s="250"/>
      <c r="AH16" s="230"/>
      <c r="AI16" s="209"/>
      <c r="AJ16" s="209"/>
      <c r="AK16" s="381"/>
      <c r="AL16" s="209"/>
      <c r="AM16" s="380"/>
      <c r="AN16" s="401"/>
      <c r="AO16" s="402"/>
      <c r="AP16" s="402"/>
      <c r="AQ16" s="403"/>
      <c r="AR16" s="398"/>
    </row>
    <row r="17" spans="1:44" s="4" customFormat="1" ht="15" customHeight="1" x14ac:dyDescent="0.3">
      <c r="A17" s="10" t="s">
        <v>543</v>
      </c>
      <c r="B17" s="10"/>
      <c r="C17" s="10"/>
      <c r="D17" s="167" t="s">
        <v>471</v>
      </c>
      <c r="E17" s="358"/>
      <c r="F17" s="277" t="str">
        <f>VLOOKUP(D17,Listat!$J$2:$K$9,2)&amp;VLOOKUP($C$7,Listat!$J$2:$K$9,2)</f>
        <v>lll</v>
      </c>
      <c r="G17" s="145"/>
      <c r="H17" s="277" t="str">
        <f>VLOOKUP(D17,Listat!$J$2:$K$9,2)&amp;LOOKUP($F$7,Listat!$J$2:$K$9)</f>
        <v>llll</v>
      </c>
      <c r="I17" s="278"/>
      <c r="J17" s="277" t="str">
        <f>VLOOKUP(D17,Listat!$J$2:$K$9,2)&amp;LOOKUP($I$7,Listat!$J$2:$K$9)</f>
        <v>ll</v>
      </c>
      <c r="K17" s="278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  <c r="Y17" s="383"/>
      <c r="Z17" s="383"/>
      <c r="AA17" s="383"/>
      <c r="AB17" s="250"/>
      <c r="AC17" s="250"/>
      <c r="AD17" s="250"/>
      <c r="AE17" s="250"/>
      <c r="AF17" s="250"/>
      <c r="AG17" s="250"/>
      <c r="AH17" s="404"/>
      <c r="AI17" s="209"/>
      <c r="AJ17" s="209"/>
      <c r="AK17" s="381"/>
      <c r="AL17" s="209"/>
      <c r="AM17" s="380"/>
      <c r="AN17" s="404"/>
      <c r="AO17" s="402"/>
      <c r="AP17" s="402"/>
      <c r="AQ17" s="403"/>
      <c r="AR17" s="398"/>
    </row>
    <row r="18" spans="1:44" s="4" customFormat="1" ht="15" customHeight="1" x14ac:dyDescent="0.35">
      <c r="A18" s="140" t="s">
        <v>544</v>
      </c>
      <c r="B18" s="158"/>
      <c r="C18" s="158"/>
      <c r="D18" s="167" t="s">
        <v>471</v>
      </c>
      <c r="E18" s="358"/>
      <c r="F18" s="277" t="str">
        <f>VLOOKUP(D18,Listat!$J$2:$K$9,2)&amp;VLOOKUP($C$7,Listat!$J$2:$K$9,2)</f>
        <v>lll</v>
      </c>
      <c r="G18" s="145"/>
      <c r="H18" s="277" t="str">
        <f>VLOOKUP(D18,Listat!$J$2:$K$9,2)&amp;LOOKUP($F$7,Listat!$J$2:$K$9)</f>
        <v>llll</v>
      </c>
      <c r="I18" s="152"/>
      <c r="J18" s="277" t="str">
        <f>VLOOKUP(D18,Listat!$J$2:$K$9,2)&amp;LOOKUP($I$7,Listat!$J$2:$K$9)</f>
        <v>ll</v>
      </c>
      <c r="K18" s="152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383"/>
      <c r="Z18" s="383"/>
      <c r="AA18" s="383"/>
      <c r="AB18" s="250"/>
      <c r="AC18" s="250"/>
      <c r="AD18" s="250"/>
      <c r="AE18" s="250"/>
      <c r="AF18" s="250"/>
      <c r="AG18" s="250"/>
      <c r="AH18" s="401"/>
      <c r="AI18" s="209"/>
      <c r="AJ18" s="209"/>
      <c r="AK18" s="209"/>
      <c r="AL18" s="209"/>
      <c r="AM18" s="380"/>
      <c r="AN18" s="401"/>
      <c r="AO18" s="402"/>
      <c r="AP18" s="402"/>
      <c r="AQ18" s="402"/>
      <c r="AR18" s="398"/>
    </row>
    <row r="19" spans="1:44" s="4" customFormat="1" ht="15" customHeight="1" thickBot="1" x14ac:dyDescent="0.4">
      <c r="A19" s="431" t="s">
        <v>467</v>
      </c>
      <c r="B19" s="432"/>
      <c r="C19" s="432"/>
      <c r="D19" s="433"/>
      <c r="E19" s="433"/>
      <c r="F19" s="433"/>
      <c r="G19" s="433"/>
      <c r="H19" s="433"/>
      <c r="I19" s="433"/>
      <c r="J19" s="433"/>
      <c r="K19" s="433"/>
      <c r="L19" s="291"/>
      <c r="M19" s="411" t="s">
        <v>456</v>
      </c>
      <c r="N19" s="412"/>
      <c r="O19" s="412"/>
      <c r="P19" s="413"/>
      <c r="Q19" s="413"/>
      <c r="R19" s="411"/>
      <c r="S19" s="413"/>
      <c r="T19" s="449" t="s">
        <v>190</v>
      </c>
      <c r="U19" s="453"/>
      <c r="V19" s="456" t="str">
        <f>LOOKUP($F$7,Listat!$J$2:$K$9)&amp;IF(E10="Ihminen","l","")</f>
        <v>ll</v>
      </c>
      <c r="W19" s="443"/>
      <c r="Y19" s="383"/>
      <c r="Z19" s="383"/>
      <c r="AA19" s="383"/>
      <c r="AF19" s="250"/>
      <c r="AG19" s="250"/>
      <c r="AL19" s="209"/>
      <c r="AM19" s="380"/>
      <c r="AN19" s="401"/>
      <c r="AO19" s="402"/>
      <c r="AP19" s="402"/>
      <c r="AQ19" s="402"/>
      <c r="AR19" s="380"/>
    </row>
    <row r="20" spans="1:44" s="4" customFormat="1" ht="15" customHeight="1" thickTop="1" x14ac:dyDescent="0.3">
      <c r="A20" s="906" t="str">
        <f>LOOKUP(C2,Voimat!M2:N15)</f>
        <v>Mentalisi voimastuntit, Auranäkö, näe kohteen aura, eli henkisen ja fyysisen tilann</v>
      </c>
      <c r="B20" s="906"/>
      <c r="C20" s="906"/>
      <c r="D20" s="906"/>
      <c r="E20" s="906"/>
      <c r="F20" s="906"/>
      <c r="G20" s="906"/>
      <c r="H20" s="906"/>
      <c r="I20" s="906"/>
      <c r="J20" s="906"/>
      <c r="K20" s="906"/>
      <c r="L20" s="206"/>
      <c r="M20" s="781" t="s">
        <v>938</v>
      </c>
      <c r="N20" s="247"/>
      <c r="O20" s="276"/>
      <c r="P20" s="276"/>
      <c r="Q20" s="247"/>
      <c r="R20" s="276"/>
      <c r="S20" s="276"/>
      <c r="T20" s="885" t="s">
        <v>208</v>
      </c>
      <c r="U20" s="885"/>
      <c r="V20" s="885"/>
      <c r="W20" s="885"/>
      <c r="Y20" s="383"/>
      <c r="Z20" s="383"/>
      <c r="AA20" s="383"/>
      <c r="AO20" s="402"/>
      <c r="AP20" s="402"/>
      <c r="AQ20" s="402"/>
      <c r="AR20" s="398"/>
    </row>
    <row r="21" spans="1:44" s="207" customFormat="1" ht="15" customHeight="1" x14ac:dyDescent="0.3">
      <c r="A21" s="907"/>
      <c r="B21" s="907"/>
      <c r="C21" s="907"/>
      <c r="D21" s="907"/>
      <c r="E21" s="907"/>
      <c r="F21" s="907"/>
      <c r="G21" s="907"/>
      <c r="H21" s="907"/>
      <c r="I21" s="907"/>
      <c r="J21" s="907"/>
      <c r="K21" s="907"/>
      <c r="L21" s="2"/>
      <c r="M21" s="276"/>
      <c r="N21" s="247"/>
      <c r="O21" s="276"/>
      <c r="P21" s="276"/>
      <c r="Q21" s="247"/>
      <c r="R21" s="276"/>
      <c r="S21" s="276"/>
      <c r="T21" s="886" t="s">
        <v>594</v>
      </c>
      <c r="U21" s="886"/>
      <c r="V21" s="886"/>
      <c r="W21" s="886"/>
      <c r="X21" s="4"/>
      <c r="Y21" s="383"/>
      <c r="Z21" s="383"/>
      <c r="AA21" s="383"/>
      <c r="AB21" s="250"/>
      <c r="AO21" s="402"/>
      <c r="AP21" s="402"/>
      <c r="AQ21" s="402"/>
      <c r="AR21" s="398"/>
    </row>
    <row r="22" spans="1:44" s="4" customFormat="1" ht="15" customHeight="1" x14ac:dyDescent="0.3">
      <c r="A22" s="887" t="s">
        <v>482</v>
      </c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76"/>
      <c r="N22" s="247"/>
      <c r="O22" s="276"/>
      <c r="P22" s="276"/>
      <c r="Q22" s="247"/>
      <c r="R22" s="276"/>
      <c r="S22" s="276"/>
      <c r="T22" s="886" t="s">
        <v>598</v>
      </c>
      <c r="U22" s="886"/>
      <c r="V22" s="886"/>
      <c r="W22" s="886"/>
      <c r="Y22" s="383"/>
      <c r="Z22" s="383"/>
      <c r="AA22" s="383"/>
      <c r="AB22" s="250"/>
      <c r="AO22" s="209"/>
      <c r="AP22" s="209"/>
      <c r="AQ22" s="209"/>
      <c r="AR22" s="380"/>
    </row>
    <row r="23" spans="1:44" s="4" customFormat="1" ht="15" customHeight="1" x14ac:dyDescent="0.3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276"/>
      <c r="N23" s="247"/>
      <c r="O23" s="276"/>
      <c r="P23" s="276"/>
      <c r="Q23" s="247"/>
      <c r="R23" s="276"/>
      <c r="S23" s="276"/>
      <c r="T23" s="886"/>
      <c r="U23" s="886"/>
      <c r="V23" s="886"/>
      <c r="W23" s="886"/>
      <c r="Y23" s="383"/>
      <c r="Z23" s="383"/>
      <c r="AN23" s="370"/>
      <c r="AO23" s="370"/>
      <c r="AP23" s="370"/>
      <c r="AQ23" s="370"/>
      <c r="AR23" s="399"/>
    </row>
    <row r="24" spans="1:44" s="4" customFormat="1" ht="15" customHeight="1" x14ac:dyDescent="0.3">
      <c r="A24" s="887" t="s">
        <v>481</v>
      </c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76"/>
      <c r="N24" s="247"/>
      <c r="O24" s="276"/>
      <c r="P24" s="276"/>
      <c r="Q24" s="247"/>
      <c r="R24" s="276"/>
      <c r="S24" s="276"/>
      <c r="T24" s="247"/>
      <c r="U24" s="276"/>
      <c r="V24" s="276"/>
      <c r="W24" s="247"/>
      <c r="Y24" s="383"/>
      <c r="Z24" s="383"/>
      <c r="AN24" s="401"/>
      <c r="AO24" s="209"/>
      <c r="AP24" s="209"/>
      <c r="AQ24" s="381"/>
      <c r="AR24" s="380"/>
    </row>
    <row r="25" spans="1:44" s="4" customFormat="1" ht="15" customHeight="1" x14ac:dyDescent="0.3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276"/>
      <c r="N25" s="247"/>
      <c r="O25" s="276"/>
      <c r="P25" s="276"/>
      <c r="Q25" s="247"/>
      <c r="R25" s="276"/>
      <c r="S25" s="276"/>
      <c r="T25" s="247"/>
      <c r="U25" s="276"/>
      <c r="V25" s="276"/>
      <c r="W25" s="247"/>
      <c r="Y25" s="383"/>
      <c r="Z25" s="383"/>
      <c r="AN25" s="401"/>
      <c r="AO25" s="209"/>
      <c r="AP25" s="209"/>
      <c r="AQ25" s="381"/>
      <c r="AR25" s="380"/>
    </row>
    <row r="26" spans="1:44" s="4" customFormat="1" ht="15" customHeight="1" x14ac:dyDescent="0.3">
      <c r="A26" s="887" t="s">
        <v>483</v>
      </c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76"/>
      <c r="N26" s="247"/>
      <c r="O26" s="276"/>
      <c r="P26" s="276"/>
      <c r="Q26" s="247"/>
      <c r="R26" s="276"/>
      <c r="S26" s="276"/>
      <c r="T26" s="247"/>
      <c r="U26" s="276"/>
      <c r="V26" s="276"/>
      <c r="W26" s="247"/>
      <c r="Y26" s="383"/>
      <c r="Z26" s="383"/>
      <c r="AN26" s="401"/>
      <c r="AO26" s="209"/>
      <c r="AP26" s="209"/>
      <c r="AQ26" s="381"/>
      <c r="AR26" s="380"/>
    </row>
    <row r="27" spans="1:44" s="4" customFormat="1" ht="15" customHeight="1" thickBot="1" x14ac:dyDescent="0.35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449" t="s">
        <v>829</v>
      </c>
      <c r="N27" s="449"/>
      <c r="O27" s="449"/>
      <c r="P27" s="449"/>
      <c r="Q27" s="449"/>
      <c r="R27" s="722" t="s">
        <v>885</v>
      </c>
      <c r="S27" s="434"/>
      <c r="T27" s="431"/>
      <c r="U27" s="414" t="s">
        <v>538</v>
      </c>
      <c r="V27" s="411"/>
      <c r="W27" s="412"/>
      <c r="X27" s="276"/>
      <c r="Y27" s="383"/>
      <c r="Z27" s="383"/>
      <c r="AA27" s="383"/>
      <c r="AB27" s="250"/>
      <c r="AN27" s="404"/>
      <c r="AO27" s="209"/>
      <c r="AP27" s="209"/>
      <c r="AQ27" s="381"/>
      <c r="AR27" s="380"/>
    </row>
    <row r="28" spans="1:44" s="4" customFormat="1" ht="15" customHeight="1" thickTop="1" x14ac:dyDescent="0.3">
      <c r="A28" s="887" t="s">
        <v>520</v>
      </c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170"/>
      <c r="N28" s="170"/>
      <c r="O28" s="170"/>
      <c r="P28" s="170"/>
      <c r="Q28" s="170"/>
      <c r="R28" s="142" t="s">
        <v>237</v>
      </c>
      <c r="S28" s="2"/>
      <c r="T28" s="170"/>
      <c r="U28" s="170" t="s">
        <v>577</v>
      </c>
      <c r="W28" s="2"/>
      <c r="X28" s="276"/>
      <c r="Y28" s="383"/>
      <c r="Z28" s="383"/>
      <c r="AA28" s="383"/>
      <c r="AB28" s="250"/>
      <c r="AC28" s="250"/>
      <c r="AD28" s="250"/>
      <c r="AE28" s="250"/>
      <c r="AF28" s="250"/>
      <c r="AG28" s="250"/>
      <c r="AH28" s="401"/>
      <c r="AI28" s="402"/>
      <c r="AJ28" s="402"/>
      <c r="AK28" s="402"/>
      <c r="AL28" s="405"/>
      <c r="AM28" s="380"/>
      <c r="AN28" s="401"/>
      <c r="AO28" s="209"/>
      <c r="AP28" s="209"/>
      <c r="AQ28" s="209"/>
      <c r="AR28" s="380"/>
    </row>
    <row r="29" spans="1:44" s="4" customFormat="1" ht="15" customHeight="1" x14ac:dyDescent="0.3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76"/>
      <c r="N29" s="247"/>
      <c r="O29" s="276"/>
      <c r="P29" s="276"/>
      <c r="Q29" s="276"/>
      <c r="R29" s="142" t="s">
        <v>246</v>
      </c>
      <c r="S29" s="2"/>
      <c r="T29" s="2"/>
      <c r="U29" s="167" t="s">
        <v>492</v>
      </c>
      <c r="V29" s="276"/>
      <c r="W29" s="247"/>
      <c r="X29" s="276"/>
      <c r="Y29" s="383"/>
      <c r="Z29" s="383"/>
      <c r="AA29" s="383"/>
      <c r="AB29" s="250"/>
      <c r="AC29" s="250"/>
      <c r="AD29" s="250"/>
      <c r="AE29" s="250"/>
      <c r="AF29" s="250"/>
      <c r="AG29" s="250"/>
      <c r="AH29" s="406"/>
      <c r="AI29" s="402"/>
      <c r="AJ29" s="402"/>
      <c r="AK29" s="402"/>
      <c r="AL29" s="405"/>
      <c r="AM29" s="380"/>
      <c r="AN29" s="401"/>
      <c r="AO29" s="402"/>
      <c r="AP29" s="209"/>
      <c r="AQ29" s="209"/>
      <c r="AR29" s="380"/>
    </row>
    <row r="30" spans="1:44" s="4" customFormat="1" ht="15" customHeight="1" x14ac:dyDescent="0.35">
      <c r="A30" s="887"/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92"/>
      <c r="M30" s="276"/>
      <c r="N30" s="247"/>
      <c r="O30" s="276"/>
      <c r="P30" s="276"/>
      <c r="Q30" s="247"/>
      <c r="R30" s="276"/>
      <c r="S30" s="276"/>
      <c r="T30" s="247"/>
      <c r="U30" s="276"/>
      <c r="V30" s="276"/>
      <c r="W30" s="247"/>
      <c r="Y30" s="383"/>
      <c r="Z30" s="383"/>
      <c r="AA30" s="383"/>
      <c r="AB30" s="250"/>
      <c r="AC30" s="250"/>
      <c r="AD30" s="250"/>
      <c r="AE30" s="250"/>
      <c r="AF30" s="250"/>
      <c r="AG30" s="250"/>
      <c r="AH30" s="401"/>
      <c r="AI30" s="402"/>
      <c r="AJ30" s="402"/>
      <c r="AK30" s="402"/>
      <c r="AL30" s="402"/>
      <c r="AM30" s="380"/>
      <c r="AN30" s="401"/>
      <c r="AO30" s="402"/>
      <c r="AP30" s="209"/>
      <c r="AQ30" s="209"/>
      <c r="AR30" s="380"/>
    </row>
    <row r="31" spans="1:44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276"/>
      <c r="N31" s="247"/>
      <c r="O31" s="276"/>
      <c r="P31" s="276"/>
      <c r="Q31" s="247"/>
      <c r="R31" s="276"/>
      <c r="S31" s="276"/>
      <c r="T31" s="247"/>
      <c r="U31" s="276"/>
      <c r="V31" s="276"/>
      <c r="W31" s="247"/>
      <c r="AA31" s="383"/>
      <c r="AB31" s="250"/>
      <c r="AC31" s="250"/>
      <c r="AD31" s="250"/>
      <c r="AE31" s="250"/>
      <c r="AF31" s="250"/>
      <c r="AG31" s="250"/>
      <c r="AH31" s="401"/>
      <c r="AI31" s="402"/>
      <c r="AJ31" s="402"/>
      <c r="AK31" s="402"/>
      <c r="AL31" s="402"/>
      <c r="AM31" s="380"/>
      <c r="AN31" s="401"/>
      <c r="AO31" s="402"/>
      <c r="AP31" s="209"/>
      <c r="AQ31" s="209"/>
      <c r="AR31" s="380"/>
    </row>
    <row r="32" spans="1:44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134"/>
      <c r="M32" s="276"/>
      <c r="N32" s="247"/>
      <c r="O32" s="276"/>
      <c r="P32" s="276"/>
      <c r="Q32" s="247"/>
      <c r="R32" s="276"/>
      <c r="S32" s="276"/>
      <c r="T32" s="247"/>
      <c r="U32" s="276"/>
      <c r="V32" s="276"/>
      <c r="W32" s="247"/>
      <c r="AH32" s="401"/>
      <c r="AI32" s="402"/>
      <c r="AJ32" s="402"/>
      <c r="AK32" s="402"/>
      <c r="AL32" s="402"/>
      <c r="AM32" s="380"/>
      <c r="AN32" s="401"/>
      <c r="AO32" s="402"/>
      <c r="AP32" s="209"/>
      <c r="AQ32" s="209"/>
      <c r="AR32" s="380"/>
    </row>
    <row r="33" spans="1:24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276"/>
      <c r="N33" s="247"/>
      <c r="O33" s="276"/>
      <c r="P33" s="276"/>
      <c r="Q33" s="247"/>
      <c r="R33" s="276"/>
      <c r="S33" s="276"/>
      <c r="T33" s="247"/>
      <c r="U33" s="276"/>
      <c r="V33" s="276"/>
      <c r="W33" s="247"/>
    </row>
    <row r="34" spans="1:24" s="4" customFormat="1" ht="15" customHeight="1" thickBot="1" x14ac:dyDescent="0.35">
      <c r="A34" s="449" t="s">
        <v>195</v>
      </c>
      <c r="B34" s="453"/>
      <c r="C34" s="453"/>
      <c r="D34" s="453"/>
      <c r="E34" s="453"/>
      <c r="F34" s="702" t="s">
        <v>438</v>
      </c>
      <c r="G34" s="703"/>
      <c r="H34" s="455"/>
      <c r="I34" s="455"/>
      <c r="J34" s="441" t="s">
        <v>384</v>
      </c>
      <c r="K34" s="704"/>
      <c r="L34" s="705"/>
      <c r="M34" s="705"/>
      <c r="N34" s="449" t="s">
        <v>585</v>
      </c>
      <c r="O34" s="450"/>
      <c r="P34" s="450"/>
      <c r="Q34" s="450"/>
      <c r="R34" s="450"/>
      <c r="S34" s="451" t="s">
        <v>884</v>
      </c>
      <c r="T34" s="452"/>
      <c r="U34" s="452"/>
      <c r="V34" s="453"/>
      <c r="W34" s="453"/>
    </row>
    <row r="35" spans="1:24" s="4" customFormat="1" ht="15" customHeight="1" thickTop="1" x14ac:dyDescent="0.3">
      <c r="A35" s="1" t="s">
        <v>8</v>
      </c>
      <c r="B35" s="2"/>
      <c r="C35" s="2"/>
      <c r="D35" s="2"/>
      <c r="E35" s="2"/>
      <c r="F35" s="1" t="s">
        <v>421</v>
      </c>
      <c r="G35" s="341"/>
      <c r="H35" s="2"/>
      <c r="I35" s="2"/>
      <c r="J35" s="145">
        <v>1</v>
      </c>
      <c r="K35" s="152" t="s">
        <v>180</v>
      </c>
      <c r="L35" s="152"/>
      <c r="M35" s="176"/>
      <c r="N35" s="279" t="s">
        <v>431</v>
      </c>
      <c r="O35" s="2" t="s">
        <v>426</v>
      </c>
      <c r="P35" s="342"/>
      <c r="Q35" s="342"/>
      <c r="R35" s="342"/>
      <c r="S35" s="2" t="s">
        <v>277</v>
      </c>
      <c r="T35" s="2"/>
      <c r="U35" s="2"/>
      <c r="V35" s="2"/>
      <c r="W35" s="2"/>
    </row>
    <row r="36" spans="1:24" s="4" customFormat="1" ht="15" customHeight="1" x14ac:dyDescent="0.3">
      <c r="A36" s="280" t="s">
        <v>363</v>
      </c>
      <c r="B36" s="2"/>
      <c r="C36" s="2"/>
      <c r="D36" s="2"/>
      <c r="E36" s="2"/>
      <c r="F36" s="2" t="s">
        <v>422</v>
      </c>
      <c r="G36" s="341"/>
      <c r="H36" s="2"/>
      <c r="I36" s="2"/>
      <c r="J36" s="145">
        <v>2</v>
      </c>
      <c r="K36" s="152" t="s">
        <v>158</v>
      </c>
      <c r="L36" s="152"/>
      <c r="M36" s="176"/>
      <c r="N36" s="279">
        <v>3</v>
      </c>
      <c r="O36" s="2" t="s">
        <v>424</v>
      </c>
      <c r="P36" s="342"/>
      <c r="Q36" s="342"/>
      <c r="R36" s="342"/>
      <c r="S36" s="175" t="s">
        <v>360</v>
      </c>
      <c r="T36" s="175"/>
      <c r="U36" s="2"/>
      <c r="V36" s="2"/>
      <c r="W36" s="2"/>
    </row>
    <row r="37" spans="1:24" s="4" customFormat="1" ht="15" customHeight="1" x14ac:dyDescent="0.3">
      <c r="A37" s="1" t="s">
        <v>192</v>
      </c>
      <c r="B37" s="2"/>
      <c r="C37" s="2"/>
      <c r="D37" s="2"/>
      <c r="E37" s="2"/>
      <c r="F37" s="2" t="s">
        <v>423</v>
      </c>
      <c r="G37" s="341"/>
      <c r="H37" s="2"/>
      <c r="I37" s="2"/>
      <c r="J37" s="145">
        <v>3</v>
      </c>
      <c r="K37" s="152" t="s">
        <v>159</v>
      </c>
      <c r="L37" s="152"/>
      <c r="M37" s="176"/>
      <c r="N37" s="279">
        <v>2</v>
      </c>
      <c r="O37" s="2" t="s">
        <v>349</v>
      </c>
      <c r="P37" s="342"/>
      <c r="Q37" s="342"/>
      <c r="R37" s="342"/>
      <c r="S37" s="136" t="s">
        <v>212</v>
      </c>
      <c r="T37" s="136"/>
      <c r="U37" s="2"/>
      <c r="V37" s="2"/>
      <c r="W37" s="2"/>
    </row>
    <row r="38" spans="1:24" s="4" customFormat="1" ht="15" customHeight="1" x14ac:dyDescent="0.3">
      <c r="A38" s="280" t="s">
        <v>506</v>
      </c>
      <c r="B38" s="2"/>
      <c r="C38" s="2"/>
      <c r="D38" s="2"/>
      <c r="E38" s="2"/>
      <c r="F38" s="2" t="s">
        <v>427</v>
      </c>
      <c r="G38" s="341"/>
      <c r="H38" s="2"/>
      <c r="I38" s="2"/>
      <c r="J38" s="145">
        <v>4</v>
      </c>
      <c r="K38" s="152" t="s">
        <v>181</v>
      </c>
      <c r="L38" s="152"/>
      <c r="M38" s="176"/>
      <c r="N38" s="279">
        <v>1</v>
      </c>
      <c r="O38" s="2" t="s">
        <v>425</v>
      </c>
      <c r="P38" s="342"/>
      <c r="Q38" s="342"/>
      <c r="R38" s="342"/>
      <c r="S38" s="136" t="s">
        <v>968</v>
      </c>
      <c r="T38" s="136"/>
      <c r="U38" s="2"/>
      <c r="V38" s="2"/>
      <c r="W38" s="2"/>
    </row>
    <row r="39" spans="1:24" s="4" customFormat="1" ht="15" customHeight="1" thickBot="1" x14ac:dyDescent="0.35">
      <c r="A39" s="280" t="s">
        <v>828</v>
      </c>
      <c r="B39" s="2"/>
      <c r="C39" s="2"/>
      <c r="D39" s="2"/>
      <c r="E39" s="2"/>
      <c r="F39" s="1" t="s">
        <v>437</v>
      </c>
      <c r="G39" s="342"/>
      <c r="H39" s="2"/>
      <c r="I39" s="342"/>
      <c r="J39" s="145">
        <v>5</v>
      </c>
      <c r="K39" s="152" t="s">
        <v>157</v>
      </c>
      <c r="L39" s="152"/>
      <c r="M39" s="176"/>
      <c r="N39" s="451" t="s">
        <v>545</v>
      </c>
      <c r="O39" s="452"/>
      <c r="P39" s="452"/>
      <c r="Q39" s="453"/>
      <c r="R39" s="453"/>
      <c r="S39" s="175" t="s">
        <v>361</v>
      </c>
      <c r="T39" s="175"/>
      <c r="U39" s="2"/>
      <c r="V39" s="2"/>
      <c r="W39" s="2"/>
    </row>
    <row r="40" spans="1:24" s="4" customFormat="1" ht="15" customHeight="1" thickTop="1" thickBot="1" x14ac:dyDescent="0.35">
      <c r="A40" s="280" t="s">
        <v>537</v>
      </c>
      <c r="B40" s="2"/>
      <c r="C40" s="2"/>
      <c r="D40" s="2"/>
      <c r="E40" s="2"/>
      <c r="F40" s="2" t="s">
        <v>428</v>
      </c>
      <c r="G40" s="342"/>
      <c r="H40" s="2"/>
      <c r="I40" s="342"/>
      <c r="J40" s="145">
        <v>6</v>
      </c>
      <c r="K40" s="152" t="s">
        <v>267</v>
      </c>
      <c r="L40" s="152"/>
      <c r="M40" s="176"/>
      <c r="N40" s="140" t="s">
        <v>521</v>
      </c>
      <c r="O40" s="140"/>
      <c r="P40" s="140" t="s">
        <v>522</v>
      </c>
      <c r="Q40" s="342"/>
      <c r="R40" s="342"/>
      <c r="S40" s="451" t="s">
        <v>556</v>
      </c>
      <c r="T40" s="452"/>
      <c r="U40" s="452"/>
      <c r="V40" s="453"/>
      <c r="W40" s="453"/>
    </row>
    <row r="41" spans="1:24" s="4" customFormat="1" ht="15" customHeight="1" thickTop="1" x14ac:dyDescent="0.3">
      <c r="A41" s="136" t="s">
        <v>548</v>
      </c>
      <c r="B41" s="2"/>
      <c r="C41" s="2"/>
      <c r="D41" s="2"/>
      <c r="E41" s="2"/>
      <c r="F41" s="2" t="s">
        <v>429</v>
      </c>
      <c r="G41" s="342"/>
      <c r="H41" s="2"/>
      <c r="I41" s="342"/>
      <c r="J41" s="144">
        <v>7</v>
      </c>
      <c r="K41" s="176" t="s">
        <v>264</v>
      </c>
      <c r="L41" s="176"/>
      <c r="M41" s="176"/>
      <c r="N41" s="362" t="s">
        <v>525</v>
      </c>
      <c r="O41" s="140"/>
      <c r="P41" s="140" t="s">
        <v>552</v>
      </c>
      <c r="Q41" s="342"/>
      <c r="R41" s="342"/>
      <c r="S41" s="140" t="s">
        <v>191</v>
      </c>
      <c r="T41" s="140"/>
      <c r="U41" s="140"/>
      <c r="V41" s="342"/>
      <c r="W41" s="708" t="s">
        <v>557</v>
      </c>
    </row>
    <row r="42" spans="1:24" s="4" customFormat="1" ht="15" customHeight="1" x14ac:dyDescent="0.3">
      <c r="A42" s="136" t="s">
        <v>848</v>
      </c>
      <c r="B42" s="342"/>
      <c r="C42" s="342"/>
      <c r="D42" s="342"/>
      <c r="E42" s="342"/>
      <c r="F42" s="2" t="s">
        <v>430</v>
      </c>
      <c r="G42" s="341"/>
      <c r="H42" s="2"/>
      <c r="I42" s="342"/>
      <c r="J42" s="144">
        <v>8</v>
      </c>
      <c r="K42" s="176" t="s">
        <v>270</v>
      </c>
      <c r="L42" s="176"/>
      <c r="M42" s="176"/>
      <c r="N42" s="140" t="s">
        <v>546</v>
      </c>
      <c r="O42" s="140"/>
      <c r="P42" s="342"/>
      <c r="Q42" s="342"/>
      <c r="R42" s="342"/>
      <c r="S42" s="362" t="s">
        <v>558</v>
      </c>
      <c r="T42" s="140"/>
      <c r="U42" s="140"/>
      <c r="V42" s="342"/>
      <c r="W42" s="708">
        <v>-1</v>
      </c>
    </row>
    <row r="43" spans="1:24" s="4" customFormat="1" ht="15" customHeight="1" thickBot="1" x14ac:dyDescent="0.35">
      <c r="A43" s="449" t="s">
        <v>190</v>
      </c>
      <c r="B43" s="706"/>
      <c r="C43" s="706"/>
      <c r="D43" s="706"/>
      <c r="E43" s="706"/>
      <c r="F43" s="451" t="s">
        <v>182</v>
      </c>
      <c r="G43" s="452"/>
      <c r="H43" s="443"/>
      <c r="I43" s="443"/>
      <c r="J43" s="443"/>
      <c r="K43" s="443"/>
      <c r="L43" s="443"/>
      <c r="M43" s="443"/>
      <c r="N43" s="2" t="s">
        <v>547</v>
      </c>
      <c r="O43" s="342"/>
      <c r="P43" s="342"/>
      <c r="Q43" s="342"/>
      <c r="R43" s="342"/>
      <c r="S43" s="140" t="s">
        <v>559</v>
      </c>
      <c r="T43" s="140"/>
      <c r="U43" s="342"/>
      <c r="V43" s="342"/>
      <c r="W43" s="707">
        <v>-2</v>
      </c>
    </row>
    <row r="44" spans="1:24" s="4" customFormat="1" ht="15" customHeight="1" thickTop="1" x14ac:dyDescent="0.3">
      <c r="A44" s="465" t="s">
        <v>593</v>
      </c>
      <c r="B44" s="342"/>
      <c r="C44" s="342"/>
      <c r="D44" s="342"/>
      <c r="E44" s="342"/>
      <c r="F44" s="342" t="s">
        <v>854</v>
      </c>
      <c r="G44" s="342"/>
      <c r="H44" s="342"/>
      <c r="I44" s="342"/>
      <c r="J44" s="2"/>
      <c r="K44" s="2"/>
      <c r="L44" s="2"/>
      <c r="M44" s="2"/>
      <c r="N44" s="140" t="s">
        <v>523</v>
      </c>
      <c r="O44" s="140"/>
      <c r="P44" s="140" t="s">
        <v>524</v>
      </c>
      <c r="Q44" s="342"/>
      <c r="R44" s="342"/>
      <c r="S44" s="2" t="s">
        <v>1038</v>
      </c>
      <c r="T44" s="2"/>
      <c r="U44" s="2"/>
      <c r="V44" s="2"/>
      <c r="W44" s="180">
        <v>-1</v>
      </c>
    </row>
    <row r="45" spans="1:24" s="4" customFormat="1" ht="15" customHeight="1" x14ac:dyDescent="0.3">
      <c r="A45" s="177" t="s">
        <v>934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342"/>
      <c r="T45" s="2"/>
      <c r="U45" s="2"/>
      <c r="V45" s="2"/>
      <c r="W45" s="2"/>
    </row>
    <row r="46" spans="1:24" s="4" customFormat="1" ht="15" customHeight="1" x14ac:dyDescent="0.3">
      <c r="A46" s="177" t="s">
        <v>935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X46" s="2"/>
    </row>
    <row r="47" spans="1:24" s="4" customFormat="1" ht="15" customHeight="1" x14ac:dyDescent="0.3">
      <c r="A47" s="177" t="s">
        <v>933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</row>
    <row r="48" spans="1:24" s="4" customFormat="1" ht="15" customHeight="1" x14ac:dyDescent="0.3"/>
    <row r="49" spans="11:12" s="4" customFormat="1" ht="15" customHeight="1" x14ac:dyDescent="0.3"/>
    <row r="50" spans="11:12" s="4" customFormat="1" ht="15" customHeight="1" x14ac:dyDescent="0.3"/>
    <row r="51" spans="11:12" s="4" customFormat="1" ht="15" customHeight="1" x14ac:dyDescent="0.3"/>
    <row r="52" spans="11:12" s="4" customFormat="1" ht="15" customHeight="1" x14ac:dyDescent="0.3">
      <c r="K52" s="8"/>
      <c r="L52" s="8"/>
    </row>
    <row r="53" spans="11:12" s="4" customFormat="1" ht="15" customHeight="1" x14ac:dyDescent="0.3">
      <c r="K53" s="8"/>
      <c r="L53" s="8"/>
    </row>
    <row r="54" spans="11:12" s="4" customFormat="1" ht="15" customHeight="1" x14ac:dyDescent="0.3">
      <c r="K54" s="8"/>
      <c r="L54" s="8"/>
    </row>
    <row r="55" spans="11:12" s="4" customFormat="1" ht="15" customHeight="1" x14ac:dyDescent="0.3">
      <c r="K55" s="8"/>
      <c r="L55" s="8"/>
    </row>
    <row r="56" spans="11:12" s="4" customFormat="1" ht="15" customHeight="1" x14ac:dyDescent="0.3">
      <c r="K56" s="8"/>
      <c r="L56" s="8"/>
    </row>
    <row r="57" spans="11:12" s="4" customFormat="1" ht="15" customHeight="1" x14ac:dyDescent="0.3">
      <c r="K57" s="8"/>
      <c r="L57" s="8"/>
    </row>
    <row r="58" spans="11:12" s="4" customFormat="1" ht="15" customHeight="1" x14ac:dyDescent="0.3">
      <c r="K58" s="8"/>
      <c r="L58" s="8"/>
    </row>
    <row r="59" spans="11:12" s="4" customFormat="1" ht="15" customHeight="1" x14ac:dyDescent="0.3">
      <c r="K59" s="8"/>
      <c r="L59" s="8"/>
    </row>
    <row r="60" spans="11:12" s="4" customFormat="1" ht="15" customHeight="1" x14ac:dyDescent="0.3">
      <c r="K60" s="8"/>
      <c r="L60" s="8"/>
    </row>
    <row r="61" spans="11:12" s="4" customFormat="1" ht="15" customHeight="1" x14ac:dyDescent="0.3">
      <c r="K61" s="8"/>
      <c r="L61" s="8"/>
    </row>
    <row r="62" spans="11:12" s="4" customFormat="1" ht="15" customHeight="1" x14ac:dyDescent="0.3">
      <c r="K62" s="8"/>
      <c r="L62" s="8"/>
    </row>
    <row r="63" spans="11:12" s="4" customFormat="1" ht="15" customHeight="1" x14ac:dyDescent="0.3">
      <c r="K63" s="8"/>
      <c r="L63" s="8"/>
    </row>
    <row r="64" spans="11:12" s="4" customFormat="1" ht="15" customHeight="1" x14ac:dyDescent="0.3">
      <c r="K64" s="8"/>
      <c r="L64" s="8"/>
    </row>
    <row r="65" spans="11:12" s="4" customFormat="1" ht="15" customHeight="1" x14ac:dyDescent="0.3">
      <c r="K65" s="8"/>
      <c r="L65" s="8"/>
    </row>
    <row r="66" spans="11:12" s="4" customFormat="1" ht="15" customHeight="1" x14ac:dyDescent="0.3">
      <c r="K66" s="8"/>
      <c r="L66" s="8"/>
    </row>
    <row r="67" spans="11:12" s="4" customFormat="1" ht="15" customHeight="1" x14ac:dyDescent="0.3">
      <c r="K67" s="8"/>
      <c r="L67" s="8"/>
    </row>
    <row r="68" spans="11:12" s="4" customFormat="1" ht="15" customHeight="1" x14ac:dyDescent="0.3">
      <c r="K68" s="8"/>
      <c r="L68" s="8"/>
    </row>
    <row r="69" spans="11:12" s="4" customFormat="1" ht="15" customHeight="1" x14ac:dyDescent="0.3">
      <c r="K69" s="8"/>
      <c r="L69" s="8"/>
    </row>
    <row r="70" spans="11:12" s="4" customFormat="1" ht="15" customHeight="1" x14ac:dyDescent="0.3">
      <c r="K70" s="8"/>
      <c r="L70" s="8"/>
    </row>
    <row r="71" spans="11:12" s="4" customFormat="1" ht="15" customHeight="1" x14ac:dyDescent="0.3">
      <c r="K71" s="8"/>
      <c r="L71" s="8"/>
    </row>
    <row r="72" spans="11:12" s="4" customFormat="1" ht="15" customHeight="1" x14ac:dyDescent="0.3">
      <c r="K72" s="8"/>
      <c r="L72" s="8"/>
    </row>
    <row r="73" spans="11:12" s="4" customFormat="1" ht="15" customHeight="1" x14ac:dyDescent="0.3">
      <c r="K73" s="8"/>
      <c r="L73" s="8"/>
    </row>
    <row r="74" spans="11:12" s="4" customFormat="1" ht="15" customHeight="1" x14ac:dyDescent="0.3">
      <c r="K74" s="8"/>
      <c r="L74" s="8"/>
    </row>
    <row r="75" spans="11:12" s="4" customFormat="1" ht="15" customHeight="1" x14ac:dyDescent="0.3">
      <c r="K75" s="8"/>
      <c r="L75" s="8"/>
    </row>
    <row r="76" spans="11:12" s="4" customFormat="1" ht="15" customHeight="1" x14ac:dyDescent="0.3">
      <c r="K76" s="8"/>
      <c r="L76" s="8"/>
    </row>
    <row r="77" spans="11:12" s="4" customFormat="1" ht="15" customHeight="1" x14ac:dyDescent="0.3">
      <c r="K77" s="8"/>
      <c r="L77" s="8"/>
    </row>
    <row r="78" spans="11:12" s="4" customFormat="1" ht="15" customHeight="1" x14ac:dyDescent="0.3">
      <c r="K78" s="8"/>
      <c r="L78" s="8"/>
    </row>
    <row r="79" spans="11:12" s="4" customFormat="1" ht="15" customHeight="1" x14ac:dyDescent="0.3">
      <c r="K79" s="8"/>
      <c r="L79" s="8"/>
    </row>
    <row r="80" spans="11:12" s="4" customFormat="1" ht="15" customHeight="1" x14ac:dyDescent="0.3">
      <c r="K80" s="8"/>
      <c r="L80" s="8"/>
    </row>
    <row r="81" spans="11:12" s="4" customFormat="1" ht="15" customHeight="1" x14ac:dyDescent="0.3">
      <c r="K81" s="8"/>
      <c r="L81" s="8"/>
    </row>
    <row r="82" spans="11:12" s="4" customFormat="1" ht="15" customHeight="1" x14ac:dyDescent="0.3">
      <c r="K82" s="8"/>
      <c r="L82" s="8"/>
    </row>
    <row r="83" spans="11:12" s="4" customFormat="1" ht="15" customHeight="1" x14ac:dyDescent="0.3">
      <c r="K83" s="8"/>
      <c r="L83" s="8"/>
    </row>
    <row r="84" spans="11:12" s="4" customFormat="1" ht="15" customHeight="1" x14ac:dyDescent="0.3">
      <c r="K84" s="8"/>
      <c r="L84" s="8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361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361"/>
      <c r="L122" s="361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361"/>
      <c r="L123" s="361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361"/>
      <c r="L124" s="361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361"/>
      <c r="L125" s="361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361"/>
      <c r="L126" s="361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361"/>
      <c r="L127" s="361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361"/>
      <c r="L128" s="361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361"/>
      <c r="L129" s="361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361"/>
      <c r="L130" s="361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361"/>
      <c r="L131" s="361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361"/>
      <c r="L132" s="361"/>
      <c r="M132"/>
      <c r="N132"/>
      <c r="O132"/>
      <c r="P132"/>
      <c r="Q132"/>
      <c r="R132"/>
      <c r="S132"/>
      <c r="T132"/>
      <c r="U132"/>
      <c r="V132"/>
      <c r="W132"/>
      <c r="Y132"/>
    </row>
    <row r="133" spans="1:26" s="4" customFormat="1" ht="15" customHeight="1" x14ac:dyDescent="0.3">
      <c r="E133"/>
      <c r="F133"/>
      <c r="G133"/>
      <c r="H133"/>
      <c r="I133"/>
      <c r="J133"/>
      <c r="K133" s="361"/>
      <c r="L133" s="361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361"/>
      <c r="L134" s="361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361"/>
      <c r="L135" s="361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361"/>
      <c r="L136" s="361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361"/>
      <c r="L137" s="361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361"/>
      <c r="L138" s="361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361"/>
      <c r="L139" s="361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361"/>
      <c r="L140" s="361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361"/>
      <c r="L141" s="36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361"/>
      <c r="L142" s="361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361"/>
      <c r="L143" s="361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361"/>
      <c r="L144" s="361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361"/>
      <c r="L145" s="361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361"/>
      <c r="L146" s="361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361"/>
      <c r="L147" s="361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361"/>
      <c r="L148" s="361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361"/>
      <c r="L149" s="361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361"/>
      <c r="L150" s="361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361"/>
      <c r="L151" s="36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361"/>
      <c r="L152" s="361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361"/>
      <c r="L153" s="361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7">
    <mergeCell ref="A30:K31"/>
    <mergeCell ref="A32:K33"/>
    <mergeCell ref="D7:E7"/>
    <mergeCell ref="G7:H7"/>
    <mergeCell ref="A20:K21"/>
    <mergeCell ref="A26:K27"/>
    <mergeCell ref="A28:K29"/>
    <mergeCell ref="A22:K23"/>
    <mergeCell ref="A24:K25"/>
    <mergeCell ref="C5:E5"/>
    <mergeCell ref="C2:F2"/>
    <mergeCell ref="P6:R6"/>
    <mergeCell ref="S6:T6"/>
    <mergeCell ref="T23:W23"/>
    <mergeCell ref="T20:W20"/>
    <mergeCell ref="T21:W21"/>
    <mergeCell ref="T22:W22"/>
  </mergeCell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66DC58A-A07F-48F5-9AB8-751C44147C65}">
          <x14:formula1>
            <xm:f>Listat!#REF!</xm:f>
          </x14:formula1>
          <xm:sqref>D10</xm:sqref>
        </x14:dataValidation>
        <x14:dataValidation type="list" allowBlank="1" showInputMessage="1" showErrorMessage="1" xr:uid="{60D94319-3FB9-4AF4-BDCA-0CC6B81D7A84}">
          <x14:formula1>
            <xm:f>'Sivu 2'!$V$44:$V$52</xm:f>
          </x14:formula1>
          <xm:sqref>T20:T23</xm:sqref>
        </x14:dataValidation>
        <x14:dataValidation type="list" allowBlank="1" showInputMessage="1" showErrorMessage="1" xr:uid="{E27F4AD0-8942-486E-8C0E-DF2138484162}">
          <x14:formula1>
            <xm:f>Listat!$N$13:$N$33</xm:f>
          </x14:formula1>
          <xm:sqref>C5</xm:sqref>
        </x14:dataValidation>
        <x14:dataValidation type="list" allowBlank="1" showInputMessage="1" showErrorMessage="1" xr:uid="{8267EBFB-CFFA-43FA-92D6-C203940985D4}">
          <x14:formula1>
            <xm:f>Listat!$N$2:$N$12</xm:f>
          </x14:formula1>
          <xm:sqref>E10</xm:sqref>
        </x14:dataValidation>
        <x14:dataValidation type="list" allowBlank="1" showInputMessage="1" showErrorMessage="1" xr:uid="{B07D0A5B-4E2D-40A1-BDC5-B69F39239285}">
          <x14:formula1>
            <xm:f>Voimat!$M$2:$M$15</xm:f>
          </x14:formula1>
          <xm:sqref>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F0D6-99C7-443B-B608-8D6AE2FCC204}">
  <dimension ref="A1:AU153"/>
  <sheetViews>
    <sheetView zoomScale="110" zoomScaleNormal="110" workbookViewId="0">
      <selection activeCell="A7" sqref="A7:A11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361"/>
    <col min="12" max="12" width="1.5546875" style="361" customWidth="1"/>
    <col min="13" max="13" width="4.21875" customWidth="1"/>
  </cols>
  <sheetData>
    <row r="1" spans="1:47" s="4" customFormat="1" ht="15" customHeight="1" x14ac:dyDescent="0.45">
      <c r="A1" s="1" t="s">
        <v>0</v>
      </c>
      <c r="B1" s="1"/>
      <c r="C1" s="3" t="s">
        <v>494</v>
      </c>
      <c r="D1" s="3"/>
      <c r="E1" s="3" t="s">
        <v>385</v>
      </c>
      <c r="F1" s="3"/>
      <c r="G1" s="3"/>
      <c r="H1" s="3"/>
      <c r="I1" s="3"/>
      <c r="J1" s="3"/>
      <c r="K1" s="2"/>
      <c r="L1" s="2"/>
      <c r="M1" s="2"/>
      <c r="N1" s="2"/>
      <c r="O1" s="286" t="s">
        <v>9</v>
      </c>
      <c r="P1" s="296"/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 t="s">
        <v>156</v>
      </c>
      <c r="D2" s="879"/>
      <c r="E2" s="879"/>
      <c r="F2" s="879"/>
      <c r="G2" s="3"/>
      <c r="H2" s="3"/>
      <c r="I2" s="3"/>
      <c r="J2" s="3"/>
      <c r="K2" s="2"/>
      <c r="L2" s="2"/>
      <c r="M2" s="2"/>
      <c r="N2" s="2"/>
      <c r="O2" s="2" t="s">
        <v>171</v>
      </c>
      <c r="P2" s="2"/>
      <c r="Q2" s="2"/>
      <c r="R2" s="6" t="s">
        <v>10</v>
      </c>
      <c r="S2" s="6"/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195" t="s">
        <v>257</v>
      </c>
      <c r="C3" s="3" t="s">
        <v>834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172</v>
      </c>
      <c r="P3" s="2"/>
      <c r="Q3" s="2"/>
      <c r="R3" s="6" t="s">
        <v>10</v>
      </c>
      <c r="S3" s="343"/>
      <c r="T3" s="10" t="s">
        <v>166</v>
      </c>
      <c r="U3" s="10"/>
      <c r="V3" s="10"/>
      <c r="W3" s="134" t="s">
        <v>1</v>
      </c>
    </row>
    <row r="4" spans="1:47" s="4" customFormat="1" ht="15" customHeight="1" x14ac:dyDescent="0.3">
      <c r="A4" s="1" t="s">
        <v>5</v>
      </c>
      <c r="B4" s="1"/>
      <c r="C4" s="3" t="s">
        <v>196</v>
      </c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 t="s">
        <v>173</v>
      </c>
      <c r="P4" s="2"/>
      <c r="Q4" s="2"/>
      <c r="R4" s="6" t="s">
        <v>10</v>
      </c>
      <c r="S4" s="6"/>
      <c r="T4" s="10" t="s">
        <v>1031</v>
      </c>
      <c r="U4" s="10"/>
      <c r="V4" s="10"/>
      <c r="W4" s="134" t="s">
        <v>10</v>
      </c>
    </row>
    <row r="5" spans="1:47" s="4" customFormat="1" ht="15" customHeight="1" x14ac:dyDescent="0.3">
      <c r="A5" s="135" t="s">
        <v>319</v>
      </c>
      <c r="B5" s="1"/>
      <c r="C5" s="905" t="s">
        <v>910</v>
      </c>
      <c r="D5" s="905"/>
      <c r="E5" s="905"/>
      <c r="F5" s="376" t="str">
        <f>LOOKUP(C5,Listat!N13:O33)</f>
        <v>Antaa mielihyväkokemuksia</v>
      </c>
      <c r="G5" s="772"/>
      <c r="H5" s="222"/>
      <c r="I5" s="693"/>
      <c r="J5" s="693"/>
      <c r="K5" s="2"/>
      <c r="L5" s="2"/>
      <c r="M5" s="2"/>
      <c r="N5" s="2"/>
      <c r="O5" s="2" t="s">
        <v>174</v>
      </c>
      <c r="P5" s="2"/>
      <c r="Q5" s="2"/>
      <c r="R5" s="6" t="s">
        <v>1</v>
      </c>
      <c r="S5" s="6"/>
      <c r="T5" s="10" t="s">
        <v>1032</v>
      </c>
      <c r="U5" s="10"/>
      <c r="V5" s="10"/>
      <c r="W5" s="134" t="s">
        <v>10</v>
      </c>
    </row>
    <row r="6" spans="1:47" s="4" customFormat="1" ht="15" customHeight="1" x14ac:dyDescent="0.35">
      <c r="A6" s="240" t="s">
        <v>8</v>
      </c>
      <c r="B6" s="240"/>
      <c r="C6" s="240"/>
      <c r="D6" s="240"/>
      <c r="E6" s="368" t="s">
        <v>128</v>
      </c>
      <c r="F6" s="271">
        <v>230</v>
      </c>
      <c r="G6" s="689" t="str">
        <f>IF(E10="Ihminen"," "," ("&amp;F6/VLOOKUP(E10,Listat!N3:P13,3)&amp;")")</f>
        <v xml:space="preserve"> (23)</v>
      </c>
      <c r="H6" s="369"/>
      <c r="I6" s="369"/>
      <c r="J6" s="369"/>
      <c r="K6" s="369"/>
      <c r="L6" s="369"/>
      <c r="M6" s="151" t="s">
        <v>327</v>
      </c>
      <c r="N6" s="164"/>
      <c r="O6" s="164"/>
      <c r="P6" s="911" t="s">
        <v>144</v>
      </c>
      <c r="Q6" s="911"/>
      <c r="R6" s="911"/>
      <c r="S6" s="912" t="str">
        <f>"ll"&amp;LOOKUP(W3,Listat!$J$2:$K$9)&amp;LOOKUP(W4,Listat!$J$2:$K$9)&amp;LOOKUP(W4,Listat!$J$2:$K$9)</f>
        <v>lll</v>
      </c>
      <c r="T6" s="912"/>
      <c r="U6" s="293" t="s">
        <v>182</v>
      </c>
      <c r="V6" s="783"/>
      <c r="W6" s="782" t="str">
        <f>LOOKUP(F7,Listat!$J$2:$K$9)&amp;LOOKUP(I7,Listat!$J$2:$K$9)&amp;LOOKUP(I7,Listat!$J$2:$K$9)&amp;LOOKUP(W4,Listat!$J$2:$K$9)&amp;LOOKUP(W5,Listat!$J$2:$K$9)</f>
        <v>lllll</v>
      </c>
    </row>
    <row r="7" spans="1:47" s="207" customFormat="1" ht="15" customHeight="1" x14ac:dyDescent="0.45">
      <c r="A7" s="264" t="s">
        <v>145</v>
      </c>
      <c r="B7" s="264"/>
      <c r="C7" s="134" t="s">
        <v>243</v>
      </c>
      <c r="D7" s="884" t="s">
        <v>146</v>
      </c>
      <c r="E7" s="884"/>
      <c r="F7" s="134" t="s">
        <v>356</v>
      </c>
      <c r="G7" s="884" t="s">
        <v>452</v>
      </c>
      <c r="H7" s="884"/>
      <c r="I7" s="134" t="s">
        <v>147</v>
      </c>
      <c r="J7" s="161"/>
      <c r="K7" s="161"/>
      <c r="L7" s="223"/>
      <c r="M7" s="11" t="s">
        <v>514</v>
      </c>
      <c r="N7" s="7"/>
      <c r="O7" s="7"/>
      <c r="P7" s="142" t="str">
        <f>J16</f>
        <v>lllll</v>
      </c>
      <c r="Q7" s="10"/>
      <c r="R7" s="7" t="str">
        <f>LOOKUP(P7,Listat!$H$2:$I$7)</f>
        <v>Uskomaton</v>
      </c>
      <c r="S7" s="7"/>
      <c r="T7" s="7"/>
      <c r="U7" s="143" t="s">
        <v>152</v>
      </c>
      <c r="V7" s="144" t="s">
        <v>153</v>
      </c>
      <c r="W7" s="144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844" t="s">
        <v>570</v>
      </c>
      <c r="B8" s="840"/>
      <c r="C8" s="223"/>
      <c r="D8" s="10" t="s">
        <v>500</v>
      </c>
      <c r="E8" s="10"/>
      <c r="F8" s="10"/>
      <c r="G8" s="10"/>
      <c r="H8" s="10"/>
      <c r="I8" s="10"/>
      <c r="J8" s="10"/>
      <c r="K8" s="10"/>
      <c r="L8" s="2"/>
      <c r="M8" s="11" t="s">
        <v>496</v>
      </c>
      <c r="N8" s="7"/>
      <c r="O8" s="4"/>
      <c r="P8" s="142" t="str">
        <f>H14</f>
        <v>lll</v>
      </c>
      <c r="Q8" s="10"/>
      <c r="R8" s="7" t="str">
        <f>LOOKUP(P8,Listat!$H$2:$I$7)</f>
        <v>Erinomainen</v>
      </c>
      <c r="S8" s="7"/>
      <c r="T8" s="7"/>
      <c r="U8" s="143" t="s">
        <v>152</v>
      </c>
      <c r="V8" s="145" t="s">
        <v>167</v>
      </c>
      <c r="W8" s="144">
        <v>6</v>
      </c>
      <c r="Y8" s="4"/>
      <c r="Z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45">
      <c r="A9" s="961" t="s">
        <v>571</v>
      </c>
      <c r="B9" s="961"/>
      <c r="C9" s="2"/>
      <c r="D9" s="10" t="s">
        <v>495</v>
      </c>
      <c r="E9" s="10"/>
      <c r="F9" s="10"/>
      <c r="G9" s="10"/>
      <c r="H9" s="10"/>
      <c r="I9" s="10"/>
      <c r="J9" s="10"/>
      <c r="K9" s="10"/>
      <c r="L9" s="206"/>
      <c r="M9" s="11" t="s">
        <v>497</v>
      </c>
      <c r="N9" s="7"/>
      <c r="P9" s="142" t="str">
        <f>J13</f>
        <v>llll</v>
      </c>
      <c r="Q9" s="10"/>
      <c r="R9" s="7" t="str">
        <f>LOOKUP(P9,Listat!$H$2:$I$7)</f>
        <v>Loistava</v>
      </c>
      <c r="S9" s="7"/>
      <c r="T9" s="7"/>
      <c r="U9" s="143" t="s">
        <v>152</v>
      </c>
      <c r="V9" s="145" t="s">
        <v>178</v>
      </c>
      <c r="W9" s="145">
        <v>10</v>
      </c>
      <c r="Z9" s="5"/>
      <c r="AA9" s="5"/>
      <c r="AT9" s="140"/>
      <c r="AU9" s="140"/>
    </row>
    <row r="10" spans="1:47" s="207" customFormat="1" ht="16.2" customHeight="1" x14ac:dyDescent="0.45">
      <c r="A10" s="962" t="s">
        <v>463</v>
      </c>
      <c r="B10" s="962"/>
      <c r="C10" s="2"/>
      <c r="D10" s="140"/>
      <c r="E10" s="690" t="s">
        <v>207</v>
      </c>
      <c r="F10" s="691" t="str">
        <f>LOOKUP(E10,Listat!N3:O11)</f>
        <v>Päivällä näkö +1, yöllä -1</v>
      </c>
      <c r="G10" s="10"/>
      <c r="H10" s="10"/>
      <c r="I10" s="10"/>
      <c r="J10" s="10"/>
      <c r="K10" s="10"/>
      <c r="L10" s="2"/>
      <c r="M10" s="11" t="s">
        <v>507</v>
      </c>
      <c r="N10" s="7"/>
      <c r="O10" s="4"/>
      <c r="P10" s="142" t="str">
        <f>J17</f>
        <v>lll</v>
      </c>
      <c r="Q10" s="10"/>
      <c r="R10" s="7" t="str">
        <f>LOOKUP(P10,Listat!$H$2:$I$7)</f>
        <v>Erinomainen</v>
      </c>
      <c r="S10" s="7"/>
      <c r="T10" s="7"/>
      <c r="U10" s="143" t="s">
        <v>152</v>
      </c>
      <c r="V10" s="145" t="s">
        <v>179</v>
      </c>
      <c r="W10" s="145">
        <v>15</v>
      </c>
      <c r="Y10" s="4"/>
      <c r="Z10" s="5"/>
      <c r="AA10" s="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45">
      <c r="A11" s="844" t="s">
        <v>515</v>
      </c>
      <c r="B11" s="203"/>
      <c r="C11" s="10"/>
      <c r="D11" s="10" t="s">
        <v>939</v>
      </c>
      <c r="E11" s="10"/>
      <c r="F11" s="10"/>
      <c r="G11" s="10"/>
      <c r="H11" s="10"/>
      <c r="I11" s="10"/>
      <c r="J11" s="10"/>
      <c r="K11" s="10"/>
      <c r="L11" s="2"/>
      <c r="M11" s="137"/>
      <c r="N11" s="10"/>
      <c r="O11" s="251"/>
      <c r="P11" s="142" t="str">
        <f>H18</f>
        <v>ll</v>
      </c>
      <c r="Q11" s="10"/>
      <c r="R11" s="10" t="str">
        <f>LOOKUP(P11,Listat!$H$2:$I$7)</f>
        <v>Hyvä</v>
      </c>
      <c r="S11" s="10"/>
      <c r="T11" s="10"/>
      <c r="U11" s="143" t="s">
        <v>152</v>
      </c>
      <c r="V11" s="145" t="s">
        <v>184</v>
      </c>
      <c r="W11" s="145">
        <v>21</v>
      </c>
      <c r="Z11" s="5"/>
      <c r="AA11" s="5"/>
      <c r="AT11" s="312"/>
    </row>
    <row r="12" spans="1:47" s="4" customFormat="1" ht="15" customHeight="1" x14ac:dyDescent="0.4">
      <c r="A12" s="272" t="s">
        <v>192</v>
      </c>
      <c r="B12" s="272"/>
      <c r="C12" s="272"/>
      <c r="D12" s="169" t="s">
        <v>553</v>
      </c>
      <c r="E12" s="169"/>
      <c r="F12" s="169" t="s">
        <v>357</v>
      </c>
      <c r="G12" s="273"/>
      <c r="H12" s="169" t="s">
        <v>358</v>
      </c>
      <c r="I12" s="229"/>
      <c r="J12" s="169" t="s">
        <v>453</v>
      </c>
      <c r="K12" s="229"/>
      <c r="L12" s="363"/>
      <c r="M12" s="160" t="s">
        <v>12</v>
      </c>
      <c r="N12" s="164"/>
      <c r="O12" s="164"/>
      <c r="P12" s="164"/>
      <c r="Q12" s="164"/>
      <c r="R12" s="164"/>
      <c r="S12" s="164"/>
      <c r="T12" s="164"/>
      <c r="U12" s="165" t="s">
        <v>235</v>
      </c>
      <c r="V12" s="165"/>
      <c r="W12" s="165" t="s">
        <v>13</v>
      </c>
      <c r="AT12" s="312"/>
    </row>
    <row r="13" spans="1:47" s="4" customFormat="1" ht="15" customHeight="1" x14ac:dyDescent="0.3">
      <c r="A13" s="10" t="s">
        <v>539</v>
      </c>
      <c r="B13" s="10"/>
      <c r="C13" s="10"/>
      <c r="D13" s="167" t="s">
        <v>471</v>
      </c>
      <c r="E13" s="358"/>
      <c r="F13" s="277" t="str">
        <f>VLOOKUP(D13,Listat!$J$2:$K$9,2)&amp;VLOOKUP($C$7,Listat!$J$2:$K$9,2)</f>
        <v>ll</v>
      </c>
      <c r="G13" s="145"/>
      <c r="H13" s="277" t="str">
        <f>VLOOKUP(D13,Listat!$J$2:$K$9,2)&amp;LOOKUP($F$7,Listat!$J$2:$K$9)</f>
        <v>lll</v>
      </c>
      <c r="I13" s="152"/>
      <c r="J13" s="277" t="str">
        <f>VLOOKUP(D13,Listat!$J$2:$K$9,2)&amp;LOOKUP($I$7,Listat!$J$2:$K$9)</f>
        <v>llll</v>
      </c>
      <c r="K13" s="152"/>
      <c r="L13" s="10"/>
      <c r="M13" s="152" t="s">
        <v>493</v>
      </c>
      <c r="N13" s="152"/>
      <c r="O13" s="152"/>
      <c r="P13" s="306" t="s">
        <v>492</v>
      </c>
      <c r="Q13" s="152"/>
      <c r="R13" s="152"/>
      <c r="S13" s="152"/>
      <c r="T13" s="152"/>
      <c r="U13" s="143"/>
      <c r="V13" s="145" t="s">
        <v>7</v>
      </c>
      <c r="W13" s="143"/>
    </row>
    <row r="14" spans="1:47" s="4" customFormat="1" ht="15" customHeight="1" x14ac:dyDescent="0.3">
      <c r="A14" s="10" t="s">
        <v>540</v>
      </c>
      <c r="B14" s="10"/>
      <c r="C14" s="10"/>
      <c r="D14" s="167" t="s">
        <v>471</v>
      </c>
      <c r="E14" s="358"/>
      <c r="F14" s="277" t="str">
        <f>VLOOKUP(D14,Listat!$J$2:$K$9,2)&amp;VLOOKUP($C$7,Listat!$J$2:$K$9,2)</f>
        <v>ll</v>
      </c>
      <c r="G14" s="145"/>
      <c r="H14" s="277" t="str">
        <f>VLOOKUP(D14,Listat!$J$2:$K$9,2)&amp;LOOKUP($F$7,Listat!$J$2:$K$9)</f>
        <v>lll</v>
      </c>
      <c r="I14" s="176"/>
      <c r="J14" s="277" t="str">
        <f>VLOOKUP(D14,Listat!$J$2:$K$9,2)&amp;LOOKUP($I$7,Listat!$J$2:$K$9)</f>
        <v>llll</v>
      </c>
      <c r="K14" s="176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358" t="s">
        <v>6</v>
      </c>
      <c r="W14" s="134" t="s">
        <v>3</v>
      </c>
    </row>
    <row r="15" spans="1:47" s="4" customFormat="1" ht="15" customHeight="1" x14ac:dyDescent="0.3">
      <c r="A15" s="10" t="s">
        <v>541</v>
      </c>
      <c r="B15" s="10"/>
      <c r="C15" s="10"/>
      <c r="D15" s="167" t="s">
        <v>470</v>
      </c>
      <c r="E15" s="358"/>
      <c r="F15" s="277" t="str">
        <f>VLOOKUP(D15,Listat!$J$2:$K$9,2)&amp;VLOOKUP($C$7,Listat!$J$2:$K$9,2)</f>
        <v>l</v>
      </c>
      <c r="G15" s="145"/>
      <c r="H15" s="277" t="str">
        <f>VLOOKUP(D15,Listat!$J$2:$K$9,2)&amp;LOOKUP($F$7,Listat!$J$2:$K$9)</f>
        <v>ll</v>
      </c>
      <c r="I15" s="176"/>
      <c r="J15" s="277" t="str">
        <f>VLOOKUP(D15,Listat!$J$2:$K$9,2)&amp;LOOKUP($I$7,Listat!$J$2:$K$9)</f>
        <v>lll</v>
      </c>
      <c r="K15" s="176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358" t="s">
        <v>4</v>
      </c>
      <c r="W15" s="134" t="s">
        <v>3</v>
      </c>
    </row>
    <row r="16" spans="1:47" s="4" customFormat="1" ht="15" customHeight="1" x14ac:dyDescent="0.3">
      <c r="A16" s="10" t="s">
        <v>542</v>
      </c>
      <c r="B16" s="10"/>
      <c r="C16" s="10"/>
      <c r="D16" s="167" t="s">
        <v>143</v>
      </c>
      <c r="E16" s="358"/>
      <c r="F16" s="277" t="str">
        <f>VLOOKUP(D16,Listat!$J$2:$K$9,2)&amp;VLOOKUP($C$7,Listat!$J$2:$K$9,2)</f>
        <v>lll</v>
      </c>
      <c r="G16" s="145"/>
      <c r="H16" s="277" t="str">
        <f>VLOOKUP(D16,Listat!$J$2:$K$9,2)&amp;LOOKUP($F$7,Listat!$J$2:$K$9)</f>
        <v>llll</v>
      </c>
      <c r="I16" s="176"/>
      <c r="J16" s="277" t="str">
        <f>VLOOKUP(D16,Listat!$J$2:$K$9,2)&amp;LOOKUP($I$7,Listat!$J$2:$K$9)</f>
        <v>lllll</v>
      </c>
      <c r="K16" s="176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358" t="s">
        <v>2</v>
      </c>
      <c r="W16" s="134" t="s">
        <v>3</v>
      </c>
    </row>
    <row r="17" spans="1:38" s="4" customFormat="1" ht="15" customHeight="1" x14ac:dyDescent="0.3">
      <c r="A17" s="10" t="s">
        <v>543</v>
      </c>
      <c r="B17" s="10"/>
      <c r="C17" s="10"/>
      <c r="D17" s="167" t="s">
        <v>470</v>
      </c>
      <c r="E17" s="358"/>
      <c r="F17" s="277" t="str">
        <f>VLOOKUP(D17,Listat!$J$2:$K$9,2)&amp;VLOOKUP($C$7,Listat!$J$2:$K$9,2)</f>
        <v>l</v>
      </c>
      <c r="G17" s="145"/>
      <c r="H17" s="277" t="str">
        <f>VLOOKUP(D17,Listat!$J$2:$K$9,2)&amp;LOOKUP($F$7,Listat!$J$2:$K$9)</f>
        <v>ll</v>
      </c>
      <c r="I17" s="278"/>
      <c r="J17" s="277" t="str">
        <f>VLOOKUP(D17,Listat!$J$2:$K$9,2)&amp;LOOKUP($I$7,Listat!$J$2:$K$9)</f>
        <v>lll</v>
      </c>
      <c r="K17" s="278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</row>
    <row r="18" spans="1:38" s="4" customFormat="1" ht="15" customHeight="1" x14ac:dyDescent="0.35">
      <c r="A18" s="140" t="s">
        <v>544</v>
      </c>
      <c r="B18" s="158"/>
      <c r="C18" s="158"/>
      <c r="D18" s="167" t="s">
        <v>470</v>
      </c>
      <c r="E18" s="358"/>
      <c r="F18" s="277" t="str">
        <f>VLOOKUP(D18,Listat!$J$2:$K$9,2)&amp;VLOOKUP($C$7,Listat!$J$2:$K$9,2)</f>
        <v>l</v>
      </c>
      <c r="G18" s="145"/>
      <c r="H18" s="277" t="str">
        <f>VLOOKUP(D18,Listat!$J$2:$K$9,2)&amp;LOOKUP($F$7,Listat!$J$2:$K$9)</f>
        <v>ll</v>
      </c>
      <c r="I18" s="152"/>
      <c r="J18" s="277" t="str">
        <f>VLOOKUP(D18,Listat!$J$2:$K$9,2)&amp;LOOKUP($I$7,Listat!$J$2:$K$9)</f>
        <v>lll</v>
      </c>
      <c r="K18" s="152"/>
      <c r="L18" s="10"/>
      <c r="M18" s="390"/>
      <c r="N18" s="10"/>
      <c r="O18" s="10"/>
      <c r="P18" s="10"/>
      <c r="Q18" s="10"/>
      <c r="R18" s="134"/>
      <c r="S18" s="407"/>
      <c r="T18" s="389"/>
      <c r="U18" s="389"/>
      <c r="V18" s="389"/>
      <c r="W18" s="372"/>
    </row>
    <row r="19" spans="1:38" s="4" customFormat="1" ht="15" customHeight="1" thickBot="1" x14ac:dyDescent="0.5">
      <c r="A19" s="242" t="s">
        <v>467</v>
      </c>
      <c r="B19" s="241"/>
      <c r="C19" s="241"/>
      <c r="D19" s="162"/>
      <c r="E19" s="162"/>
      <c r="F19" s="162"/>
      <c r="G19" s="162"/>
      <c r="H19" s="162"/>
      <c r="I19" s="162"/>
      <c r="J19" s="162"/>
      <c r="K19" s="162"/>
      <c r="L19" s="291"/>
      <c r="M19" s="411" t="s">
        <v>456</v>
      </c>
      <c r="N19" s="412"/>
      <c r="O19" s="412"/>
      <c r="P19" s="413"/>
      <c r="Q19" s="413"/>
      <c r="R19" s="411"/>
      <c r="S19" s="413"/>
      <c r="T19" s="449" t="s">
        <v>190</v>
      </c>
      <c r="U19" s="453"/>
      <c r="V19" s="456" t="str">
        <f>LOOKUP($F$7,Listat!$J$2:$K$9)&amp;IF(E10="Ihminen","l","")</f>
        <v>l</v>
      </c>
      <c r="W19" s="443"/>
    </row>
    <row r="20" spans="1:38" s="4" customFormat="1" ht="15" customHeight="1" thickTop="1" x14ac:dyDescent="0.3">
      <c r="A20" s="906" t="str">
        <f>LOOKUP(C2,Voimat!M2:N15)</f>
        <v>Maagi voimastuntit, magianäkö, näe maagiset energiat ympäristössä.</v>
      </c>
      <c r="B20" s="906"/>
      <c r="C20" s="906"/>
      <c r="D20" s="906"/>
      <c r="E20" s="906"/>
      <c r="F20" s="906"/>
      <c r="G20" s="906"/>
      <c r="H20" s="906"/>
      <c r="I20" s="906"/>
      <c r="J20" s="906"/>
      <c r="K20" s="906"/>
      <c r="L20" s="206"/>
      <c r="M20" s="276"/>
      <c r="N20" s="247"/>
      <c r="O20" s="276"/>
      <c r="P20" s="276"/>
      <c r="Q20" s="247"/>
      <c r="R20" s="276"/>
      <c r="S20" s="276"/>
      <c r="T20" s="885" t="s">
        <v>208</v>
      </c>
      <c r="U20" s="885"/>
      <c r="V20" s="885"/>
      <c r="W20" s="885"/>
    </row>
    <row r="21" spans="1:38" s="207" customFormat="1" ht="15" customHeight="1" x14ac:dyDescent="0.3">
      <c r="A21" s="907"/>
      <c r="B21" s="907"/>
      <c r="C21" s="907"/>
      <c r="D21" s="907"/>
      <c r="E21" s="907"/>
      <c r="F21" s="907"/>
      <c r="G21" s="907"/>
      <c r="H21" s="907"/>
      <c r="I21" s="907"/>
      <c r="J21" s="907"/>
      <c r="K21" s="907"/>
      <c r="L21" s="2"/>
      <c r="M21" s="276"/>
      <c r="N21" s="247"/>
      <c r="O21" s="276"/>
      <c r="P21" s="276"/>
      <c r="Q21" s="247"/>
      <c r="R21" s="276"/>
      <c r="S21" s="276"/>
      <c r="T21" s="886" t="s">
        <v>594</v>
      </c>
      <c r="U21" s="886"/>
      <c r="V21" s="886"/>
      <c r="W21" s="886"/>
      <c r="X21" s="4"/>
      <c r="AJ21" s="4"/>
      <c r="AK21" s="4"/>
      <c r="AL21" s="4"/>
    </row>
    <row r="22" spans="1:38" s="4" customFormat="1" ht="15" customHeight="1" x14ac:dyDescent="0.45">
      <c r="A22" s="887" t="s">
        <v>516</v>
      </c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76"/>
      <c r="N22" s="247"/>
      <c r="O22" s="276"/>
      <c r="P22" s="276"/>
      <c r="Q22" s="247"/>
      <c r="R22" s="276"/>
      <c r="S22" s="276"/>
      <c r="T22" s="886"/>
      <c r="U22" s="886"/>
      <c r="V22" s="886"/>
      <c r="W22" s="886"/>
      <c r="AA22" s="5"/>
    </row>
    <row r="23" spans="1:38" s="4" customFormat="1" ht="15" customHeight="1" x14ac:dyDescent="0.45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276"/>
      <c r="N23" s="247"/>
      <c r="O23" s="276"/>
      <c r="P23" s="276"/>
      <c r="Q23" s="247"/>
      <c r="R23" s="276"/>
      <c r="S23" s="276"/>
      <c r="T23" s="886"/>
      <c r="U23" s="886"/>
      <c r="V23" s="886"/>
      <c r="W23" s="886"/>
      <c r="AA23" s="5"/>
    </row>
    <row r="24" spans="1:38" s="4" customFormat="1" ht="15" customHeight="1" x14ac:dyDescent="0.45">
      <c r="A24" s="887" t="s">
        <v>526</v>
      </c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76"/>
      <c r="N24" s="247"/>
      <c r="O24" s="276"/>
      <c r="P24" s="276"/>
      <c r="Q24" s="247"/>
      <c r="R24" s="276"/>
      <c r="S24" s="276"/>
      <c r="T24" s="247"/>
      <c r="U24" s="276"/>
      <c r="V24" s="276"/>
      <c r="W24" s="247"/>
      <c r="AA24" s="5"/>
    </row>
    <row r="25" spans="1:38" s="4" customFormat="1" ht="15" customHeight="1" x14ac:dyDescent="0.45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276"/>
      <c r="N25" s="247"/>
      <c r="O25" s="276"/>
      <c r="P25" s="276"/>
      <c r="Q25" s="247"/>
      <c r="R25" s="276"/>
      <c r="S25" s="276"/>
      <c r="T25" s="247"/>
      <c r="U25" s="276"/>
      <c r="V25" s="276"/>
      <c r="W25" s="247"/>
      <c r="AA25" s="5"/>
    </row>
    <row r="26" spans="1:38" s="4" customFormat="1" ht="15" customHeight="1" x14ac:dyDescent="0.45">
      <c r="A26" s="887" t="s">
        <v>498</v>
      </c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76"/>
      <c r="N26" s="247"/>
      <c r="O26" s="276"/>
      <c r="P26" s="276"/>
      <c r="Q26" s="247"/>
      <c r="R26" s="276"/>
      <c r="S26" s="276"/>
      <c r="T26" s="247"/>
      <c r="U26" s="276"/>
      <c r="V26" s="276"/>
      <c r="W26" s="247"/>
      <c r="Y26" s="276"/>
      <c r="AA26" s="5"/>
      <c r="AF26" s="370"/>
      <c r="AG26" s="370"/>
      <c r="AH26" s="370"/>
      <c r="AI26" s="370"/>
      <c r="AJ26" s="370"/>
    </row>
    <row r="27" spans="1:38" s="4" customFormat="1" ht="15" customHeight="1" thickBot="1" x14ac:dyDescent="0.5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449" t="s">
        <v>829</v>
      </c>
      <c r="N27" s="449"/>
      <c r="O27" s="449"/>
      <c r="P27" s="449"/>
      <c r="Q27" s="449"/>
      <c r="R27" s="722" t="s">
        <v>885</v>
      </c>
      <c r="S27" s="434"/>
      <c r="T27" s="431"/>
      <c r="U27" s="414" t="s">
        <v>538</v>
      </c>
      <c r="V27" s="411"/>
      <c r="W27" s="412"/>
      <c r="AA27" s="5"/>
      <c r="AF27" s="370"/>
      <c r="AG27" s="370"/>
      <c r="AH27" s="370"/>
      <c r="AI27" s="370"/>
      <c r="AJ27" s="370"/>
    </row>
    <row r="28" spans="1:38" s="4" customFormat="1" ht="15" customHeight="1" thickTop="1" x14ac:dyDescent="0.45">
      <c r="A28" s="887" t="s">
        <v>499</v>
      </c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247" t="s">
        <v>891</v>
      </c>
      <c r="N28" s="247"/>
      <c r="O28" s="170"/>
      <c r="P28" s="170"/>
      <c r="Q28" s="170"/>
      <c r="R28" s="142" t="s">
        <v>200</v>
      </c>
      <c r="S28" s="2"/>
      <c r="T28" s="170"/>
      <c r="U28" s="721" t="s">
        <v>612</v>
      </c>
      <c r="W28" s="2"/>
      <c r="AA28" s="5"/>
      <c r="AF28" s="370"/>
      <c r="AG28" s="370"/>
      <c r="AH28" s="370"/>
      <c r="AI28" s="370"/>
      <c r="AJ28" s="370"/>
    </row>
    <row r="29" spans="1:38" s="4" customFormat="1" ht="15" customHeight="1" x14ac:dyDescent="0.45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47" t="s">
        <v>892</v>
      </c>
      <c r="N29" s="247"/>
      <c r="O29" s="276"/>
      <c r="P29" s="276"/>
      <c r="Q29" s="276"/>
      <c r="R29" s="142" t="s">
        <v>246</v>
      </c>
      <c r="S29" s="2"/>
      <c r="T29" s="2"/>
      <c r="U29" s="167" t="s">
        <v>492</v>
      </c>
      <c r="V29" s="276"/>
      <c r="W29" s="247"/>
      <c r="AA29" s="5"/>
      <c r="AF29" s="370"/>
      <c r="AG29" s="370"/>
      <c r="AH29" s="370"/>
      <c r="AI29" s="370"/>
      <c r="AJ29" s="370"/>
    </row>
    <row r="30" spans="1:38" s="4" customFormat="1" ht="15" customHeight="1" x14ac:dyDescent="0.35">
      <c r="A30" s="887" t="s">
        <v>501</v>
      </c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92"/>
      <c r="M30" s="247"/>
      <c r="N30" s="247"/>
      <c r="O30" s="276"/>
      <c r="P30" s="276"/>
      <c r="Q30" s="247"/>
      <c r="R30" s="276"/>
      <c r="S30" s="276"/>
      <c r="T30" s="727"/>
      <c r="U30" s="167"/>
      <c r="V30" s="276"/>
      <c r="W30" s="247"/>
      <c r="AE30" s="370"/>
      <c r="AF30" s="370"/>
      <c r="AG30" s="370"/>
      <c r="AH30" s="370"/>
      <c r="AI30" s="370"/>
      <c r="AJ30" s="370"/>
    </row>
    <row r="31" spans="1:38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276"/>
      <c r="N31" s="247"/>
      <c r="O31" s="276"/>
      <c r="P31" s="276"/>
      <c r="Q31" s="247"/>
      <c r="R31" s="276"/>
      <c r="S31" s="276"/>
      <c r="T31" s="727"/>
      <c r="U31" s="167"/>
      <c r="V31" s="276"/>
      <c r="W31" s="247"/>
      <c r="AE31" s="370"/>
      <c r="AF31" s="370"/>
      <c r="AG31" s="370"/>
      <c r="AH31" s="370"/>
      <c r="AI31" s="370"/>
      <c r="AJ31" s="370"/>
    </row>
    <row r="32" spans="1:38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134"/>
      <c r="M32" s="276"/>
      <c r="N32" s="247"/>
      <c r="O32" s="276"/>
      <c r="P32" s="276"/>
      <c r="Q32" s="247"/>
      <c r="R32" s="276"/>
      <c r="S32" s="276"/>
      <c r="T32" s="247"/>
      <c r="U32" s="276"/>
      <c r="V32" s="276"/>
      <c r="W32" s="247"/>
      <c r="AE32" s="370"/>
      <c r="AF32" s="370"/>
      <c r="AG32" s="370"/>
      <c r="AH32" s="370"/>
      <c r="AI32" s="370"/>
      <c r="AJ32" s="370"/>
    </row>
    <row r="33" spans="1:36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276"/>
      <c r="N33" s="247"/>
      <c r="O33" s="276"/>
      <c r="P33" s="276"/>
      <c r="Q33" s="247"/>
      <c r="R33" s="276"/>
      <c r="S33" s="276"/>
      <c r="T33" s="247"/>
      <c r="U33" s="276"/>
      <c r="V33" s="276"/>
      <c r="W33" s="247"/>
      <c r="AE33" s="370"/>
      <c r="AF33" s="370"/>
      <c r="AG33" s="370"/>
      <c r="AH33" s="370"/>
      <c r="AI33" s="370"/>
      <c r="AJ33" s="370"/>
    </row>
    <row r="34" spans="1:36" s="4" customFormat="1" ht="15" customHeight="1" thickBot="1" x14ac:dyDescent="0.35">
      <c r="A34" s="449" t="s">
        <v>195</v>
      </c>
      <c r="B34" s="453"/>
      <c r="C34" s="453"/>
      <c r="D34" s="453"/>
      <c r="E34" s="453"/>
      <c r="F34" s="702" t="s">
        <v>438</v>
      </c>
      <c r="G34" s="703"/>
      <c r="H34" s="455"/>
      <c r="I34" s="455"/>
      <c r="J34" s="441" t="s">
        <v>384</v>
      </c>
      <c r="K34" s="704"/>
      <c r="L34" s="705"/>
      <c r="M34" s="705"/>
      <c r="N34" s="449" t="s">
        <v>585</v>
      </c>
      <c r="O34" s="450"/>
      <c r="P34" s="450"/>
      <c r="Q34" s="450"/>
      <c r="R34" s="450"/>
      <c r="S34" s="451" t="s">
        <v>884</v>
      </c>
      <c r="T34" s="452"/>
      <c r="U34" s="452"/>
      <c r="V34" s="453"/>
      <c r="W34" s="453"/>
      <c r="AE34" s="370"/>
      <c r="AF34" s="370"/>
      <c r="AG34" s="370"/>
      <c r="AH34" s="370"/>
      <c r="AI34" s="370"/>
      <c r="AJ34" s="370"/>
    </row>
    <row r="35" spans="1:36" s="4" customFormat="1" ht="15" customHeight="1" thickTop="1" x14ac:dyDescent="0.3">
      <c r="A35" s="1" t="s">
        <v>8</v>
      </c>
      <c r="B35" s="2"/>
      <c r="C35" s="2"/>
      <c r="D35" s="2"/>
      <c r="E35" s="2"/>
      <c r="F35" s="1" t="s">
        <v>421</v>
      </c>
      <c r="G35" s="341"/>
      <c r="H35" s="2"/>
      <c r="I35" s="2"/>
      <c r="J35" s="145">
        <v>1</v>
      </c>
      <c r="K35" s="152" t="s">
        <v>180</v>
      </c>
      <c r="L35" s="152"/>
      <c r="M35" s="176"/>
      <c r="N35" s="279" t="s">
        <v>431</v>
      </c>
      <c r="O35" s="2" t="s">
        <v>426</v>
      </c>
      <c r="P35" s="342"/>
      <c r="Q35" s="342"/>
      <c r="R35" s="342"/>
      <c r="S35" s="2" t="s">
        <v>277</v>
      </c>
      <c r="T35" s="2"/>
      <c r="U35" s="2"/>
      <c r="V35" s="2"/>
      <c r="W35" s="2"/>
    </row>
    <row r="36" spans="1:36" s="4" customFormat="1" ht="15" customHeight="1" x14ac:dyDescent="0.3">
      <c r="A36" s="280" t="s">
        <v>363</v>
      </c>
      <c r="B36" s="2"/>
      <c r="C36" s="2"/>
      <c r="D36" s="2"/>
      <c r="E36" s="2"/>
      <c r="F36" s="2" t="s">
        <v>422</v>
      </c>
      <c r="G36" s="341"/>
      <c r="H36" s="2"/>
      <c r="I36" s="2"/>
      <c r="J36" s="145">
        <v>2</v>
      </c>
      <c r="K36" s="152" t="s">
        <v>158</v>
      </c>
      <c r="L36" s="152"/>
      <c r="M36" s="176"/>
      <c r="N36" s="279">
        <v>3</v>
      </c>
      <c r="O36" s="2" t="s">
        <v>424</v>
      </c>
      <c r="P36" s="342"/>
      <c r="Q36" s="342"/>
      <c r="R36" s="342"/>
      <c r="S36" s="175" t="s">
        <v>360</v>
      </c>
      <c r="T36" s="175"/>
      <c r="U36" s="2"/>
      <c r="V36" s="2"/>
      <c r="W36" s="2"/>
    </row>
    <row r="37" spans="1:36" s="4" customFormat="1" ht="15" customHeight="1" x14ac:dyDescent="0.3">
      <c r="A37" s="1" t="s">
        <v>192</v>
      </c>
      <c r="B37" s="2"/>
      <c r="C37" s="2"/>
      <c r="D37" s="2"/>
      <c r="E37" s="2"/>
      <c r="F37" s="2" t="s">
        <v>423</v>
      </c>
      <c r="G37" s="341"/>
      <c r="H37" s="2"/>
      <c r="I37" s="2"/>
      <c r="J37" s="145">
        <v>3</v>
      </c>
      <c r="K37" s="152" t="s">
        <v>159</v>
      </c>
      <c r="L37" s="152"/>
      <c r="M37" s="176"/>
      <c r="N37" s="279">
        <v>2</v>
      </c>
      <c r="O37" s="2" t="s">
        <v>349</v>
      </c>
      <c r="P37" s="342"/>
      <c r="Q37" s="342"/>
      <c r="R37" s="342"/>
      <c r="S37" s="136" t="s">
        <v>212</v>
      </c>
      <c r="T37" s="136"/>
      <c r="U37" s="2"/>
      <c r="V37" s="2"/>
      <c r="W37" s="2"/>
    </row>
    <row r="38" spans="1:36" s="4" customFormat="1" ht="15" customHeight="1" x14ac:dyDescent="0.3">
      <c r="A38" s="280" t="s">
        <v>506</v>
      </c>
      <c r="B38" s="2"/>
      <c r="C38" s="2"/>
      <c r="D38" s="2"/>
      <c r="E38" s="2"/>
      <c r="F38" s="2" t="s">
        <v>427</v>
      </c>
      <c r="G38" s="341"/>
      <c r="H38" s="2"/>
      <c r="I38" s="2"/>
      <c r="J38" s="145">
        <v>4</v>
      </c>
      <c r="K38" s="152" t="s">
        <v>181</v>
      </c>
      <c r="L38" s="152"/>
      <c r="M38" s="176"/>
      <c r="N38" s="279">
        <v>1</v>
      </c>
      <c r="O38" s="2" t="s">
        <v>425</v>
      </c>
      <c r="P38" s="342"/>
      <c r="Q38" s="342"/>
      <c r="R38" s="342"/>
      <c r="S38" s="136" t="s">
        <v>968</v>
      </c>
      <c r="T38" s="136"/>
      <c r="U38" s="2"/>
      <c r="V38" s="2"/>
      <c r="W38" s="2"/>
    </row>
    <row r="39" spans="1:36" s="4" customFormat="1" ht="15" customHeight="1" thickBot="1" x14ac:dyDescent="0.35">
      <c r="A39" s="280" t="s">
        <v>828</v>
      </c>
      <c r="B39" s="2"/>
      <c r="C39" s="2"/>
      <c r="D39" s="2"/>
      <c r="E39" s="2"/>
      <c r="F39" s="1" t="s">
        <v>437</v>
      </c>
      <c r="G39" s="342"/>
      <c r="H39" s="2"/>
      <c r="I39" s="342"/>
      <c r="J39" s="145">
        <v>5</v>
      </c>
      <c r="K39" s="152" t="s">
        <v>157</v>
      </c>
      <c r="L39" s="152"/>
      <c r="M39" s="176"/>
      <c r="N39" s="451" t="s">
        <v>545</v>
      </c>
      <c r="O39" s="452"/>
      <c r="P39" s="452"/>
      <c r="Q39" s="453"/>
      <c r="R39" s="453"/>
      <c r="S39" s="175" t="s">
        <v>361</v>
      </c>
      <c r="T39" s="175"/>
      <c r="U39" s="2"/>
      <c r="V39" s="2"/>
      <c r="W39" s="2"/>
    </row>
    <row r="40" spans="1:36" s="4" customFormat="1" ht="15" customHeight="1" thickTop="1" thickBot="1" x14ac:dyDescent="0.35">
      <c r="A40" s="280" t="s">
        <v>537</v>
      </c>
      <c r="B40" s="2"/>
      <c r="C40" s="2"/>
      <c r="D40" s="2"/>
      <c r="E40" s="2"/>
      <c r="F40" s="2" t="s">
        <v>428</v>
      </c>
      <c r="G40" s="342"/>
      <c r="H40" s="2"/>
      <c r="I40" s="342"/>
      <c r="J40" s="145">
        <v>6</v>
      </c>
      <c r="K40" s="152" t="s">
        <v>267</v>
      </c>
      <c r="L40" s="152"/>
      <c r="M40" s="176"/>
      <c r="N40" s="140" t="s">
        <v>521</v>
      </c>
      <c r="O40" s="140"/>
      <c r="P40" s="140" t="s">
        <v>522</v>
      </c>
      <c r="Q40" s="342"/>
      <c r="R40" s="342"/>
      <c r="S40" s="451" t="s">
        <v>556</v>
      </c>
      <c r="T40" s="452"/>
      <c r="U40" s="452"/>
      <c r="V40" s="453"/>
      <c r="W40" s="453"/>
    </row>
    <row r="41" spans="1:36" s="4" customFormat="1" ht="15" customHeight="1" thickTop="1" x14ac:dyDescent="0.3">
      <c r="A41" s="136" t="s">
        <v>548</v>
      </c>
      <c r="B41" s="2"/>
      <c r="C41" s="2"/>
      <c r="D41" s="2"/>
      <c r="E41" s="2"/>
      <c r="F41" s="2" t="s">
        <v>429</v>
      </c>
      <c r="G41" s="342"/>
      <c r="H41" s="2"/>
      <c r="I41" s="342"/>
      <c r="J41" s="144">
        <v>7</v>
      </c>
      <c r="K41" s="176" t="s">
        <v>264</v>
      </c>
      <c r="L41" s="176"/>
      <c r="M41" s="176"/>
      <c r="N41" s="362" t="s">
        <v>525</v>
      </c>
      <c r="O41" s="140"/>
      <c r="P41" s="140" t="s">
        <v>552</v>
      </c>
      <c r="Q41" s="342"/>
      <c r="R41" s="342"/>
      <c r="S41" s="140" t="s">
        <v>191</v>
      </c>
      <c r="T41" s="140"/>
      <c r="U41" s="140"/>
      <c r="V41" s="342"/>
      <c r="W41" s="708" t="s">
        <v>557</v>
      </c>
    </row>
    <row r="42" spans="1:36" s="4" customFormat="1" ht="15" customHeight="1" x14ac:dyDescent="0.3">
      <c r="A42" s="136" t="s">
        <v>848</v>
      </c>
      <c r="B42" s="342"/>
      <c r="C42" s="342"/>
      <c r="D42" s="342"/>
      <c r="E42" s="342"/>
      <c r="F42" s="2" t="s">
        <v>430</v>
      </c>
      <c r="G42" s="341"/>
      <c r="H42" s="2"/>
      <c r="I42" s="342"/>
      <c r="J42" s="144">
        <v>8</v>
      </c>
      <c r="K42" s="176" t="s">
        <v>270</v>
      </c>
      <c r="L42" s="176"/>
      <c r="M42" s="176"/>
      <c r="N42" s="140" t="s">
        <v>546</v>
      </c>
      <c r="O42" s="140"/>
      <c r="P42" s="342"/>
      <c r="Q42" s="342"/>
      <c r="R42" s="342"/>
      <c r="S42" s="362" t="s">
        <v>558</v>
      </c>
      <c r="T42" s="140"/>
      <c r="U42" s="140"/>
      <c r="V42" s="342"/>
      <c r="W42" s="708">
        <v>-1</v>
      </c>
    </row>
    <row r="43" spans="1:36" s="4" customFormat="1" ht="15" customHeight="1" thickBot="1" x14ac:dyDescent="0.35">
      <c r="A43" s="449" t="s">
        <v>190</v>
      </c>
      <c r="B43" s="706"/>
      <c r="C43" s="706"/>
      <c r="D43" s="706"/>
      <c r="E43" s="706"/>
      <c r="F43" s="451" t="s">
        <v>182</v>
      </c>
      <c r="G43" s="452"/>
      <c r="H43" s="443"/>
      <c r="I43" s="443"/>
      <c r="J43" s="443"/>
      <c r="K43" s="443"/>
      <c r="L43" s="443"/>
      <c r="M43" s="443"/>
      <c r="N43" s="2" t="s">
        <v>547</v>
      </c>
      <c r="O43" s="342"/>
      <c r="P43" s="342"/>
      <c r="Q43" s="342"/>
      <c r="R43" s="342"/>
      <c r="S43" s="140" t="s">
        <v>559</v>
      </c>
      <c r="T43" s="140"/>
      <c r="U43" s="342"/>
      <c r="V43" s="342"/>
      <c r="W43" s="707">
        <v>-2</v>
      </c>
    </row>
    <row r="44" spans="1:36" s="4" customFormat="1" ht="15" customHeight="1" thickTop="1" x14ac:dyDescent="0.3">
      <c r="A44" s="465" t="s">
        <v>593</v>
      </c>
      <c r="B44" s="342"/>
      <c r="C44" s="342"/>
      <c r="D44" s="342"/>
      <c r="E44" s="342"/>
      <c r="F44" s="342" t="s">
        <v>854</v>
      </c>
      <c r="G44" s="342"/>
      <c r="H44" s="342"/>
      <c r="I44" s="342"/>
      <c r="J44" s="2"/>
      <c r="K44" s="2"/>
      <c r="L44" s="2"/>
      <c r="M44" s="2"/>
      <c r="N44" s="140" t="s">
        <v>523</v>
      </c>
      <c r="O44" s="140"/>
      <c r="P44" s="140" t="s">
        <v>524</v>
      </c>
      <c r="Q44" s="342"/>
      <c r="R44" s="342"/>
      <c r="S44" s="2" t="s">
        <v>1038</v>
      </c>
      <c r="T44" s="2"/>
      <c r="U44" s="2"/>
      <c r="V44" s="2"/>
      <c r="W44" s="180">
        <v>-1</v>
      </c>
    </row>
    <row r="45" spans="1:36" s="4" customFormat="1" ht="15" customHeight="1" x14ac:dyDescent="0.3">
      <c r="A45" s="177" t="s">
        <v>934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342"/>
      <c r="T45" s="2"/>
      <c r="U45" s="2"/>
      <c r="V45" s="2"/>
      <c r="W45" s="2"/>
    </row>
    <row r="46" spans="1:36" s="4" customFormat="1" ht="15" customHeight="1" x14ac:dyDescent="0.3">
      <c r="A46" s="177" t="s">
        <v>935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X46" s="2"/>
    </row>
    <row r="47" spans="1:36" s="4" customFormat="1" ht="15" customHeight="1" x14ac:dyDescent="0.3">
      <c r="A47" s="177" t="s">
        <v>933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</row>
    <row r="48" spans="1:36" s="4" customFormat="1" ht="15" customHeight="1" x14ac:dyDescent="0.3">
      <c r="L48" s="134"/>
    </row>
    <row r="49" spans="12:12" s="4" customFormat="1" ht="15" customHeight="1" x14ac:dyDescent="0.3">
      <c r="L49" s="134"/>
    </row>
    <row r="50" spans="12:12" s="4" customFormat="1" ht="15" customHeight="1" x14ac:dyDescent="0.3">
      <c r="L50" s="134"/>
    </row>
    <row r="51" spans="12:12" s="4" customFormat="1" ht="15" customHeight="1" x14ac:dyDescent="0.3">
      <c r="L51" s="134"/>
    </row>
    <row r="52" spans="12:12" s="4" customFormat="1" ht="15" customHeight="1" x14ac:dyDescent="0.3">
      <c r="L52" s="134"/>
    </row>
    <row r="53" spans="12:12" s="4" customFormat="1" ht="15" customHeight="1" x14ac:dyDescent="0.3">
      <c r="L53" s="134"/>
    </row>
    <row r="54" spans="12:12" s="4" customFormat="1" ht="15" customHeight="1" x14ac:dyDescent="0.3">
      <c r="L54" s="134"/>
    </row>
    <row r="55" spans="12:12" s="4" customFormat="1" ht="15" customHeight="1" x14ac:dyDescent="0.3">
      <c r="L55" s="134"/>
    </row>
    <row r="56" spans="12:12" s="4" customFormat="1" ht="15" customHeight="1" x14ac:dyDescent="0.3">
      <c r="L56" s="134"/>
    </row>
    <row r="57" spans="12:12" s="4" customFormat="1" ht="15" customHeight="1" x14ac:dyDescent="0.3">
      <c r="L57" s="134"/>
    </row>
    <row r="58" spans="12:12" s="4" customFormat="1" ht="15" customHeight="1" x14ac:dyDescent="0.3">
      <c r="L58" s="134"/>
    </row>
    <row r="59" spans="12:12" s="4" customFormat="1" ht="15" customHeight="1" x14ac:dyDescent="0.3">
      <c r="L59" s="134"/>
    </row>
    <row r="60" spans="12:12" s="4" customFormat="1" ht="15" customHeight="1" x14ac:dyDescent="0.3">
      <c r="L60" s="134"/>
    </row>
    <row r="61" spans="12:12" s="4" customFormat="1" ht="15" customHeight="1" x14ac:dyDescent="0.3">
      <c r="L61" s="134"/>
    </row>
    <row r="62" spans="12:12" s="4" customFormat="1" ht="15" customHeight="1" x14ac:dyDescent="0.3">
      <c r="L62" s="134"/>
    </row>
    <row r="63" spans="12:12" s="4" customFormat="1" ht="15" customHeight="1" x14ac:dyDescent="0.3">
      <c r="L63" s="134"/>
    </row>
    <row r="64" spans="12:12" s="4" customFormat="1" ht="15" customHeight="1" x14ac:dyDescent="0.3">
      <c r="L64" s="134"/>
    </row>
    <row r="65" spans="12:12" s="4" customFormat="1" ht="15" customHeight="1" x14ac:dyDescent="0.3">
      <c r="L65" s="134"/>
    </row>
    <row r="66" spans="12:12" s="4" customFormat="1" ht="15" customHeight="1" x14ac:dyDescent="0.3">
      <c r="L66" s="134"/>
    </row>
    <row r="67" spans="12:12" s="4" customFormat="1" ht="15" customHeight="1" x14ac:dyDescent="0.3">
      <c r="L67" s="134"/>
    </row>
    <row r="68" spans="12:12" s="4" customFormat="1" ht="15" customHeight="1" x14ac:dyDescent="0.3">
      <c r="L68" s="134"/>
    </row>
    <row r="69" spans="12:12" s="4" customFormat="1" ht="15" customHeight="1" x14ac:dyDescent="0.3">
      <c r="L69" s="134"/>
    </row>
    <row r="70" spans="12:12" s="4" customFormat="1" ht="15" customHeight="1" x14ac:dyDescent="0.3">
      <c r="L70" s="134"/>
    </row>
    <row r="71" spans="12:12" s="4" customFormat="1" ht="15" customHeight="1" x14ac:dyDescent="0.3">
      <c r="L71" s="134"/>
    </row>
    <row r="72" spans="12:12" s="4" customFormat="1" ht="15" customHeight="1" x14ac:dyDescent="0.3">
      <c r="L72" s="134"/>
    </row>
    <row r="73" spans="12:12" s="4" customFormat="1" ht="15" customHeight="1" x14ac:dyDescent="0.3">
      <c r="L73" s="134"/>
    </row>
    <row r="74" spans="12:12" s="4" customFormat="1" ht="15" customHeight="1" x14ac:dyDescent="0.3">
      <c r="L74" s="134"/>
    </row>
    <row r="75" spans="12:12" s="4" customFormat="1" ht="15" customHeight="1" x14ac:dyDescent="0.3">
      <c r="L75" s="134"/>
    </row>
    <row r="76" spans="12:12" s="4" customFormat="1" ht="15" customHeight="1" x14ac:dyDescent="0.3">
      <c r="L76" s="134"/>
    </row>
    <row r="77" spans="12:12" s="4" customFormat="1" ht="15" customHeight="1" x14ac:dyDescent="0.3">
      <c r="L77" s="134"/>
    </row>
    <row r="78" spans="12:12" s="4" customFormat="1" ht="15" customHeight="1" x14ac:dyDescent="0.3">
      <c r="L78" s="134"/>
    </row>
    <row r="79" spans="12:12" s="4" customFormat="1" ht="15" customHeight="1" x14ac:dyDescent="0.3">
      <c r="L79" s="134"/>
    </row>
    <row r="80" spans="12:12" s="4" customFormat="1" ht="15" customHeight="1" x14ac:dyDescent="0.3">
      <c r="L80" s="134"/>
    </row>
    <row r="81" spans="11:12" s="4" customFormat="1" ht="15" customHeight="1" x14ac:dyDescent="0.3">
      <c r="L81" s="134"/>
    </row>
    <row r="82" spans="11:12" s="4" customFormat="1" ht="15" customHeight="1" x14ac:dyDescent="0.3">
      <c r="L82" s="134"/>
    </row>
    <row r="83" spans="11:12" s="4" customFormat="1" ht="15" customHeight="1" x14ac:dyDescent="0.3">
      <c r="L83" s="134"/>
    </row>
    <row r="84" spans="11:12" s="4" customFormat="1" ht="15" customHeight="1" x14ac:dyDescent="0.3">
      <c r="L84" s="134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361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361"/>
      <c r="L122" s="361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361"/>
      <c r="L123" s="361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361"/>
      <c r="L124" s="361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361"/>
      <c r="L125" s="361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361"/>
      <c r="L126" s="361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361"/>
      <c r="L127" s="361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361"/>
      <c r="L128" s="361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361"/>
      <c r="L129" s="361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361"/>
      <c r="L130" s="361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361"/>
      <c r="L131" s="361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361"/>
      <c r="L132" s="361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E133"/>
      <c r="F133"/>
      <c r="G133"/>
      <c r="H133"/>
      <c r="I133"/>
      <c r="J133"/>
      <c r="K133" s="361"/>
      <c r="L133" s="361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361"/>
      <c r="L134" s="361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361"/>
      <c r="L135" s="361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361"/>
      <c r="L136" s="361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361"/>
      <c r="L137" s="361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361"/>
      <c r="L138" s="361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361"/>
      <c r="L139" s="361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361"/>
      <c r="L140" s="361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361"/>
      <c r="L141" s="36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361"/>
      <c r="L142" s="361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361"/>
      <c r="L143" s="361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361"/>
      <c r="L144" s="361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361"/>
      <c r="L145" s="361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361"/>
      <c r="L146" s="361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361"/>
      <c r="L147" s="361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361"/>
      <c r="L148" s="361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361"/>
      <c r="L149" s="361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361"/>
      <c r="L150" s="361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361"/>
      <c r="L151" s="36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361"/>
      <c r="L152" s="361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361"/>
      <c r="L153" s="361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7">
    <mergeCell ref="C5:E5"/>
    <mergeCell ref="A32:K33"/>
    <mergeCell ref="A28:K29"/>
    <mergeCell ref="A30:K31"/>
    <mergeCell ref="A22:K23"/>
    <mergeCell ref="A24:K25"/>
    <mergeCell ref="A26:K27"/>
    <mergeCell ref="D7:E7"/>
    <mergeCell ref="G7:H7"/>
    <mergeCell ref="A20:K21"/>
    <mergeCell ref="C2:F2"/>
    <mergeCell ref="T20:W20"/>
    <mergeCell ref="T21:W21"/>
    <mergeCell ref="T22:W22"/>
    <mergeCell ref="T23:W23"/>
    <mergeCell ref="P6:R6"/>
    <mergeCell ref="S6:T6"/>
  </mergeCells>
  <dataValidations count="1">
    <dataValidation type="list" allowBlank="1" showInputMessage="1" showErrorMessage="1" sqref="G7" xr:uid="{408AAB05-5D46-4607-B19D-37657430A1B5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BEC7B64-0049-4DB7-B51B-26CC886030EA}">
          <x14:formula1>
            <xm:f>Listat!#REF!</xm:f>
          </x14:formula1>
          <xm:sqref>D10</xm:sqref>
        </x14:dataValidation>
        <x14:dataValidation type="list" allowBlank="1" showInputMessage="1" showErrorMessage="1" xr:uid="{656F40CD-EADF-467A-9B59-D0C3171B70DB}">
          <x14:formula1>
            <xm:f>'Sivu 2'!$V$44:$V$52</xm:f>
          </x14:formula1>
          <xm:sqref>T20:T23</xm:sqref>
        </x14:dataValidation>
        <x14:dataValidation type="list" allowBlank="1" showInputMessage="1" showErrorMessage="1" xr:uid="{8999D716-0A81-4C22-B48A-34E57E2901B7}">
          <x14:formula1>
            <xm:f>Listat!$N$13:$N$33</xm:f>
          </x14:formula1>
          <xm:sqref>C5</xm:sqref>
        </x14:dataValidation>
        <x14:dataValidation type="list" allowBlank="1" showInputMessage="1" showErrorMessage="1" xr:uid="{90CEAB35-6E85-4BCC-A66E-5302A4B7A21C}">
          <x14:formula1>
            <xm:f>Listat!$N$2:$N$12</xm:f>
          </x14:formula1>
          <xm:sqref>E10</xm:sqref>
        </x14:dataValidation>
        <x14:dataValidation type="list" allowBlank="1" showInputMessage="1" showErrorMessage="1" xr:uid="{9F9F6555-383C-4232-9484-D67EE8F3E7D8}">
          <x14:formula1>
            <xm:f>Voimat!$M$2:$M$15</xm:f>
          </x14:formula1>
          <xm:sqref>C2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5A25-DBA8-4A97-A628-FECB02A8E061}">
  <dimension ref="A1:BC153"/>
  <sheetViews>
    <sheetView zoomScale="110" zoomScaleNormal="110" workbookViewId="0">
      <selection activeCell="A8" sqref="A8:A12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367"/>
    <col min="12" max="12" width="1.5546875" style="367" customWidth="1"/>
    <col min="13" max="13" width="4.21875" customWidth="1"/>
    <col min="25" max="37" width="4.33203125" style="210"/>
  </cols>
  <sheetData>
    <row r="1" spans="1:55" s="4" customFormat="1" ht="15" customHeight="1" x14ac:dyDescent="0.45">
      <c r="A1" s="1" t="s">
        <v>0</v>
      </c>
      <c r="B1" s="1"/>
      <c r="C1" s="3" t="s">
        <v>307</v>
      </c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286" t="s">
        <v>9</v>
      </c>
      <c r="Q1" s="296"/>
      <c r="R1" s="296"/>
      <c r="S1" s="296"/>
      <c r="T1" s="286" t="s">
        <v>150</v>
      </c>
      <c r="U1" s="294"/>
      <c r="V1" s="294"/>
      <c r="W1" s="294"/>
      <c r="Y1" s="209"/>
      <c r="Z1" s="209"/>
      <c r="AA1" s="209"/>
    </row>
    <row r="2" spans="1:55" s="4" customFormat="1" ht="15" customHeight="1" x14ac:dyDescent="0.35">
      <c r="A2" s="1" t="s">
        <v>469</v>
      </c>
      <c r="B2" s="1"/>
      <c r="C2" s="879" t="s">
        <v>1024</v>
      </c>
      <c r="D2" s="879"/>
      <c r="E2" s="879"/>
      <c r="F2" s="879"/>
      <c r="G2" s="3"/>
      <c r="H2" s="3"/>
      <c r="I2" s="3"/>
      <c r="J2" s="3"/>
      <c r="K2" s="2"/>
      <c r="L2" s="2"/>
      <c r="M2" s="2"/>
      <c r="N2" s="2"/>
      <c r="O2" s="2"/>
      <c r="P2" s="2" t="s">
        <v>171</v>
      </c>
      <c r="Q2" s="2"/>
      <c r="R2" s="2"/>
      <c r="S2" s="6" t="s">
        <v>10</v>
      </c>
      <c r="T2" s="10" t="s">
        <v>382</v>
      </c>
      <c r="U2" s="10"/>
      <c r="V2" s="10"/>
      <c r="W2" s="134" t="s">
        <v>10</v>
      </c>
      <c r="Y2" s="379"/>
      <c r="Z2" s="209"/>
      <c r="AA2" s="209"/>
    </row>
    <row r="3" spans="1:55" s="4" customFormat="1" ht="15" customHeight="1" x14ac:dyDescent="0.3">
      <c r="A3" s="276" t="s">
        <v>257</v>
      </c>
      <c r="B3" s="247"/>
      <c r="C3" s="3" t="s">
        <v>890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 t="s">
        <v>172</v>
      </c>
      <c r="Q3" s="2"/>
      <c r="R3" s="2"/>
      <c r="S3" s="6" t="s">
        <v>1</v>
      </c>
      <c r="T3" s="10" t="s">
        <v>166</v>
      </c>
      <c r="U3" s="10"/>
      <c r="V3" s="10"/>
      <c r="W3" s="134" t="s">
        <v>1</v>
      </c>
      <c r="Y3" s="209"/>
      <c r="Z3" s="209"/>
      <c r="AA3" s="209"/>
    </row>
    <row r="4" spans="1:55" s="4" customFormat="1" ht="15" customHeight="1" x14ac:dyDescent="0.3">
      <c r="A4" s="1" t="s">
        <v>5</v>
      </c>
      <c r="B4" s="1"/>
      <c r="C4" s="3" t="s">
        <v>451</v>
      </c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 t="s">
        <v>173</v>
      </c>
      <c r="Q4" s="2"/>
      <c r="R4" s="2"/>
      <c r="S4" s="6" t="s">
        <v>10</v>
      </c>
      <c r="T4" s="10" t="s">
        <v>1031</v>
      </c>
      <c r="U4" s="10"/>
      <c r="V4" s="10"/>
      <c r="W4" s="134" t="s">
        <v>10</v>
      </c>
      <c r="Y4" s="380"/>
      <c r="Z4" s="209"/>
      <c r="AA4" s="209"/>
    </row>
    <row r="5" spans="1:55" s="4" customFormat="1" ht="15" customHeight="1" x14ac:dyDescent="0.3">
      <c r="A5" s="135"/>
      <c r="B5" s="1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 t="s">
        <v>174</v>
      </c>
      <c r="Q5" s="2"/>
      <c r="R5" s="2"/>
      <c r="S5" s="6" t="s">
        <v>10</v>
      </c>
      <c r="T5" s="10" t="s">
        <v>1032</v>
      </c>
      <c r="U5" s="10"/>
      <c r="V5" s="10"/>
      <c r="W5" s="134" t="s">
        <v>10</v>
      </c>
      <c r="Y5" s="380"/>
      <c r="Z5" s="209"/>
      <c r="AA5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</row>
    <row r="6" spans="1:55" s="4" customFormat="1" ht="15" customHeight="1" x14ac:dyDescent="0.3">
      <c r="A6" s="135" t="s">
        <v>319</v>
      </c>
      <c r="B6" s="1"/>
      <c r="C6" s="880" t="s">
        <v>916</v>
      </c>
      <c r="D6" s="880"/>
      <c r="E6" s="3" t="str">
        <f>LOOKUP(C6,Listat!N13:O33)</f>
        <v>Edustaa jumalallista oikeudenmukaisuutta ja tuomitsee kuolleiden sielut.</v>
      </c>
      <c r="F6" s="376"/>
      <c r="G6" s="3"/>
      <c r="H6" s="3"/>
      <c r="I6" s="693"/>
      <c r="J6" s="693"/>
      <c r="K6" s="2"/>
      <c r="L6" s="2"/>
      <c r="M6" s="2"/>
      <c r="N6" s="2"/>
      <c r="O6" s="2"/>
      <c r="P6" s="2"/>
      <c r="Q6" s="2"/>
      <c r="S6" s="6"/>
      <c r="T6" s="10"/>
      <c r="U6" s="10"/>
      <c r="V6" s="10"/>
      <c r="W6" s="134"/>
      <c r="Y6" s="380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</row>
    <row r="7" spans="1:55" s="207" customFormat="1" ht="15" customHeight="1" x14ac:dyDescent="0.35">
      <c r="A7" s="415" t="s">
        <v>8</v>
      </c>
      <c r="B7" s="415"/>
      <c r="C7" s="415"/>
      <c r="D7" s="415"/>
      <c r="E7" s="415" t="s">
        <v>128</v>
      </c>
      <c r="F7" s="444">
        <v>5</v>
      </c>
      <c r="G7" s="689" t="str">
        <f>IF(D11="Ihminen"," "," ("&amp;F7/VLOOKUP(D11,Listat!N3:P13,3)&amp;")")</f>
        <v xml:space="preserve"> (25)</v>
      </c>
      <c r="H7" s="796" t="s">
        <v>908</v>
      </c>
      <c r="I7" s="795">
        <f>20*3</f>
        <v>60</v>
      </c>
      <c r="J7" s="369"/>
      <c r="K7" s="369"/>
      <c r="L7" s="369"/>
      <c r="M7" s="417" t="s">
        <v>327</v>
      </c>
      <c r="N7" s="164"/>
      <c r="O7" s="164"/>
      <c r="P7" s="918" t="s">
        <v>144</v>
      </c>
      <c r="Q7" s="918"/>
      <c r="R7" s="918"/>
      <c r="S7" s="904" t="str">
        <f>"ll"&amp;LOOKUP(W3,Listat!$J$2:$K$9)&amp;LOOKUP(W4,Listat!$J$2:$K$9)&amp;LOOKUP(W4,Listat!$J$2:$K$9)</f>
        <v>lll</v>
      </c>
      <c r="T7" s="904"/>
      <c r="U7" s="435" t="s">
        <v>182</v>
      </c>
      <c r="V7" s="419"/>
      <c r="W7" s="384" t="str">
        <f>LOOKUP(F8,Listat!$J$2:$K$9)&amp;LOOKUP(I8,Listat!$J$2:$K$9)&amp;LOOKUP(I8,Listat!$J$2:$K$9)&amp;LOOKUP(W4,Listat!$J$2:$K$9)&amp;LOOKUP(W5,Listat!$J$2:$K$9)</f>
        <v>llll</v>
      </c>
      <c r="Y7" s="380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</row>
    <row r="8" spans="1:55" s="5" customFormat="1" ht="15" customHeight="1" x14ac:dyDescent="0.45">
      <c r="A8" s="264" t="s">
        <v>145</v>
      </c>
      <c r="B8" s="264"/>
      <c r="C8" s="134" t="s">
        <v>356</v>
      </c>
      <c r="D8" s="884" t="s">
        <v>146</v>
      </c>
      <c r="E8" s="884"/>
      <c r="F8" s="134" t="s">
        <v>243</v>
      </c>
      <c r="G8" s="884" t="s">
        <v>452</v>
      </c>
      <c r="H8" s="884"/>
      <c r="I8" s="134" t="s">
        <v>147</v>
      </c>
      <c r="J8" s="161"/>
      <c r="K8" s="161"/>
      <c r="L8" s="223"/>
      <c r="M8" s="11" t="s">
        <v>510</v>
      </c>
      <c r="N8" s="7"/>
      <c r="O8" s="7"/>
      <c r="P8" s="277" t="str">
        <f>J17</f>
        <v>lllll</v>
      </c>
      <c r="Q8" s="152"/>
      <c r="R8" s="7" t="str">
        <f>LOOKUP(P8,Listat!$H$2:$I$7)</f>
        <v>Uskomaton</v>
      </c>
      <c r="S8" s="7"/>
      <c r="T8" s="7"/>
      <c r="U8" s="143" t="s">
        <v>152</v>
      </c>
      <c r="V8" s="144" t="s">
        <v>153</v>
      </c>
      <c r="W8" s="144">
        <v>3</v>
      </c>
      <c r="Y8" s="380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</row>
    <row r="9" spans="1:55" s="4" customFormat="1" ht="15" customHeight="1" x14ac:dyDescent="0.3">
      <c r="A9" s="844" t="s">
        <v>570</v>
      </c>
      <c r="B9" s="844"/>
      <c r="C9" s="2"/>
      <c r="D9" s="10" t="s">
        <v>838</v>
      </c>
      <c r="E9" s="10"/>
      <c r="F9" s="10"/>
      <c r="G9" s="10"/>
      <c r="H9" s="10"/>
      <c r="I9" s="10"/>
      <c r="J9" s="10"/>
      <c r="K9" s="10"/>
      <c r="L9" s="2"/>
      <c r="M9" s="11" t="s">
        <v>511</v>
      </c>
      <c r="N9" s="7"/>
      <c r="P9" s="277" t="str">
        <f>J14</f>
        <v>llll</v>
      </c>
      <c r="Q9" s="152"/>
      <c r="R9" s="7" t="str">
        <f>LOOKUP(P9,Listat!$H$2:$I$7)</f>
        <v>Loistava</v>
      </c>
      <c r="S9" s="7"/>
      <c r="T9" s="7"/>
      <c r="U9" s="143" t="s">
        <v>152</v>
      </c>
      <c r="V9" s="145" t="s">
        <v>167</v>
      </c>
      <c r="W9" s="144">
        <v>6</v>
      </c>
      <c r="Y9" s="380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</row>
    <row r="10" spans="1:55" s="207" customFormat="1" ht="16.2" customHeight="1" x14ac:dyDescent="0.3">
      <c r="A10" s="961" t="s">
        <v>571</v>
      </c>
      <c r="B10" s="264"/>
      <c r="C10" s="206"/>
      <c r="D10" s="10" t="s">
        <v>844</v>
      </c>
      <c r="E10" s="10"/>
      <c r="F10" s="10"/>
      <c r="G10" s="10"/>
      <c r="H10" s="10"/>
      <c r="I10" s="10"/>
      <c r="J10" s="10"/>
      <c r="K10" s="10"/>
      <c r="L10" s="206"/>
      <c r="M10" s="11" t="s">
        <v>512</v>
      </c>
      <c r="N10" s="7"/>
      <c r="O10" s="4"/>
      <c r="P10" s="277" t="str">
        <f>J16</f>
        <v>lll</v>
      </c>
      <c r="Q10" s="152"/>
      <c r="R10" s="7" t="str">
        <f>LOOKUP(P10,Listat!$H$2:$I$7)</f>
        <v>Erinomainen</v>
      </c>
      <c r="S10" s="7"/>
      <c r="T10" s="7"/>
      <c r="U10" s="143" t="s">
        <v>152</v>
      </c>
      <c r="V10" s="145" t="s">
        <v>178</v>
      </c>
      <c r="W10" s="145">
        <v>10</v>
      </c>
      <c r="Y10" s="380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</row>
    <row r="11" spans="1:55" s="4" customFormat="1" ht="15" customHeight="1" x14ac:dyDescent="0.3">
      <c r="A11" s="962" t="s">
        <v>463</v>
      </c>
      <c r="B11" s="962"/>
      <c r="C11" s="140"/>
      <c r="D11" s="793" t="s">
        <v>845</v>
      </c>
      <c r="E11" s="794" t="str">
        <f>LOOKUP(D11,Listat!N3:O12)</f>
        <v>Voimaskaala +1, infrapunanäkö,yhteyttävä iho, vihattu rotu</v>
      </c>
      <c r="G11" s="10"/>
      <c r="H11" s="10"/>
      <c r="I11" s="10"/>
      <c r="J11" s="10"/>
      <c r="K11" s="10"/>
      <c r="L11" s="2"/>
      <c r="M11" s="11" t="s">
        <v>969</v>
      </c>
      <c r="N11" s="7"/>
      <c r="P11" s="277" t="str">
        <f>F17</f>
        <v>lllln</v>
      </c>
      <c r="Q11" s="152"/>
      <c r="R11" s="7" t="str">
        <f>LOOKUP(P11,Listat!$H$2:$I$7)</f>
        <v>Uskomaton</v>
      </c>
      <c r="S11" s="7"/>
      <c r="T11" s="7"/>
      <c r="U11" s="143" t="s">
        <v>152</v>
      </c>
      <c r="V11" s="145" t="s">
        <v>179</v>
      </c>
      <c r="W11" s="145">
        <v>15</v>
      </c>
      <c r="Y11" s="380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</row>
    <row r="12" spans="1:55" s="4" customFormat="1" ht="15" customHeight="1" x14ac:dyDescent="0.3">
      <c r="A12" s="844" t="s">
        <v>515</v>
      </c>
      <c r="B12" s="10"/>
      <c r="C12" s="10"/>
      <c r="D12" s="10" t="s">
        <v>837</v>
      </c>
      <c r="E12" s="10"/>
      <c r="F12" s="10"/>
      <c r="G12" s="10"/>
      <c r="H12" s="10"/>
      <c r="I12" s="10"/>
      <c r="J12" s="10"/>
      <c r="K12" s="10"/>
      <c r="L12" s="2"/>
      <c r="M12" s="137" t="s">
        <v>572</v>
      </c>
      <c r="N12" s="10"/>
      <c r="O12" s="251"/>
      <c r="P12" s="277" t="str">
        <f>J15</f>
        <v>lll</v>
      </c>
      <c r="Q12" s="152"/>
      <c r="R12" s="10" t="str">
        <f>LOOKUP(P12,Listat!$H$2:$I$7)</f>
        <v>Erinomainen</v>
      </c>
      <c r="S12" s="10"/>
      <c r="T12" s="10"/>
      <c r="U12" s="143" t="s">
        <v>152</v>
      </c>
      <c r="V12" s="145" t="s">
        <v>184</v>
      </c>
      <c r="W12" s="145">
        <v>21</v>
      </c>
      <c r="Y12" s="380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T12" s="312"/>
    </row>
    <row r="13" spans="1:55" s="4" customFormat="1" ht="15" customHeight="1" x14ac:dyDescent="0.3">
      <c r="A13" s="426" t="s">
        <v>192</v>
      </c>
      <c r="B13" s="420"/>
      <c r="C13" s="420"/>
      <c r="D13" s="421"/>
      <c r="E13" s="421"/>
      <c r="F13" s="437" t="s">
        <v>357</v>
      </c>
      <c r="G13" s="438"/>
      <c r="H13" s="437" t="s">
        <v>358</v>
      </c>
      <c r="I13" s="439"/>
      <c r="J13" s="437" t="s">
        <v>453</v>
      </c>
      <c r="K13" s="439"/>
      <c r="L13" s="440"/>
      <c r="M13" s="417" t="s">
        <v>12</v>
      </c>
      <c r="N13" s="417"/>
      <c r="O13" s="417"/>
      <c r="P13" s="417" t="s">
        <v>387</v>
      </c>
      <c r="Q13" s="417"/>
      <c r="R13" s="417"/>
      <c r="S13" s="417"/>
      <c r="T13" s="417"/>
      <c r="U13" s="419" t="s">
        <v>235</v>
      </c>
      <c r="V13" s="419"/>
      <c r="W13" s="419" t="s">
        <v>13</v>
      </c>
      <c r="Y13" s="380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</row>
    <row r="14" spans="1:55" s="4" customFormat="1" ht="15" customHeight="1" x14ac:dyDescent="0.3">
      <c r="A14" s="10" t="s">
        <v>539</v>
      </c>
      <c r="B14" s="10"/>
      <c r="C14" s="10"/>
      <c r="D14" s="167" t="s">
        <v>471</v>
      </c>
      <c r="E14" s="358"/>
      <c r="F14" s="277" t="str">
        <f>VLOOKUP(D14,Listat!$J$2:$K$9,2)&amp;VLOOKUP($C$8,Listat!$J$2:$K$9,2)</f>
        <v>lll</v>
      </c>
      <c r="G14" s="145"/>
      <c r="H14" s="277" t="str">
        <f>VLOOKUP(D14,Listat!$J$2:$K$9,2)&amp;LOOKUP($F$8,Listat!$J$2:$K$9)</f>
        <v>ll</v>
      </c>
      <c r="I14" s="152"/>
      <c r="J14" s="277" t="str">
        <f>VLOOKUP(D14,Listat!$J$2:$K$9,2)&amp;LOOKUP($I$8,Listat!$J$2:$K$9)</f>
        <v>llll</v>
      </c>
      <c r="K14" s="152"/>
      <c r="L14" s="10"/>
      <c r="M14" s="152" t="s">
        <v>493</v>
      </c>
      <c r="N14" s="152"/>
      <c r="O14" s="152"/>
      <c r="P14" s="306" t="s">
        <v>492</v>
      </c>
      <c r="Q14" s="152"/>
      <c r="R14" s="152"/>
      <c r="S14" s="152"/>
      <c r="T14" s="152"/>
      <c r="U14" s="143"/>
      <c r="V14" s="145" t="s">
        <v>7</v>
      </c>
      <c r="W14" s="143"/>
      <c r="Y14" s="380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</row>
    <row r="15" spans="1:55" s="4" customFormat="1" ht="15" customHeight="1" x14ac:dyDescent="0.3">
      <c r="A15" s="10" t="s">
        <v>540</v>
      </c>
      <c r="B15" s="10"/>
      <c r="C15" s="10"/>
      <c r="D15" s="167" t="s">
        <v>470</v>
      </c>
      <c r="E15" s="358"/>
      <c r="F15" s="277" t="str">
        <f>VLOOKUP(D15,Listat!$J$2:$K$9,2)&amp;VLOOKUP($C$8,Listat!$J$2:$K$9,2)</f>
        <v>ll</v>
      </c>
      <c r="G15" s="145"/>
      <c r="H15" s="277" t="str">
        <f>VLOOKUP(D15,Listat!$J$2:$K$9,2)&amp;LOOKUP($F$8,Listat!$J$2:$K$9)</f>
        <v>l</v>
      </c>
      <c r="I15" s="176"/>
      <c r="J15" s="277" t="str">
        <f>VLOOKUP(D15,Listat!$J$2:$K$9,2)&amp;LOOKUP($I$8,Listat!$J$2:$K$9)</f>
        <v>lll</v>
      </c>
      <c r="K15" s="176"/>
      <c r="L15" s="2"/>
      <c r="M15" s="10" t="s">
        <v>14</v>
      </c>
      <c r="N15" s="10"/>
      <c r="O15" s="3"/>
      <c r="P15" s="3"/>
      <c r="Q15" s="3"/>
      <c r="R15" s="3"/>
      <c r="S15" s="3"/>
      <c r="T15" s="3"/>
      <c r="U15" s="134" t="s">
        <v>152</v>
      </c>
      <c r="V15" s="358" t="s">
        <v>6</v>
      </c>
      <c r="W15" s="134" t="s">
        <v>3</v>
      </c>
      <c r="Y15" s="380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</row>
    <row r="16" spans="1:55" s="4" customFormat="1" ht="15" customHeight="1" x14ac:dyDescent="0.3">
      <c r="A16" s="10" t="s">
        <v>541</v>
      </c>
      <c r="B16" s="10"/>
      <c r="C16" s="10"/>
      <c r="D16" s="167" t="s">
        <v>470</v>
      </c>
      <c r="E16" s="358"/>
      <c r="F16" s="277" t="str">
        <f>VLOOKUP(D16,Listat!$J$2:$K$9,2)&amp;VLOOKUP($C$8,Listat!$J$2:$K$9,2)</f>
        <v>ll</v>
      </c>
      <c r="G16" s="145"/>
      <c r="H16" s="277" t="str">
        <f>VLOOKUP(D16,Listat!$J$2:$K$9,2)&amp;LOOKUP($F$8,Listat!$J$2:$K$9)</f>
        <v>l</v>
      </c>
      <c r="I16" s="176"/>
      <c r="J16" s="277" t="str">
        <f>VLOOKUP(D16,Listat!$J$2:$K$9,2)&amp;LOOKUP($I$8,Listat!$J$2:$K$9)</f>
        <v>lll</v>
      </c>
      <c r="K16" s="176"/>
      <c r="L16" s="2"/>
      <c r="M16" s="10" t="s">
        <v>15</v>
      </c>
      <c r="N16" s="10"/>
      <c r="O16" s="3"/>
      <c r="P16" s="3"/>
      <c r="Q16" s="3"/>
      <c r="R16" s="3"/>
      <c r="S16" s="3"/>
      <c r="T16" s="3"/>
      <c r="U16" s="134" t="s">
        <v>152</v>
      </c>
      <c r="V16" s="358" t="s">
        <v>4</v>
      </c>
      <c r="W16" s="134" t="s">
        <v>3</v>
      </c>
      <c r="Y16" s="380"/>
      <c r="Z16" s="209"/>
      <c r="AL16" s="209"/>
    </row>
    <row r="17" spans="1:38" s="4" customFormat="1" ht="15" customHeight="1" x14ac:dyDescent="0.3">
      <c r="A17" s="10" t="s">
        <v>967</v>
      </c>
      <c r="B17" s="10"/>
      <c r="C17" s="10"/>
      <c r="D17" s="167" t="s">
        <v>143</v>
      </c>
      <c r="E17" s="358"/>
      <c r="F17" s="277" t="str">
        <f>VLOOKUP(D17,Listat!$J$2:$K$9,2)&amp;VLOOKUP($C$8,Listat!$J$2:$K$9,2)&amp;"n"</f>
        <v>lllln</v>
      </c>
      <c r="G17" s="145"/>
      <c r="H17" s="277" t="str">
        <f>VLOOKUP(D17,Listat!$J$2:$K$9,2)&amp;LOOKUP($F$8,Listat!$J$2:$K$9)</f>
        <v>lll</v>
      </c>
      <c r="I17" s="176"/>
      <c r="J17" s="277" t="str">
        <f>VLOOKUP(D17,Listat!$J$2:$K$9,2)&amp;LOOKUP($I$8,Listat!$J$2:$K$9)</f>
        <v>lllll</v>
      </c>
      <c r="K17" s="176"/>
      <c r="L17" s="2"/>
      <c r="M17" s="10" t="s">
        <v>16</v>
      </c>
      <c r="N17" s="10"/>
      <c r="O17" s="3"/>
      <c r="P17" s="3"/>
      <c r="Q17" s="3"/>
      <c r="R17" s="3"/>
      <c r="S17" s="3"/>
      <c r="T17" s="3"/>
      <c r="U17" s="134" t="s">
        <v>152</v>
      </c>
      <c r="V17" s="358" t="s">
        <v>2</v>
      </c>
      <c r="W17" s="134" t="s">
        <v>3</v>
      </c>
      <c r="Y17" s="380"/>
      <c r="Z17" s="209"/>
      <c r="AL17" s="209"/>
    </row>
    <row r="18" spans="1:38" s="4" customFormat="1" ht="15" customHeight="1" x14ac:dyDescent="0.3">
      <c r="A18" s="10" t="s">
        <v>543</v>
      </c>
      <c r="B18" s="10"/>
      <c r="C18" s="10"/>
      <c r="D18" s="167" t="s">
        <v>471</v>
      </c>
      <c r="E18" s="358"/>
      <c r="F18" s="277" t="str">
        <f>VLOOKUP(D18,Listat!$J$2:$K$9,2)&amp;VLOOKUP($C$8,Listat!$J$2:$K$9,2)</f>
        <v>lll</v>
      </c>
      <c r="G18" s="145"/>
      <c r="H18" s="277" t="str">
        <f>VLOOKUP(D18,Listat!$J$2:$K$9,2)&amp;LOOKUP($F$8,Listat!$J$2:$K$9)</f>
        <v>ll</v>
      </c>
      <c r="I18" s="278"/>
      <c r="J18" s="277" t="str">
        <f>VLOOKUP(D18,Listat!$J$2:$K$9,2)&amp;LOOKUP($I$8,Listat!$J$2:$K$9)</f>
        <v>llll</v>
      </c>
      <c r="K18" s="278"/>
      <c r="L18" s="137"/>
      <c r="M18" s="3" t="s">
        <v>17</v>
      </c>
      <c r="N18" s="3"/>
      <c r="O18" s="3"/>
      <c r="P18" s="3"/>
      <c r="Q18" s="3"/>
      <c r="R18" s="3"/>
      <c r="S18" s="3"/>
      <c r="T18" s="3"/>
      <c r="U18" s="138" t="s">
        <v>152</v>
      </c>
      <c r="V18" s="359" t="s">
        <v>177</v>
      </c>
      <c r="W18" s="138" t="s">
        <v>3</v>
      </c>
      <c r="Y18" s="380"/>
      <c r="Z18" s="209"/>
      <c r="AL18" s="209"/>
    </row>
    <row r="19" spans="1:38" s="4" customFormat="1" ht="15" customHeight="1" x14ac:dyDescent="0.35">
      <c r="A19" s="140" t="s">
        <v>544</v>
      </c>
      <c r="B19" s="158"/>
      <c r="C19" s="158"/>
      <c r="D19" s="167" t="s">
        <v>470</v>
      </c>
      <c r="E19" s="358"/>
      <c r="F19" s="277" t="str">
        <f>VLOOKUP(D19,Listat!$J$2:$K$9,2)&amp;VLOOKUP($C$8,Listat!$J$2:$K$9,2)</f>
        <v>ll</v>
      </c>
      <c r="G19" s="145"/>
      <c r="H19" s="277" t="str">
        <f>VLOOKUP(D19,Listat!$J$2:$K$9,2)&amp;LOOKUP($F$8,Listat!$J$2:$K$9)</f>
        <v>l</v>
      </c>
      <c r="I19" s="152"/>
      <c r="J19" s="277" t="str">
        <f>VLOOKUP(D19,Listat!$J$2:$K$9,2)&amp;LOOKUP($I$8,Listat!$J$2:$K$9)</f>
        <v>lll</v>
      </c>
      <c r="K19" s="152"/>
      <c r="L19" s="10"/>
      <c r="M19" s="390"/>
      <c r="N19" s="10"/>
      <c r="O19" s="10"/>
      <c r="P19" s="10"/>
      <c r="Q19" s="10"/>
      <c r="R19" s="134"/>
      <c r="S19" s="390"/>
      <c r="T19" s="389"/>
      <c r="U19" s="389"/>
      <c r="V19" s="389"/>
      <c r="W19" s="134"/>
      <c r="Y19" s="380"/>
      <c r="Z19" s="209"/>
      <c r="AL19" s="209"/>
    </row>
    <row r="20" spans="1:38" s="4" customFormat="1" ht="15" customHeight="1" thickBot="1" x14ac:dyDescent="0.35">
      <c r="A20" s="427" t="s">
        <v>467</v>
      </c>
      <c r="B20" s="416"/>
      <c r="C20" s="416"/>
      <c r="D20" s="428"/>
      <c r="E20" s="428"/>
      <c r="F20" s="428"/>
      <c r="G20" s="428"/>
      <c r="H20" s="428"/>
      <c r="I20" s="428"/>
      <c r="J20" s="428"/>
      <c r="K20" s="428"/>
      <c r="L20" s="428"/>
      <c r="M20" s="411" t="s">
        <v>456</v>
      </c>
      <c r="N20" s="412"/>
      <c r="O20" s="412"/>
      <c r="P20" s="413"/>
      <c r="Q20" s="413"/>
      <c r="R20" s="411"/>
      <c r="S20" s="413"/>
      <c r="T20" s="449" t="s">
        <v>190</v>
      </c>
      <c r="U20" s="453"/>
      <c r="V20" s="456" t="str">
        <f>LOOKUP(F8,Listat!$J$2:$K$9)&amp;IF(D11="Ihminen","l","")</f>
        <v/>
      </c>
      <c r="W20" s="443"/>
      <c r="Y20" s="380"/>
      <c r="Z20" s="209"/>
      <c r="AL20" s="209"/>
    </row>
    <row r="21" spans="1:38" s="207" customFormat="1" ht="15" customHeight="1" thickTop="1" x14ac:dyDescent="0.3">
      <c r="A21" s="906" t="str">
        <f>LOOKUP(C2,Voimat!M3:N16)</f>
        <v>Perus stuntit ja ominaisuudet</v>
      </c>
      <c r="B21" s="906"/>
      <c r="C21" s="906"/>
      <c r="D21" s="906"/>
      <c r="E21" s="906"/>
      <c r="F21" s="906"/>
      <c r="G21" s="906"/>
      <c r="H21" s="906"/>
      <c r="I21" s="906"/>
      <c r="J21" s="906"/>
      <c r="K21" s="906"/>
      <c r="L21" s="206"/>
      <c r="M21" s="247"/>
      <c r="N21" s="247"/>
      <c r="O21" s="276"/>
      <c r="P21" s="276"/>
      <c r="Q21" s="247"/>
      <c r="R21" s="276"/>
      <c r="S21" s="276"/>
      <c r="T21" s="885" t="s">
        <v>594</v>
      </c>
      <c r="U21" s="885"/>
      <c r="V21" s="885"/>
      <c r="W21" s="885"/>
      <c r="X21" s="4"/>
      <c r="Y21" s="380"/>
      <c r="Z21" s="209"/>
      <c r="AL21" s="209"/>
    </row>
    <row r="22" spans="1:38" s="4" customFormat="1" ht="15" customHeight="1" x14ac:dyDescent="0.3">
      <c r="A22" s="907"/>
      <c r="B22" s="907"/>
      <c r="C22" s="907"/>
      <c r="D22" s="907"/>
      <c r="E22" s="907"/>
      <c r="F22" s="907"/>
      <c r="G22" s="907"/>
      <c r="H22" s="907"/>
      <c r="I22" s="907"/>
      <c r="J22" s="907"/>
      <c r="K22" s="907"/>
      <c r="L22" s="2"/>
      <c r="M22" s="276"/>
      <c r="N22" s="247"/>
      <c r="O22" s="276"/>
      <c r="P22" s="276"/>
      <c r="Q22" s="247"/>
      <c r="R22" s="276"/>
      <c r="S22" s="276"/>
      <c r="T22" s="886"/>
      <c r="U22" s="886"/>
      <c r="V22" s="886"/>
      <c r="W22" s="886"/>
      <c r="Y22" s="380"/>
      <c r="Z22" s="209"/>
      <c r="AL22" s="209"/>
    </row>
    <row r="23" spans="1:38" s="4" customFormat="1" ht="15" customHeight="1" x14ac:dyDescent="0.3">
      <c r="A23" s="887" t="s">
        <v>843</v>
      </c>
      <c r="B23" s="887"/>
      <c r="C23" s="887"/>
      <c r="D23" s="887"/>
      <c r="E23" s="887"/>
      <c r="F23" s="887"/>
      <c r="G23" s="887"/>
      <c r="H23" s="887"/>
      <c r="I23" s="887"/>
      <c r="J23" s="887"/>
      <c r="K23" s="887"/>
      <c r="L23" s="2"/>
      <c r="M23" s="276"/>
      <c r="N23" s="247"/>
      <c r="O23" s="276"/>
      <c r="P23" s="276"/>
      <c r="Q23" s="247"/>
      <c r="R23" s="276"/>
      <c r="S23" s="276"/>
      <c r="T23" s="886"/>
      <c r="U23" s="886"/>
      <c r="V23" s="886"/>
      <c r="W23" s="886"/>
      <c r="Y23" s="380"/>
      <c r="Z23" s="209"/>
      <c r="AL23" s="209"/>
    </row>
    <row r="24" spans="1:38" s="4" customFormat="1" ht="15" customHeight="1" x14ac:dyDescent="0.3">
      <c r="A24" s="888"/>
      <c r="B24" s="888"/>
      <c r="C24" s="888"/>
      <c r="D24" s="888"/>
      <c r="E24" s="888"/>
      <c r="F24" s="888"/>
      <c r="G24" s="888"/>
      <c r="H24" s="888"/>
      <c r="I24" s="888"/>
      <c r="J24" s="888"/>
      <c r="K24" s="888"/>
      <c r="L24" s="2"/>
      <c r="M24" s="276"/>
      <c r="N24" s="247"/>
      <c r="O24" s="276"/>
      <c r="P24" s="276"/>
      <c r="Q24" s="247"/>
      <c r="R24" s="276"/>
      <c r="S24" s="276"/>
      <c r="T24" s="886"/>
      <c r="U24" s="886"/>
      <c r="V24" s="886"/>
      <c r="W24" s="886"/>
      <c r="Y24" s="380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</row>
    <row r="25" spans="1:38" s="4" customFormat="1" ht="15" customHeight="1" x14ac:dyDescent="0.3">
      <c r="A25" s="887" t="s">
        <v>508</v>
      </c>
      <c r="B25" s="887"/>
      <c r="C25" s="887"/>
      <c r="D25" s="887"/>
      <c r="E25" s="887"/>
      <c r="F25" s="887"/>
      <c r="G25" s="887"/>
      <c r="H25" s="887"/>
      <c r="I25" s="887"/>
      <c r="J25" s="887"/>
      <c r="K25" s="887"/>
      <c r="L25" s="2"/>
      <c r="M25" s="276"/>
      <c r="N25" s="247"/>
      <c r="O25" s="276"/>
      <c r="P25" s="276"/>
      <c r="Q25" s="247"/>
      <c r="R25" s="276"/>
      <c r="S25" s="276"/>
      <c r="T25" s="247"/>
      <c r="U25" s="276"/>
      <c r="V25" s="276"/>
      <c r="W25" s="247"/>
      <c r="Y25" s="380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</row>
    <row r="26" spans="1:38" s="4" customFormat="1" ht="15" customHeight="1" x14ac:dyDescent="0.3">
      <c r="A26" s="888"/>
      <c r="B26" s="888"/>
      <c r="C26" s="888"/>
      <c r="D26" s="888"/>
      <c r="E26" s="888"/>
      <c r="F26" s="888"/>
      <c r="G26" s="888"/>
      <c r="H26" s="888"/>
      <c r="I26" s="888"/>
      <c r="J26" s="888"/>
      <c r="K26" s="888"/>
      <c r="L26" s="2"/>
      <c r="M26" s="276"/>
      <c r="N26" s="247"/>
      <c r="O26" s="276"/>
      <c r="P26" s="276"/>
      <c r="Q26" s="247"/>
      <c r="R26" s="276"/>
      <c r="S26" s="276"/>
      <c r="T26" s="247"/>
      <c r="U26" s="276"/>
      <c r="V26" s="276"/>
      <c r="W26" s="247"/>
      <c r="Y26" s="380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</row>
    <row r="27" spans="1:38" s="4" customFormat="1" ht="15" customHeight="1" x14ac:dyDescent="0.3">
      <c r="A27" s="887" t="s">
        <v>509</v>
      </c>
      <c r="B27" s="887"/>
      <c r="C27" s="887"/>
      <c r="D27" s="887"/>
      <c r="E27" s="887"/>
      <c r="F27" s="887"/>
      <c r="G27" s="887"/>
      <c r="H27" s="887"/>
      <c r="I27" s="887"/>
      <c r="J27" s="887"/>
      <c r="K27" s="887"/>
      <c r="L27" s="10"/>
      <c r="M27" s="701" t="s">
        <v>513</v>
      </c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Y27" s="380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</row>
    <row r="28" spans="1:38" s="4" customFormat="1" ht="15" customHeight="1" thickBot="1" x14ac:dyDescent="0.35">
      <c r="A28" s="888"/>
      <c r="B28" s="888"/>
      <c r="C28" s="888"/>
      <c r="D28" s="888"/>
      <c r="E28" s="888"/>
      <c r="F28" s="888"/>
      <c r="G28" s="888"/>
      <c r="H28" s="888"/>
      <c r="I28" s="888"/>
      <c r="J28" s="888"/>
      <c r="K28" s="888"/>
      <c r="L28" s="2"/>
      <c r="M28" s="449" t="s">
        <v>829</v>
      </c>
      <c r="N28" s="449"/>
      <c r="O28" s="449"/>
      <c r="P28" s="449"/>
      <c r="Q28" s="449"/>
      <c r="R28" s="722" t="s">
        <v>885</v>
      </c>
      <c r="S28" s="434"/>
      <c r="T28" s="431"/>
      <c r="U28" s="414" t="s">
        <v>538</v>
      </c>
      <c r="V28" s="411"/>
      <c r="W28" s="412"/>
      <c r="Y28" s="380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</row>
    <row r="29" spans="1:38" s="4" customFormat="1" ht="15" customHeight="1" thickTop="1" x14ac:dyDescent="0.3">
      <c r="A29" s="915" t="s">
        <v>937</v>
      </c>
      <c r="B29" s="916"/>
      <c r="C29" s="916"/>
      <c r="D29" s="916"/>
      <c r="E29" s="916"/>
      <c r="F29" s="916"/>
      <c r="G29" s="916"/>
      <c r="H29" s="916"/>
      <c r="I29" s="916"/>
      <c r="J29" s="916"/>
      <c r="K29" s="916"/>
      <c r="L29" s="2"/>
      <c r="M29" s="350" t="s">
        <v>845</v>
      </c>
      <c r="N29" s="247"/>
      <c r="O29" s="170"/>
      <c r="P29" s="170"/>
      <c r="Q29" s="170"/>
      <c r="R29" s="142" t="s">
        <v>237</v>
      </c>
      <c r="S29" s="2"/>
      <c r="T29" s="170"/>
      <c r="U29" s="728" t="s">
        <v>580</v>
      </c>
      <c r="W29" s="2"/>
      <c r="Y29" s="380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</row>
    <row r="30" spans="1:38" s="4" customFormat="1" ht="15" customHeight="1" x14ac:dyDescent="0.3">
      <c r="A30" s="917"/>
      <c r="B30" s="917"/>
      <c r="C30" s="917"/>
      <c r="D30" s="917"/>
      <c r="E30" s="917"/>
      <c r="F30" s="917"/>
      <c r="G30" s="917"/>
      <c r="H30" s="917"/>
      <c r="I30" s="917"/>
      <c r="J30" s="917"/>
      <c r="K30" s="917"/>
      <c r="L30" s="2"/>
      <c r="M30" s="290" t="s">
        <v>386</v>
      </c>
      <c r="N30" s="247"/>
      <c r="O30" s="276"/>
      <c r="P30" s="276"/>
      <c r="Q30" s="276"/>
      <c r="R30" s="285" t="s">
        <v>246</v>
      </c>
      <c r="S30" s="2"/>
      <c r="T30" s="2"/>
      <c r="U30" s="167" t="s">
        <v>492</v>
      </c>
      <c r="V30" s="276"/>
      <c r="W30" s="247"/>
      <c r="Y30" s="380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</row>
    <row r="31" spans="1:38" s="4" customFormat="1" ht="15" customHeight="1" thickBot="1" x14ac:dyDescent="0.35">
      <c r="A31" s="887"/>
      <c r="B31" s="887"/>
      <c r="C31" s="887"/>
      <c r="D31" s="887"/>
      <c r="E31" s="887"/>
      <c r="F31" s="887"/>
      <c r="G31" s="887"/>
      <c r="H31" s="887"/>
      <c r="I31" s="887"/>
      <c r="J31" s="887"/>
      <c r="K31" s="887"/>
      <c r="M31" s="247" t="s">
        <v>207</v>
      </c>
      <c r="N31" s="247"/>
      <c r="O31" s="276"/>
      <c r="P31" s="276"/>
      <c r="Q31" s="247"/>
      <c r="R31" s="7"/>
      <c r="S31" s="441" t="s">
        <v>386</v>
      </c>
      <c r="T31" s="442"/>
      <c r="U31" s="443"/>
      <c r="V31" s="443"/>
      <c r="W31" s="410"/>
      <c r="Y31" s="380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</row>
    <row r="32" spans="1:38" s="4" customFormat="1" ht="15" customHeight="1" thickTop="1" x14ac:dyDescent="0.3">
      <c r="A32" s="888"/>
      <c r="B32" s="888"/>
      <c r="C32" s="888"/>
      <c r="D32" s="888"/>
      <c r="E32" s="888"/>
      <c r="F32" s="888"/>
      <c r="G32" s="888"/>
      <c r="H32" s="888"/>
      <c r="I32" s="888"/>
      <c r="J32" s="888"/>
      <c r="K32" s="888"/>
      <c r="M32" s="7" t="s">
        <v>850</v>
      </c>
      <c r="N32" s="247"/>
      <c r="O32" s="276"/>
      <c r="P32" s="276"/>
      <c r="Q32" s="247"/>
      <c r="R32" s="247"/>
      <c r="S32" s="377" t="s">
        <v>1</v>
      </c>
      <c r="T32" s="11" t="s">
        <v>440</v>
      </c>
      <c r="U32" s="2"/>
      <c r="V32" s="2"/>
      <c r="W32" s="7"/>
      <c r="Y32" s="380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</row>
    <row r="33" spans="1:38" s="4" customFormat="1" ht="15" customHeight="1" x14ac:dyDescent="0.3">
      <c r="A33" s="887"/>
      <c r="B33" s="887"/>
      <c r="C33" s="887"/>
      <c r="D33" s="887"/>
      <c r="E33" s="887"/>
      <c r="F33" s="887"/>
      <c r="G33" s="887"/>
      <c r="H33" s="887"/>
      <c r="I33" s="887"/>
      <c r="J33" s="887"/>
      <c r="K33" s="887"/>
      <c r="M33" s="290" t="s">
        <v>824</v>
      </c>
      <c r="N33" s="247"/>
      <c r="O33" s="276"/>
      <c r="P33" s="276"/>
      <c r="Q33" s="247"/>
      <c r="R33" s="247"/>
      <c r="S33" s="347" t="s">
        <v>1</v>
      </c>
      <c r="T33" s="378" t="s">
        <v>439</v>
      </c>
      <c r="U33" s="378"/>
      <c r="V33" s="378"/>
      <c r="W33" s="290"/>
      <c r="Y33" s="380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</row>
    <row r="34" spans="1:38" s="4" customFormat="1" ht="15" customHeight="1" x14ac:dyDescent="0.3">
      <c r="A34" s="887"/>
      <c r="B34" s="887"/>
      <c r="C34" s="887"/>
      <c r="D34" s="887"/>
      <c r="E34" s="887"/>
      <c r="F34" s="887"/>
      <c r="G34" s="887"/>
      <c r="H34" s="887"/>
      <c r="I34" s="887"/>
      <c r="J34" s="887"/>
      <c r="K34" s="887"/>
      <c r="M34" s="247" t="s">
        <v>847</v>
      </c>
      <c r="N34" s="247"/>
      <c r="O34" s="276"/>
      <c r="P34" s="276"/>
      <c r="Q34" s="247"/>
      <c r="R34" s="247"/>
      <c r="S34" s="138" t="s">
        <v>1</v>
      </c>
      <c r="T34" s="141" t="s">
        <v>932</v>
      </c>
      <c r="U34" s="3"/>
      <c r="V34" s="3"/>
      <c r="W34" s="3"/>
      <c r="AJ34" s="209"/>
      <c r="AK34" s="209"/>
      <c r="AL34" s="209"/>
    </row>
    <row r="35" spans="1:38" s="4" customFormat="1" ht="15" customHeight="1" thickBot="1" x14ac:dyDescent="0.35">
      <c r="A35" s="449" t="s">
        <v>195</v>
      </c>
      <c r="B35" s="453"/>
      <c r="C35" s="453"/>
      <c r="D35" s="453"/>
      <c r="E35" s="453"/>
      <c r="F35" s="702" t="s">
        <v>438</v>
      </c>
      <c r="G35" s="703"/>
      <c r="H35" s="455"/>
      <c r="I35" s="455"/>
      <c r="J35" s="441" t="s">
        <v>384</v>
      </c>
      <c r="K35" s="704"/>
      <c r="L35" s="705"/>
      <c r="M35" s="705"/>
      <c r="N35" s="449" t="s">
        <v>585</v>
      </c>
      <c r="O35" s="450"/>
      <c r="P35" s="450"/>
      <c r="Q35" s="450"/>
      <c r="R35" s="450"/>
      <c r="S35" s="451" t="s">
        <v>884</v>
      </c>
      <c r="T35" s="452"/>
      <c r="U35" s="452"/>
      <c r="V35" s="453"/>
      <c r="W35" s="453"/>
      <c r="AB35" s="209"/>
      <c r="AD35" s="209"/>
      <c r="AE35" s="209"/>
      <c r="AF35" s="209"/>
      <c r="AG35" s="209"/>
      <c r="AH35" s="209"/>
      <c r="AI35" s="209"/>
      <c r="AJ35" s="209"/>
      <c r="AK35" s="209"/>
      <c r="AL35" s="209"/>
    </row>
    <row r="36" spans="1:38" s="4" customFormat="1" ht="15" customHeight="1" thickTop="1" x14ac:dyDescent="0.3">
      <c r="A36" s="1" t="s">
        <v>8</v>
      </c>
      <c r="B36" s="2"/>
      <c r="C36" s="2"/>
      <c r="D36" s="2"/>
      <c r="E36" s="2"/>
      <c r="F36" s="1" t="s">
        <v>421</v>
      </c>
      <c r="G36" s="341"/>
      <c r="H36" s="2"/>
      <c r="I36" s="2"/>
      <c r="J36" s="145">
        <v>1</v>
      </c>
      <c r="K36" s="152" t="s">
        <v>180</v>
      </c>
      <c r="L36" s="152"/>
      <c r="M36" s="176"/>
      <c r="N36" s="279" t="s">
        <v>431</v>
      </c>
      <c r="O36" s="2" t="s">
        <v>426</v>
      </c>
      <c r="P36" s="342"/>
      <c r="Q36" s="342"/>
      <c r="R36" s="342"/>
      <c r="S36" s="2" t="s">
        <v>277</v>
      </c>
      <c r="T36" s="2"/>
      <c r="U36" s="2"/>
      <c r="V36" s="2"/>
      <c r="W36" s="2"/>
      <c r="AB36" s="209"/>
      <c r="AD36" s="209"/>
      <c r="AE36" s="209"/>
      <c r="AF36" s="209"/>
      <c r="AG36" s="209"/>
      <c r="AH36" s="209"/>
      <c r="AI36" s="209"/>
      <c r="AJ36" s="209"/>
      <c r="AK36" s="209"/>
      <c r="AL36" s="209"/>
    </row>
    <row r="37" spans="1:38" s="4" customFormat="1" ht="15" customHeight="1" x14ac:dyDescent="0.3">
      <c r="A37" s="280" t="s">
        <v>363</v>
      </c>
      <c r="B37" s="2"/>
      <c r="C37" s="2"/>
      <c r="D37" s="2"/>
      <c r="E37" s="2"/>
      <c r="F37" s="2" t="s">
        <v>422</v>
      </c>
      <c r="G37" s="341"/>
      <c r="H37" s="2"/>
      <c r="I37" s="2"/>
      <c r="J37" s="145">
        <v>2</v>
      </c>
      <c r="K37" s="152" t="s">
        <v>158</v>
      </c>
      <c r="L37" s="152"/>
      <c r="M37" s="176"/>
      <c r="N37" s="279">
        <v>3</v>
      </c>
      <c r="O37" s="2" t="s">
        <v>424</v>
      </c>
      <c r="P37" s="342"/>
      <c r="Q37" s="342"/>
      <c r="R37" s="342"/>
      <c r="S37" s="175" t="s">
        <v>360</v>
      </c>
      <c r="T37" s="175"/>
      <c r="U37" s="2"/>
      <c r="V37" s="2"/>
      <c r="W37" s="2"/>
      <c r="AB37" s="209"/>
      <c r="AD37" s="209"/>
      <c r="AE37" s="209"/>
      <c r="AF37" s="209"/>
      <c r="AG37" s="209"/>
      <c r="AH37" s="209"/>
      <c r="AI37" s="209"/>
      <c r="AJ37" s="209"/>
      <c r="AK37" s="209"/>
      <c r="AL37" s="209"/>
    </row>
    <row r="38" spans="1:38" s="4" customFormat="1" ht="15" customHeight="1" x14ac:dyDescent="0.3">
      <c r="A38" s="1" t="s">
        <v>192</v>
      </c>
      <c r="B38" s="2"/>
      <c r="C38" s="2"/>
      <c r="D38" s="2"/>
      <c r="E38" s="2"/>
      <c r="F38" s="2" t="s">
        <v>423</v>
      </c>
      <c r="G38" s="341"/>
      <c r="H38" s="2"/>
      <c r="I38" s="2"/>
      <c r="J38" s="145">
        <v>3</v>
      </c>
      <c r="K38" s="152" t="s">
        <v>159</v>
      </c>
      <c r="L38" s="152"/>
      <c r="M38" s="176"/>
      <c r="N38" s="279">
        <v>2</v>
      </c>
      <c r="O38" s="2" t="s">
        <v>349</v>
      </c>
      <c r="P38" s="342"/>
      <c r="Q38" s="342"/>
      <c r="R38" s="342"/>
      <c r="S38" s="136" t="s">
        <v>212</v>
      </c>
      <c r="T38" s="136"/>
      <c r="U38" s="2"/>
      <c r="V38" s="2"/>
      <c r="W38" s="2"/>
      <c r="AB38" s="209"/>
      <c r="AD38" s="209"/>
      <c r="AE38" s="209"/>
      <c r="AF38" s="209"/>
      <c r="AG38" s="209"/>
      <c r="AH38" s="209"/>
      <c r="AI38" s="209"/>
      <c r="AJ38" s="209"/>
      <c r="AK38" s="209"/>
      <c r="AL38" s="209"/>
    </row>
    <row r="39" spans="1:38" s="4" customFormat="1" ht="15" customHeight="1" x14ac:dyDescent="0.3">
      <c r="A39" s="280" t="s">
        <v>506</v>
      </c>
      <c r="B39" s="2"/>
      <c r="C39" s="2"/>
      <c r="D39" s="2"/>
      <c r="E39" s="2"/>
      <c r="F39" s="2" t="s">
        <v>427</v>
      </c>
      <c r="G39" s="341"/>
      <c r="H39" s="2"/>
      <c r="I39" s="2"/>
      <c r="J39" s="145">
        <v>4</v>
      </c>
      <c r="K39" s="152" t="s">
        <v>181</v>
      </c>
      <c r="L39" s="152"/>
      <c r="M39" s="176"/>
      <c r="N39" s="279">
        <v>1</v>
      </c>
      <c r="O39" s="2" t="s">
        <v>425</v>
      </c>
      <c r="P39" s="342"/>
      <c r="Q39" s="342"/>
      <c r="R39" s="342"/>
      <c r="S39" s="136" t="s">
        <v>968</v>
      </c>
      <c r="T39" s="136"/>
      <c r="U39" s="2"/>
      <c r="V39" s="2"/>
      <c r="W39" s="2"/>
      <c r="AB39" s="209"/>
      <c r="AD39" s="209"/>
      <c r="AE39" s="209"/>
      <c r="AF39" s="209"/>
      <c r="AG39" s="209"/>
      <c r="AH39" s="209"/>
      <c r="AI39" s="209"/>
      <c r="AJ39" s="209"/>
      <c r="AK39" s="209"/>
      <c r="AL39" s="209"/>
    </row>
    <row r="40" spans="1:38" s="4" customFormat="1" ht="15" customHeight="1" thickBot="1" x14ac:dyDescent="0.35">
      <c r="A40" s="280" t="s">
        <v>828</v>
      </c>
      <c r="B40" s="2"/>
      <c r="C40" s="2"/>
      <c r="D40" s="2"/>
      <c r="E40" s="2"/>
      <c r="F40" s="1" t="s">
        <v>437</v>
      </c>
      <c r="G40" s="342"/>
      <c r="H40" s="2"/>
      <c r="I40" s="342"/>
      <c r="J40" s="145">
        <v>5</v>
      </c>
      <c r="K40" s="152" t="s">
        <v>157</v>
      </c>
      <c r="L40" s="152"/>
      <c r="M40" s="176"/>
      <c r="N40" s="451" t="s">
        <v>545</v>
      </c>
      <c r="O40" s="452"/>
      <c r="P40" s="452"/>
      <c r="Q40" s="453"/>
      <c r="R40" s="453"/>
      <c r="S40" s="175" t="s">
        <v>361</v>
      </c>
      <c r="T40" s="175"/>
      <c r="U40" s="2"/>
      <c r="V40" s="2"/>
      <c r="W40" s="2"/>
      <c r="AB40" s="209"/>
      <c r="AD40" s="209"/>
      <c r="AE40" s="209"/>
      <c r="AF40" s="209"/>
      <c r="AG40" s="209"/>
      <c r="AH40" s="209"/>
      <c r="AI40" s="209"/>
      <c r="AJ40" s="209"/>
      <c r="AK40" s="209"/>
      <c r="AL40" s="209"/>
    </row>
    <row r="41" spans="1:38" s="4" customFormat="1" ht="15" customHeight="1" thickTop="1" thickBot="1" x14ac:dyDescent="0.35">
      <c r="A41" s="280" t="s">
        <v>537</v>
      </c>
      <c r="B41" s="2"/>
      <c r="C41" s="2"/>
      <c r="D41" s="2"/>
      <c r="E41" s="2"/>
      <c r="F41" s="2" t="s">
        <v>428</v>
      </c>
      <c r="G41" s="342"/>
      <c r="H41" s="2"/>
      <c r="I41" s="342"/>
      <c r="J41" s="145">
        <v>6</v>
      </c>
      <c r="K41" s="152" t="s">
        <v>267</v>
      </c>
      <c r="L41" s="152"/>
      <c r="M41" s="176"/>
      <c r="N41" s="140" t="s">
        <v>521</v>
      </c>
      <c r="O41" s="140"/>
      <c r="P41" s="140" t="s">
        <v>522</v>
      </c>
      <c r="Q41" s="342"/>
      <c r="R41" s="342"/>
      <c r="S41" s="451" t="s">
        <v>556</v>
      </c>
      <c r="T41" s="452"/>
      <c r="U41" s="452"/>
      <c r="V41" s="453"/>
      <c r="W41" s="453"/>
      <c r="Y41"/>
      <c r="Z41"/>
      <c r="AA41"/>
      <c r="AB41"/>
      <c r="AC41"/>
      <c r="AD41" s="209"/>
      <c r="AE41" s="209"/>
      <c r="AF41" s="209"/>
      <c r="AG41" s="209"/>
      <c r="AH41" s="209"/>
      <c r="AI41" s="209"/>
      <c r="AJ41" s="209"/>
      <c r="AK41" s="209"/>
      <c r="AL41" s="209"/>
    </row>
    <row r="42" spans="1:38" s="4" customFormat="1" ht="15" customHeight="1" thickTop="1" x14ac:dyDescent="0.3">
      <c r="A42" s="136" t="s">
        <v>548</v>
      </c>
      <c r="B42" s="2"/>
      <c r="C42" s="2"/>
      <c r="D42" s="2"/>
      <c r="E42" s="2"/>
      <c r="F42" s="2" t="s">
        <v>429</v>
      </c>
      <c r="G42" s="342"/>
      <c r="H42" s="2"/>
      <c r="I42" s="342"/>
      <c r="J42" s="144">
        <v>7</v>
      </c>
      <c r="K42" s="176" t="s">
        <v>264</v>
      </c>
      <c r="L42" s="176"/>
      <c r="M42" s="176"/>
      <c r="N42" s="362" t="s">
        <v>525</v>
      </c>
      <c r="O42" s="140"/>
      <c r="P42" s="140" t="s">
        <v>552</v>
      </c>
      <c r="Q42" s="342"/>
      <c r="R42" s="342"/>
      <c r="S42" s="140" t="s">
        <v>191</v>
      </c>
      <c r="T42" s="140"/>
      <c r="U42" s="140"/>
      <c r="V42" s="342"/>
      <c r="W42" s="708" t="s">
        <v>557</v>
      </c>
      <c r="Y42"/>
      <c r="Z42"/>
      <c r="AA42"/>
      <c r="AB42"/>
      <c r="AC42"/>
      <c r="AD42" s="209"/>
      <c r="AE42" s="209"/>
      <c r="AF42" s="209"/>
      <c r="AG42" s="209"/>
      <c r="AH42" s="209"/>
      <c r="AI42" s="209"/>
      <c r="AJ42" s="209"/>
      <c r="AK42" s="209"/>
      <c r="AL42" s="276"/>
    </row>
    <row r="43" spans="1:38" s="4" customFormat="1" ht="15" customHeight="1" x14ac:dyDescent="0.3">
      <c r="A43" s="136" t="s">
        <v>848</v>
      </c>
      <c r="B43" s="342"/>
      <c r="C43" s="342"/>
      <c r="D43" s="342"/>
      <c r="E43" s="342"/>
      <c r="F43" s="2" t="s">
        <v>430</v>
      </c>
      <c r="G43" s="341"/>
      <c r="H43" s="2"/>
      <c r="I43" s="342"/>
      <c r="J43" s="144">
        <v>8</v>
      </c>
      <c r="K43" s="176" t="s">
        <v>270</v>
      </c>
      <c r="L43" s="176"/>
      <c r="M43" s="176"/>
      <c r="N43" s="140" t="s">
        <v>546</v>
      </c>
      <c r="O43" s="140"/>
      <c r="P43" s="342"/>
      <c r="Q43" s="342"/>
      <c r="R43" s="342"/>
      <c r="S43" s="362" t="s">
        <v>558</v>
      </c>
      <c r="T43" s="140"/>
      <c r="U43" s="140"/>
      <c r="V43" s="342"/>
      <c r="W43" s="708">
        <v>-1</v>
      </c>
      <c r="Y43"/>
      <c r="Z43"/>
      <c r="AA43"/>
      <c r="AB43"/>
      <c r="AC43"/>
      <c r="AD43" s="209"/>
      <c r="AE43" s="209"/>
      <c r="AF43" s="209"/>
      <c r="AG43" s="209"/>
      <c r="AH43" s="209"/>
      <c r="AI43" s="209"/>
      <c r="AJ43" s="209"/>
      <c r="AK43" s="209"/>
    </row>
    <row r="44" spans="1:38" s="4" customFormat="1" ht="15" customHeight="1" thickBot="1" x14ac:dyDescent="0.35">
      <c r="A44" s="449" t="s">
        <v>190</v>
      </c>
      <c r="B44" s="706"/>
      <c r="C44" s="706"/>
      <c r="D44" s="706"/>
      <c r="E44" s="706"/>
      <c r="F44" s="451" t="s">
        <v>182</v>
      </c>
      <c r="G44" s="452"/>
      <c r="H44" s="443"/>
      <c r="I44" s="443"/>
      <c r="J44" s="443"/>
      <c r="K44" s="443"/>
      <c r="L44" s="443"/>
      <c r="M44" s="443"/>
      <c r="N44" s="2" t="s">
        <v>547</v>
      </c>
      <c r="O44" s="342"/>
      <c r="P44" s="342"/>
      <c r="Q44" s="342"/>
      <c r="R44" s="342"/>
      <c r="S44" s="140" t="s">
        <v>559</v>
      </c>
      <c r="T44" s="140"/>
      <c r="U44" s="342"/>
      <c r="V44" s="342"/>
      <c r="W44" s="707">
        <v>-2</v>
      </c>
      <c r="Y44"/>
      <c r="Z44"/>
      <c r="AA44"/>
      <c r="AB44"/>
      <c r="AC44"/>
      <c r="AD44" s="209"/>
      <c r="AE44" s="209"/>
      <c r="AF44" s="209"/>
      <c r="AG44" s="209"/>
      <c r="AH44" s="209"/>
      <c r="AI44" s="209"/>
      <c r="AJ44" s="209"/>
      <c r="AK44" s="209"/>
    </row>
    <row r="45" spans="1:38" s="4" customFormat="1" ht="15" customHeight="1" thickTop="1" x14ac:dyDescent="0.3">
      <c r="A45" s="465" t="s">
        <v>593</v>
      </c>
      <c r="B45" s="342"/>
      <c r="C45" s="342"/>
      <c r="D45" s="342"/>
      <c r="E45" s="342"/>
      <c r="F45" s="342" t="s">
        <v>854</v>
      </c>
      <c r="G45" s="342"/>
      <c r="H45" s="342"/>
      <c r="I45" s="342"/>
      <c r="J45" s="2"/>
      <c r="K45" s="2"/>
      <c r="L45" s="2"/>
      <c r="M45" s="2"/>
      <c r="N45" s="140" t="s">
        <v>523</v>
      </c>
      <c r="O45" s="140"/>
      <c r="P45" s="140" t="s">
        <v>524</v>
      </c>
      <c r="Q45" s="342"/>
      <c r="R45" s="342"/>
      <c r="S45" s="2" t="s">
        <v>1038</v>
      </c>
      <c r="T45" s="2"/>
      <c r="U45" s="2"/>
      <c r="V45" s="2"/>
      <c r="W45" s="180">
        <v>-1</v>
      </c>
      <c r="Y45"/>
      <c r="Z45"/>
      <c r="AA45"/>
      <c r="AB45"/>
      <c r="AC45"/>
      <c r="AD45" s="209"/>
      <c r="AE45" s="209"/>
      <c r="AF45" s="209"/>
      <c r="AG45" s="209"/>
      <c r="AH45" s="209"/>
      <c r="AI45" s="209"/>
      <c r="AJ45" s="209"/>
      <c r="AK45" s="209"/>
    </row>
    <row r="46" spans="1:38" s="4" customFormat="1" ht="15" customHeight="1" x14ac:dyDescent="0.3">
      <c r="A46" s="177" t="s">
        <v>934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</row>
    <row r="47" spans="1:38" s="4" customFormat="1" ht="15" customHeight="1" x14ac:dyDescent="0.3">
      <c r="A47" s="177" t="s">
        <v>935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209"/>
    </row>
    <row r="48" spans="1:38" s="4" customFormat="1" ht="15" customHeight="1" x14ac:dyDescent="0.3">
      <c r="A48" s="177" t="s">
        <v>933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"/>
      <c r="O48" s="2"/>
      <c r="P48" s="2"/>
      <c r="Q48" s="2"/>
      <c r="R48" s="2"/>
      <c r="S48" s="342"/>
      <c r="T48" s="2"/>
      <c r="U48" s="2"/>
      <c r="V48" s="2"/>
      <c r="W48" s="2"/>
      <c r="X48" s="2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</row>
    <row r="49" spans="1:37" s="4" customFormat="1" ht="15" customHeight="1" x14ac:dyDescent="0.3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S49" s="342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</row>
    <row r="50" spans="1:37" s="4" customFormat="1" ht="15" customHeight="1" x14ac:dyDescent="0.3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S50" s="342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</row>
    <row r="51" spans="1:37" s="4" customFormat="1" ht="15" customHeight="1" x14ac:dyDescent="0.3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S51" s="342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</row>
    <row r="52" spans="1:37" s="4" customFormat="1" ht="15" customHeight="1" x14ac:dyDescent="0.3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S52" s="342"/>
      <c r="Y52" s="209"/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</row>
    <row r="53" spans="1:37" s="4" customFormat="1" ht="15" customHeight="1" x14ac:dyDescent="0.3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S53" s="342"/>
      <c r="Y53" s="209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</row>
    <row r="54" spans="1:37" s="4" customFormat="1" ht="15" customHeight="1" x14ac:dyDescent="0.3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</row>
    <row r="55" spans="1:37" s="4" customFormat="1" ht="15" customHeight="1" x14ac:dyDescent="0.3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</row>
    <row r="56" spans="1:37" s="4" customFormat="1" ht="15" customHeight="1" x14ac:dyDescent="0.3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</row>
    <row r="57" spans="1:37" s="4" customFormat="1" ht="15" customHeight="1" x14ac:dyDescent="0.3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</row>
    <row r="58" spans="1:37" s="4" customFormat="1" ht="15" customHeight="1" x14ac:dyDescent="0.3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</row>
    <row r="59" spans="1:37" s="4" customFormat="1" ht="15" customHeight="1" x14ac:dyDescent="0.3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</row>
    <row r="60" spans="1:37" s="4" customFormat="1" ht="15" customHeight="1" x14ac:dyDescent="0.3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</row>
    <row r="61" spans="1:37" s="4" customFormat="1" ht="15" customHeight="1" x14ac:dyDescent="0.3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</row>
    <row r="62" spans="1:37" s="4" customFormat="1" ht="15" customHeight="1" x14ac:dyDescent="0.3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</row>
    <row r="63" spans="1:37" s="4" customFormat="1" ht="15" customHeight="1" x14ac:dyDescent="0.3">
      <c r="A63" s="20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</row>
    <row r="64" spans="1:37" s="4" customFormat="1" ht="15" customHeight="1" x14ac:dyDescent="0.3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</row>
    <row r="65" spans="1:37" s="4" customFormat="1" ht="15" customHeight="1" x14ac:dyDescent="0.3">
      <c r="A65" s="209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</row>
    <row r="66" spans="1:37" s="4" customFormat="1" ht="15" customHeight="1" x14ac:dyDescent="0.3">
      <c r="A66" s="209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</row>
    <row r="67" spans="1:37" s="4" customFormat="1" ht="15" customHeight="1" x14ac:dyDescent="0.3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</row>
    <row r="68" spans="1:37" s="4" customFormat="1" ht="15" customHeight="1" x14ac:dyDescent="0.3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</row>
    <row r="69" spans="1:37" s="4" customFormat="1" ht="15" customHeight="1" x14ac:dyDescent="0.3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</row>
    <row r="70" spans="1:37" s="4" customFormat="1" ht="15" customHeight="1" x14ac:dyDescent="0.3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</row>
    <row r="71" spans="1:37" s="4" customFormat="1" ht="15" customHeight="1" x14ac:dyDescent="0.3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</row>
    <row r="72" spans="1:37" s="4" customFormat="1" ht="15" customHeight="1" x14ac:dyDescent="0.3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</row>
    <row r="73" spans="1:37" s="4" customFormat="1" ht="15" customHeight="1" x14ac:dyDescent="0.3">
      <c r="A73" s="209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</row>
    <row r="74" spans="1:37" s="4" customFormat="1" ht="15" customHeight="1" x14ac:dyDescent="0.3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</row>
    <row r="75" spans="1:37" s="4" customFormat="1" ht="15" customHeight="1" x14ac:dyDescent="0.3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</row>
    <row r="76" spans="1:37" s="4" customFormat="1" ht="15" customHeight="1" x14ac:dyDescent="0.3">
      <c r="A76" s="209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</row>
    <row r="77" spans="1:37" s="4" customFormat="1" ht="15" customHeight="1" x14ac:dyDescent="0.3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</row>
    <row r="78" spans="1:37" s="4" customFormat="1" ht="15" customHeight="1" x14ac:dyDescent="0.3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</row>
    <row r="79" spans="1:37" s="4" customFormat="1" ht="15" customHeight="1" x14ac:dyDescent="0.3">
      <c r="A79" s="209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</row>
    <row r="80" spans="1:37" s="4" customFormat="1" ht="15" customHeight="1" x14ac:dyDescent="0.3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</row>
    <row r="81" spans="1:37" s="4" customFormat="1" ht="15" customHeight="1" x14ac:dyDescent="0.3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</row>
    <row r="82" spans="1:37" s="4" customFormat="1" ht="15" customHeight="1" x14ac:dyDescent="0.3">
      <c r="A82" s="209"/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</row>
    <row r="83" spans="1:37" s="4" customFormat="1" ht="15" customHeight="1" x14ac:dyDescent="0.3">
      <c r="A83" s="209"/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</row>
    <row r="84" spans="1:37" s="4" customFormat="1" ht="15" customHeight="1" x14ac:dyDescent="0.3">
      <c r="K84" s="8"/>
      <c r="L84" s="8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</row>
    <row r="85" spans="1:37" s="4" customFormat="1" ht="15" customHeight="1" x14ac:dyDescent="0.3">
      <c r="K85" s="8"/>
      <c r="L85" s="8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</row>
    <row r="86" spans="1:37" s="4" customFormat="1" ht="15" customHeight="1" x14ac:dyDescent="0.3">
      <c r="K86" s="8"/>
      <c r="L86" s="8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</row>
    <row r="87" spans="1:37" s="4" customFormat="1" ht="15" customHeight="1" x14ac:dyDescent="0.3">
      <c r="K87" s="8"/>
      <c r="L87" s="8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</row>
    <row r="88" spans="1:37" s="4" customFormat="1" ht="15" customHeight="1" x14ac:dyDescent="0.3">
      <c r="K88" s="8"/>
      <c r="L88" s="8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</row>
    <row r="89" spans="1:37" s="4" customFormat="1" ht="15" customHeight="1" x14ac:dyDescent="0.3">
      <c r="K89" s="8"/>
      <c r="L89" s="8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</row>
    <row r="90" spans="1:37" s="4" customFormat="1" ht="15" customHeight="1" x14ac:dyDescent="0.3">
      <c r="K90" s="8"/>
      <c r="L90" s="8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</row>
    <row r="91" spans="1:37" s="4" customFormat="1" ht="15" customHeight="1" x14ac:dyDescent="0.3">
      <c r="K91" s="8"/>
      <c r="L91" s="8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</row>
    <row r="92" spans="1:37" s="4" customFormat="1" ht="15" customHeight="1" x14ac:dyDescent="0.3">
      <c r="K92" s="8"/>
      <c r="L92" s="8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</row>
    <row r="93" spans="1:37" s="4" customFormat="1" ht="15" customHeight="1" x14ac:dyDescent="0.3">
      <c r="K93" s="8"/>
      <c r="L93" s="8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</row>
    <row r="94" spans="1:37" s="4" customFormat="1" ht="15" customHeight="1" x14ac:dyDescent="0.3">
      <c r="K94" s="8"/>
      <c r="L94" s="8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</row>
    <row r="95" spans="1:37" s="4" customFormat="1" ht="15" customHeight="1" x14ac:dyDescent="0.3">
      <c r="K95" s="8"/>
      <c r="L95" s="8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</row>
    <row r="96" spans="1:37" s="4" customFormat="1" ht="15" customHeight="1" x14ac:dyDescent="0.3">
      <c r="K96" s="8"/>
      <c r="L96" s="8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</row>
    <row r="97" spans="11:37" s="4" customFormat="1" ht="15" customHeight="1" x14ac:dyDescent="0.3">
      <c r="K97" s="8"/>
      <c r="L97" s="8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</row>
    <row r="98" spans="11:37" s="4" customFormat="1" ht="15" customHeight="1" x14ac:dyDescent="0.3">
      <c r="K98" s="8"/>
      <c r="L98" s="8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</row>
    <row r="99" spans="11:37" s="4" customFormat="1" ht="15" customHeight="1" x14ac:dyDescent="0.3">
      <c r="K99" s="8"/>
      <c r="L99" s="8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</row>
    <row r="100" spans="11:37" s="4" customFormat="1" ht="15" customHeight="1" x14ac:dyDescent="0.3">
      <c r="K100" s="8"/>
      <c r="L100" s="8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</row>
    <row r="101" spans="11:37" s="4" customFormat="1" ht="15" customHeight="1" x14ac:dyDescent="0.3">
      <c r="K101" s="8"/>
      <c r="L101" s="8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</row>
    <row r="102" spans="11:37" s="4" customFormat="1" ht="15" customHeight="1" x14ac:dyDescent="0.3">
      <c r="K102" s="8"/>
      <c r="L102" s="8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</row>
    <row r="103" spans="11:37" s="4" customFormat="1" ht="15" customHeight="1" x14ac:dyDescent="0.3">
      <c r="K103" s="8"/>
      <c r="L103" s="8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</row>
    <row r="104" spans="11:37" s="4" customFormat="1" ht="15" customHeight="1" x14ac:dyDescent="0.3">
      <c r="K104" s="8"/>
      <c r="L104" s="8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</row>
    <row r="105" spans="11:37" s="4" customFormat="1" ht="15" customHeight="1" x14ac:dyDescent="0.3">
      <c r="K105" s="8"/>
      <c r="L105" s="8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</row>
    <row r="106" spans="11:37" s="4" customFormat="1" ht="15" customHeight="1" x14ac:dyDescent="0.3">
      <c r="K106" s="8"/>
      <c r="L106" s="8"/>
      <c r="N106"/>
      <c r="O106"/>
      <c r="P106"/>
      <c r="Q106"/>
      <c r="R106"/>
      <c r="S106"/>
      <c r="T106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</row>
    <row r="107" spans="11:37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</row>
    <row r="108" spans="11:37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</row>
    <row r="109" spans="11:37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</row>
    <row r="110" spans="11:37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</row>
    <row r="111" spans="11:37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</row>
    <row r="112" spans="11:37" s="4" customFormat="1" ht="15" customHeight="1" x14ac:dyDescent="0.3">
      <c r="K112" s="8"/>
      <c r="L112" s="8"/>
      <c r="M112"/>
      <c r="N112"/>
      <c r="O112"/>
      <c r="P112"/>
      <c r="Q112"/>
      <c r="R112"/>
      <c r="S112"/>
      <c r="T112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</row>
    <row r="113" spans="6:37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</row>
    <row r="114" spans="6:37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</row>
    <row r="115" spans="6:37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</row>
    <row r="116" spans="6:37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</row>
    <row r="117" spans="6:37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</row>
    <row r="118" spans="6:37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</row>
    <row r="119" spans="6:37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</row>
    <row r="120" spans="6:37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</row>
    <row r="121" spans="6:37" s="4" customFormat="1" ht="15" customHeight="1" x14ac:dyDescent="0.3">
      <c r="F121"/>
      <c r="G121"/>
      <c r="H121"/>
      <c r="I121"/>
      <c r="J121"/>
      <c r="K121" s="8"/>
      <c r="L121" s="8"/>
      <c r="M121"/>
      <c r="N121"/>
      <c r="O121"/>
      <c r="P121"/>
      <c r="Q121"/>
      <c r="R121"/>
      <c r="S121"/>
      <c r="T121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</row>
    <row r="122" spans="6:37" s="4" customFormat="1" ht="15" customHeight="1" x14ac:dyDescent="0.3">
      <c r="F122"/>
      <c r="G122"/>
      <c r="H122"/>
      <c r="I122"/>
      <c r="J122"/>
      <c r="K122" s="367"/>
      <c r="L122" s="8"/>
      <c r="M122"/>
      <c r="N122"/>
      <c r="O122"/>
      <c r="P122"/>
      <c r="Q122"/>
      <c r="R122"/>
      <c r="S122"/>
      <c r="T122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</row>
    <row r="123" spans="6:37" s="4" customFormat="1" ht="15" customHeight="1" x14ac:dyDescent="0.3">
      <c r="F123"/>
      <c r="G123"/>
      <c r="H123"/>
      <c r="I123"/>
      <c r="J123"/>
      <c r="K123" s="367"/>
      <c r="L123" s="367"/>
      <c r="M123"/>
      <c r="N123"/>
      <c r="O123"/>
      <c r="P123"/>
      <c r="Q123"/>
      <c r="R123"/>
      <c r="S123"/>
      <c r="T123"/>
      <c r="Y123" s="209"/>
      <c r="Z123" s="209"/>
      <c r="AA123" s="209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</row>
    <row r="124" spans="6:37" s="4" customFormat="1" ht="15" customHeight="1" x14ac:dyDescent="0.3">
      <c r="F124"/>
      <c r="G124"/>
      <c r="H124"/>
      <c r="I124"/>
      <c r="J124"/>
      <c r="K124" s="367"/>
      <c r="L124" s="367"/>
      <c r="M124"/>
      <c r="N124"/>
      <c r="O124"/>
      <c r="P124"/>
      <c r="Q124"/>
      <c r="R124"/>
      <c r="S124"/>
      <c r="T124"/>
      <c r="Y124" s="209"/>
      <c r="Z124" s="209"/>
      <c r="AA124" s="209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</row>
    <row r="125" spans="6:37" s="4" customFormat="1" ht="15" customHeight="1" x14ac:dyDescent="0.3">
      <c r="F125"/>
      <c r="G125"/>
      <c r="H125"/>
      <c r="I125"/>
      <c r="J125"/>
      <c r="K125" s="367"/>
      <c r="L125" s="367"/>
      <c r="M125"/>
      <c r="N125"/>
      <c r="O125"/>
      <c r="P125"/>
      <c r="Q125"/>
      <c r="R125"/>
      <c r="S125"/>
      <c r="T125"/>
      <c r="Y125" s="209"/>
      <c r="Z125" s="209"/>
      <c r="AA125" s="209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</row>
    <row r="126" spans="6:37" s="4" customFormat="1" ht="15" customHeight="1" x14ac:dyDescent="0.3">
      <c r="F126"/>
      <c r="G126"/>
      <c r="H126"/>
      <c r="I126"/>
      <c r="J126"/>
      <c r="K126" s="367"/>
      <c r="L126" s="367"/>
      <c r="M126"/>
      <c r="N126"/>
      <c r="O126"/>
      <c r="P126"/>
      <c r="Q126"/>
      <c r="R126"/>
      <c r="S126"/>
      <c r="T126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</row>
    <row r="127" spans="6:37" s="4" customFormat="1" ht="15" customHeight="1" x14ac:dyDescent="0.3">
      <c r="F127"/>
      <c r="G127"/>
      <c r="H127"/>
      <c r="I127"/>
      <c r="J127"/>
      <c r="K127" s="367"/>
      <c r="L127" s="367"/>
      <c r="M127"/>
      <c r="N127"/>
      <c r="O127"/>
      <c r="P127"/>
      <c r="Q127"/>
      <c r="R127"/>
      <c r="S127"/>
      <c r="T127"/>
      <c r="Y127" s="209"/>
      <c r="Z127" s="209"/>
      <c r="AA127" s="209"/>
      <c r="AB127" s="209"/>
      <c r="AC127" s="209"/>
      <c r="AD127" s="209"/>
      <c r="AE127" s="209"/>
      <c r="AF127" s="209"/>
      <c r="AG127" s="209"/>
      <c r="AH127" s="209"/>
      <c r="AI127" s="209"/>
      <c r="AJ127" s="209"/>
      <c r="AK127" s="209"/>
    </row>
    <row r="128" spans="6:37" s="4" customFormat="1" ht="15" customHeight="1" x14ac:dyDescent="0.3">
      <c r="F128"/>
      <c r="G128"/>
      <c r="H128"/>
      <c r="I128"/>
      <c r="J128"/>
      <c r="K128" s="367"/>
      <c r="L128" s="367"/>
      <c r="M128"/>
      <c r="N128"/>
      <c r="O128"/>
      <c r="P128"/>
      <c r="Q128"/>
      <c r="R128"/>
      <c r="S128"/>
      <c r="T128"/>
      <c r="Y128" s="209"/>
      <c r="Z128" s="209"/>
      <c r="AA128" s="209"/>
      <c r="AB128" s="209"/>
      <c r="AC128" s="209"/>
      <c r="AD128" s="209"/>
      <c r="AE128" s="209"/>
      <c r="AF128" s="209"/>
      <c r="AG128" s="209"/>
      <c r="AH128" s="209"/>
      <c r="AI128" s="209"/>
      <c r="AJ128" s="209"/>
      <c r="AK128" s="209"/>
    </row>
    <row r="129" spans="1:37" s="4" customFormat="1" ht="15" customHeight="1" x14ac:dyDescent="0.3">
      <c r="E129"/>
      <c r="F129"/>
      <c r="G129"/>
      <c r="H129"/>
      <c r="I129"/>
      <c r="J129"/>
      <c r="K129" s="367"/>
      <c r="L129" s="367"/>
      <c r="M129"/>
      <c r="N129"/>
      <c r="O129"/>
      <c r="P129"/>
      <c r="Q129"/>
      <c r="R129"/>
      <c r="S129"/>
      <c r="T129"/>
      <c r="Y129" s="210"/>
      <c r="Z129" s="209"/>
      <c r="AA129" s="209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</row>
    <row r="130" spans="1:37" s="4" customFormat="1" ht="15" customHeight="1" x14ac:dyDescent="0.3">
      <c r="E130"/>
      <c r="F130"/>
      <c r="G130"/>
      <c r="H130"/>
      <c r="I130"/>
      <c r="J130"/>
      <c r="K130" s="367"/>
      <c r="L130" s="367"/>
      <c r="M130"/>
      <c r="N130"/>
      <c r="O130"/>
      <c r="P130"/>
      <c r="Q130"/>
      <c r="R130"/>
      <c r="S130"/>
      <c r="T130"/>
      <c r="U130"/>
      <c r="V130"/>
      <c r="W130"/>
      <c r="Y130" s="210"/>
      <c r="Z130" s="209"/>
      <c r="AA130" s="209"/>
      <c r="AB130" s="209"/>
      <c r="AC130" s="209"/>
      <c r="AD130" s="209"/>
      <c r="AE130" s="209"/>
      <c r="AF130" s="209"/>
      <c r="AG130" s="209"/>
      <c r="AH130" s="209"/>
      <c r="AI130" s="209"/>
      <c r="AJ130" s="209"/>
      <c r="AK130" s="209"/>
    </row>
    <row r="131" spans="1:37" s="4" customFormat="1" ht="15" customHeight="1" x14ac:dyDescent="0.3">
      <c r="E131"/>
      <c r="F131"/>
      <c r="G131"/>
      <c r="H131"/>
      <c r="I131"/>
      <c r="J131"/>
      <c r="K131" s="367"/>
      <c r="L131" s="367"/>
      <c r="M131"/>
      <c r="N131"/>
      <c r="O131"/>
      <c r="P131"/>
      <c r="Q131"/>
      <c r="R131"/>
      <c r="S131"/>
      <c r="T131"/>
      <c r="U131"/>
      <c r="V131"/>
      <c r="W131"/>
      <c r="Y131" s="210"/>
      <c r="Z131" s="209"/>
      <c r="AA131" s="209"/>
      <c r="AB131" s="209"/>
      <c r="AC131" s="209"/>
      <c r="AD131" s="209"/>
      <c r="AE131" s="209"/>
      <c r="AF131" s="209"/>
      <c r="AG131" s="209"/>
      <c r="AH131" s="209"/>
      <c r="AI131" s="209"/>
      <c r="AJ131" s="209"/>
      <c r="AK131" s="209"/>
    </row>
    <row r="132" spans="1:37" s="4" customFormat="1" ht="15" customHeight="1" x14ac:dyDescent="0.3">
      <c r="E132"/>
      <c r="F132"/>
      <c r="G132"/>
      <c r="H132"/>
      <c r="I132"/>
      <c r="J132"/>
      <c r="K132" s="367"/>
      <c r="L132" s="367"/>
      <c r="M132"/>
      <c r="N132"/>
      <c r="O132"/>
      <c r="P132"/>
      <c r="Q132"/>
      <c r="R132"/>
      <c r="S132"/>
      <c r="T132"/>
      <c r="U132"/>
      <c r="V132"/>
      <c r="W132"/>
      <c r="Y132" s="210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</row>
    <row r="133" spans="1:37" s="4" customFormat="1" ht="15" customHeight="1" x14ac:dyDescent="0.3">
      <c r="E133"/>
      <c r="F133"/>
      <c r="G133"/>
      <c r="H133"/>
      <c r="I133"/>
      <c r="J133"/>
      <c r="K133" s="367"/>
      <c r="L133" s="367"/>
      <c r="M133"/>
      <c r="N133"/>
      <c r="O133"/>
      <c r="P133"/>
      <c r="Q133"/>
      <c r="R133"/>
      <c r="S133"/>
      <c r="T133"/>
      <c r="U133"/>
      <c r="V133"/>
      <c r="W133"/>
      <c r="Y133" s="210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</row>
    <row r="134" spans="1:37" s="4" customFormat="1" ht="15" customHeight="1" x14ac:dyDescent="0.3">
      <c r="E134"/>
      <c r="F134"/>
      <c r="G134"/>
      <c r="H134"/>
      <c r="I134"/>
      <c r="J134"/>
      <c r="K134" s="367"/>
      <c r="L134" s="367"/>
      <c r="M134"/>
      <c r="N134"/>
      <c r="O134"/>
      <c r="P134"/>
      <c r="Q134"/>
      <c r="R134"/>
      <c r="S134"/>
      <c r="T134"/>
      <c r="U134"/>
      <c r="V134"/>
      <c r="W134"/>
      <c r="Y134" s="210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</row>
    <row r="135" spans="1:37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367"/>
      <c r="L135" s="367"/>
      <c r="M135"/>
      <c r="N135"/>
      <c r="O135"/>
      <c r="P135"/>
      <c r="Q135"/>
      <c r="R135"/>
      <c r="S135"/>
      <c r="T135"/>
      <c r="U135"/>
      <c r="V135"/>
      <c r="W135"/>
      <c r="Y135" s="210"/>
      <c r="Z135" s="210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</row>
    <row r="136" spans="1:37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367"/>
      <c r="L136" s="367"/>
      <c r="M136"/>
      <c r="N136"/>
      <c r="O136"/>
      <c r="P136"/>
      <c r="Q136"/>
      <c r="R136"/>
      <c r="S136"/>
      <c r="T136"/>
      <c r="U136"/>
      <c r="V136"/>
      <c r="W136"/>
      <c r="Y136" s="210"/>
      <c r="Z136" s="210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</row>
    <row r="137" spans="1:37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367"/>
      <c r="L137" s="367"/>
      <c r="M137"/>
      <c r="N137"/>
      <c r="O137"/>
      <c r="P137"/>
      <c r="Q137"/>
      <c r="R137"/>
      <c r="S137"/>
      <c r="T137"/>
      <c r="U137"/>
      <c r="V137"/>
      <c r="W137"/>
      <c r="Y137" s="210"/>
      <c r="Z137" s="210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</row>
    <row r="138" spans="1:37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367"/>
      <c r="L138" s="367"/>
      <c r="M138"/>
      <c r="N138"/>
      <c r="O138"/>
      <c r="P138"/>
      <c r="Q138"/>
      <c r="R138"/>
      <c r="S138"/>
      <c r="T138"/>
      <c r="U138"/>
      <c r="V138"/>
      <c r="W138"/>
      <c r="X138"/>
      <c r="Y138" s="210"/>
      <c r="Z138" s="210"/>
      <c r="AA138" s="209"/>
      <c r="AB138" s="209"/>
      <c r="AC138" s="209"/>
      <c r="AD138" s="209"/>
      <c r="AE138" s="209"/>
      <c r="AF138" s="209"/>
      <c r="AG138" s="209"/>
      <c r="AH138" s="209"/>
      <c r="AI138" s="209"/>
      <c r="AJ138" s="209"/>
      <c r="AK138" s="209"/>
    </row>
    <row r="139" spans="1:37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367"/>
      <c r="L139" s="367"/>
      <c r="M139"/>
      <c r="N139"/>
      <c r="O139"/>
      <c r="P139"/>
      <c r="Q139"/>
      <c r="R139"/>
      <c r="S139"/>
      <c r="T139"/>
      <c r="U139"/>
      <c r="V139"/>
      <c r="W139"/>
      <c r="X139"/>
      <c r="Y139" s="210"/>
      <c r="Z139" s="210"/>
      <c r="AA139" s="209"/>
      <c r="AB139" s="209"/>
      <c r="AC139" s="209"/>
      <c r="AD139" s="209"/>
      <c r="AE139" s="209"/>
      <c r="AF139" s="209"/>
      <c r="AG139" s="209"/>
      <c r="AH139" s="209"/>
      <c r="AI139" s="209"/>
      <c r="AJ139" s="209"/>
      <c r="AK139" s="209"/>
    </row>
    <row r="140" spans="1:37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367"/>
      <c r="L140" s="367"/>
      <c r="M140"/>
      <c r="N140"/>
      <c r="O140"/>
      <c r="P140"/>
      <c r="Q140"/>
      <c r="R140"/>
      <c r="S140"/>
      <c r="T140"/>
      <c r="U140"/>
      <c r="V140"/>
      <c r="W140"/>
      <c r="X140"/>
      <c r="Y140" s="210"/>
      <c r="Z140" s="210"/>
      <c r="AA140" s="209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</row>
    <row r="141" spans="1:37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367"/>
      <c r="L141" s="367"/>
      <c r="M141"/>
      <c r="N141"/>
      <c r="O141"/>
      <c r="P141"/>
      <c r="Q141"/>
      <c r="R141"/>
      <c r="S141"/>
      <c r="T141"/>
      <c r="U141"/>
      <c r="V141"/>
      <c r="W141"/>
      <c r="X141"/>
      <c r="Y141" s="210"/>
      <c r="Z141" s="210"/>
      <c r="AA141" s="209"/>
      <c r="AB141" s="209"/>
      <c r="AC141" s="209"/>
      <c r="AD141" s="209"/>
      <c r="AE141" s="209"/>
      <c r="AF141" s="209"/>
      <c r="AG141" s="209"/>
      <c r="AH141" s="209"/>
      <c r="AI141" s="209"/>
      <c r="AJ141" s="209"/>
      <c r="AK141" s="209"/>
    </row>
    <row r="142" spans="1:37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367"/>
      <c r="L142" s="367"/>
      <c r="M142"/>
      <c r="N142"/>
      <c r="O142"/>
      <c r="P142"/>
      <c r="Q142"/>
      <c r="R142"/>
      <c r="S142"/>
      <c r="T142"/>
      <c r="U142"/>
      <c r="V142"/>
      <c r="W142"/>
      <c r="X142"/>
      <c r="Y142" s="210"/>
      <c r="Z142" s="210"/>
      <c r="AA142" s="209"/>
      <c r="AB142" s="209"/>
      <c r="AC142" s="209"/>
      <c r="AD142" s="209"/>
      <c r="AE142" s="209"/>
      <c r="AF142" s="209"/>
      <c r="AG142" s="209"/>
      <c r="AH142" s="209"/>
      <c r="AI142" s="209"/>
      <c r="AJ142" s="209"/>
      <c r="AK142" s="209"/>
    </row>
    <row r="143" spans="1:37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367"/>
      <c r="L143" s="367"/>
      <c r="M143"/>
      <c r="N143"/>
      <c r="O143"/>
      <c r="P143"/>
      <c r="Q143"/>
      <c r="R143"/>
      <c r="S143"/>
      <c r="T143"/>
      <c r="U143"/>
      <c r="V143"/>
      <c r="W143"/>
      <c r="X143"/>
      <c r="Y143" s="210"/>
      <c r="Z143" s="210"/>
      <c r="AA143" s="209"/>
      <c r="AB143" s="209"/>
      <c r="AC143" s="209"/>
      <c r="AD143" s="209"/>
      <c r="AE143" s="209"/>
      <c r="AF143" s="209"/>
      <c r="AG143" s="209"/>
      <c r="AH143" s="209"/>
      <c r="AI143" s="209"/>
      <c r="AJ143" s="209"/>
      <c r="AK143" s="209"/>
    </row>
    <row r="144" spans="1:37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367"/>
      <c r="L144" s="367"/>
      <c r="M144"/>
      <c r="N144"/>
      <c r="O144"/>
      <c r="P144"/>
      <c r="Q144"/>
      <c r="R144"/>
      <c r="S144"/>
      <c r="T144"/>
      <c r="U144"/>
      <c r="V144"/>
      <c r="W144"/>
      <c r="X144"/>
      <c r="Y144" s="210"/>
      <c r="Z144" s="210"/>
      <c r="AA144" s="209"/>
      <c r="AB144" s="209"/>
      <c r="AC144" s="209"/>
      <c r="AD144" s="209"/>
      <c r="AE144" s="209"/>
      <c r="AF144" s="209"/>
      <c r="AG144" s="209"/>
      <c r="AH144" s="209"/>
      <c r="AI144" s="209"/>
      <c r="AJ144" s="209"/>
      <c r="AK144" s="209"/>
    </row>
    <row r="145" spans="1:38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367"/>
      <c r="L145" s="367"/>
      <c r="M145"/>
      <c r="N145"/>
      <c r="O145"/>
      <c r="P145"/>
      <c r="Q145"/>
      <c r="R145"/>
      <c r="S145"/>
      <c r="T145"/>
      <c r="U145"/>
      <c r="V145"/>
      <c r="W145"/>
      <c r="X145"/>
      <c r="Y145" s="210"/>
      <c r="Z145" s="210"/>
      <c r="AA145" s="209"/>
      <c r="AB145" s="209"/>
      <c r="AC145" s="209"/>
      <c r="AD145" s="209"/>
      <c r="AE145" s="209"/>
      <c r="AF145" s="209"/>
      <c r="AG145" s="209"/>
      <c r="AH145" s="209"/>
      <c r="AI145" s="209"/>
      <c r="AJ145" s="209"/>
      <c r="AK145" s="209"/>
    </row>
    <row r="146" spans="1:38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367"/>
      <c r="L146" s="367"/>
      <c r="M146"/>
      <c r="N146"/>
      <c r="O146"/>
      <c r="P146"/>
      <c r="Q146"/>
      <c r="R146"/>
      <c r="S146"/>
      <c r="T146"/>
      <c r="U146"/>
      <c r="V146"/>
      <c r="W146"/>
      <c r="X146"/>
      <c r="Y146" s="210"/>
      <c r="Z146" s="210"/>
      <c r="AA146" s="209"/>
      <c r="AB146" s="209"/>
      <c r="AC146" s="209"/>
      <c r="AD146" s="209"/>
      <c r="AE146" s="209"/>
      <c r="AF146" s="209"/>
      <c r="AG146" s="209"/>
      <c r="AH146" s="209"/>
      <c r="AI146" s="209"/>
      <c r="AJ146" s="209"/>
      <c r="AK146" s="209"/>
    </row>
    <row r="147" spans="1:38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367"/>
      <c r="L147" s="367"/>
      <c r="M147"/>
      <c r="N147"/>
      <c r="O147"/>
      <c r="P147"/>
      <c r="Q147"/>
      <c r="R147"/>
      <c r="S147"/>
      <c r="T147"/>
      <c r="U147"/>
      <c r="V147"/>
      <c r="W147"/>
      <c r="X147"/>
      <c r="Y147" s="210"/>
      <c r="Z147" s="210"/>
      <c r="AA147" s="209"/>
      <c r="AB147" s="209"/>
      <c r="AC147" s="209"/>
      <c r="AD147" s="209"/>
      <c r="AE147" s="209"/>
      <c r="AF147" s="209"/>
      <c r="AG147" s="209"/>
      <c r="AH147" s="209"/>
      <c r="AI147" s="209"/>
      <c r="AJ147" s="209"/>
      <c r="AK147" s="209"/>
    </row>
    <row r="148" spans="1:38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367"/>
      <c r="L148" s="367"/>
      <c r="M148"/>
      <c r="N148"/>
      <c r="O148"/>
      <c r="P148"/>
      <c r="Q148"/>
      <c r="R148"/>
      <c r="S148"/>
      <c r="T148"/>
      <c r="U148"/>
      <c r="V148"/>
      <c r="W148"/>
      <c r="X148"/>
      <c r="Y148" s="210"/>
      <c r="Z148" s="210"/>
      <c r="AA148" s="209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</row>
    <row r="149" spans="1:38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367"/>
      <c r="L149" s="367"/>
      <c r="M149"/>
      <c r="N149"/>
      <c r="O149"/>
      <c r="P149"/>
      <c r="Q149"/>
      <c r="R149"/>
      <c r="S149"/>
      <c r="T149"/>
      <c r="U149"/>
      <c r="V149"/>
      <c r="W149"/>
      <c r="X149"/>
      <c r="Y149" s="210"/>
      <c r="Z149" s="210"/>
      <c r="AA149" s="209"/>
      <c r="AB149" s="209"/>
      <c r="AC149" s="209"/>
      <c r="AD149" s="209"/>
      <c r="AE149" s="209"/>
      <c r="AF149" s="209"/>
      <c r="AG149" s="209"/>
      <c r="AH149" s="209"/>
      <c r="AI149" s="209"/>
      <c r="AJ149" s="209"/>
      <c r="AK149" s="209"/>
    </row>
    <row r="150" spans="1:38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367"/>
      <c r="L150" s="367"/>
      <c r="M150"/>
      <c r="N150"/>
      <c r="O150"/>
      <c r="P150"/>
      <c r="Q150"/>
      <c r="R150"/>
      <c r="S150"/>
      <c r="T150"/>
      <c r="U150"/>
      <c r="V150"/>
      <c r="W150"/>
      <c r="X15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/>
    </row>
    <row r="151" spans="1:38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367"/>
      <c r="L151" s="367"/>
      <c r="M151"/>
      <c r="N151"/>
      <c r="O151"/>
      <c r="P151"/>
      <c r="Q151"/>
      <c r="R151"/>
      <c r="S151"/>
      <c r="T151"/>
      <c r="U151"/>
      <c r="V151"/>
      <c r="W151"/>
      <c r="X151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/>
    </row>
    <row r="152" spans="1:38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367"/>
      <c r="L152" s="367"/>
      <c r="M152"/>
      <c r="N152"/>
      <c r="O152"/>
      <c r="P152"/>
      <c r="Q152"/>
      <c r="R152"/>
      <c r="S152"/>
      <c r="T152"/>
      <c r="U152"/>
      <c r="V152"/>
      <c r="W152"/>
      <c r="X152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/>
    </row>
    <row r="153" spans="1:38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367"/>
      <c r="L153" s="367"/>
      <c r="M153"/>
      <c r="N153"/>
      <c r="O153"/>
      <c r="P153"/>
      <c r="Q153"/>
      <c r="R153"/>
      <c r="S153"/>
      <c r="T153"/>
      <c r="U153"/>
      <c r="V153"/>
      <c r="W153"/>
      <c r="X153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/>
    </row>
  </sheetData>
  <mergeCells count="17">
    <mergeCell ref="C6:D6"/>
    <mergeCell ref="C2:F2"/>
    <mergeCell ref="A31:K32"/>
    <mergeCell ref="A33:K34"/>
    <mergeCell ref="A23:K24"/>
    <mergeCell ref="A25:K26"/>
    <mergeCell ref="A27:K28"/>
    <mergeCell ref="A21:K22"/>
    <mergeCell ref="S7:T7"/>
    <mergeCell ref="A29:K30"/>
    <mergeCell ref="T21:W21"/>
    <mergeCell ref="T22:W22"/>
    <mergeCell ref="T23:W23"/>
    <mergeCell ref="T24:W24"/>
    <mergeCell ref="P7:R7"/>
    <mergeCell ref="D8:E8"/>
    <mergeCell ref="G8:H8"/>
  </mergeCells>
  <phoneticPr fontId="71" type="noConversion"/>
  <conditionalFormatting sqref="T32">
    <cfRule type="cellIs" dxfId="10" priority="1" operator="between">
      <formula>1</formula>
      <formula>4</formula>
    </cfRule>
  </conditionalFormatting>
  <pageMargins left="0.25" right="0.25" top="0.75" bottom="0.75" header="0.3" footer="0.3"/>
  <pageSetup paperSize="9" orientation="portrait" r:id="rId1"/>
  <ignoredErrors>
    <ignoredError sqref="P11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CF02EA-B255-4611-9533-88FD0420C275}">
          <x14:formula1>
            <xm:f>'Sivu 2'!$V$44:$V$52</xm:f>
          </x14:formula1>
          <xm:sqref>T21:T24</xm:sqref>
        </x14:dataValidation>
        <x14:dataValidation type="list" allowBlank="1" showInputMessage="1" showErrorMessage="1" xr:uid="{8048E682-F9D0-4710-B692-CB8823208027}">
          <x14:formula1>
            <xm:f>Listat!$N$2:$N$11</xm:f>
          </x14:formula1>
          <xm:sqref>C11</xm:sqref>
        </x14:dataValidation>
        <x14:dataValidation type="list" allowBlank="1" showInputMessage="1" showErrorMessage="1" xr:uid="{DFF4D7F3-C77E-44D3-83C2-9BE06ADC3C60}">
          <x14:formula1>
            <xm:f>Listat!$N$13:$N$33</xm:f>
          </x14:formula1>
          <xm:sqref>C6:D6</xm:sqref>
        </x14:dataValidation>
        <x14:dataValidation type="list" allowBlank="1" showInputMessage="1" showErrorMessage="1" xr:uid="{2F9B1D12-F3BB-4BA9-8432-365F7876574F}">
          <x14:formula1>
            <xm:f>Listat!$N$2:$N$12</xm:f>
          </x14:formula1>
          <xm:sqref>D11</xm:sqref>
        </x14:dataValidation>
        <x14:dataValidation type="list" allowBlank="1" showInputMessage="1" showErrorMessage="1" xr:uid="{30495601-EC97-4995-B1C7-C0E4A0725446}">
          <x14:formula1>
            <xm:f>Voimat!$M$2:$M$15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D8CB-6482-4B46-A5CB-94DD449A73E9}">
  <dimension ref="A1:AU153"/>
  <sheetViews>
    <sheetView zoomScale="110" zoomScaleNormal="110" workbookViewId="0">
      <selection activeCell="A7" sqref="A7:A11"/>
    </sheetView>
  </sheetViews>
  <sheetFormatPr defaultColWidth="4.33203125" defaultRowHeight="15" customHeight="1" x14ac:dyDescent="0.3"/>
  <cols>
    <col min="4" max="4" width="4.5546875" customWidth="1"/>
    <col min="6" max="6" width="4.21875" customWidth="1"/>
    <col min="7" max="7" width="4.5546875" customWidth="1"/>
    <col min="11" max="11" width="4.33203125" style="447"/>
    <col min="12" max="12" width="1.5546875" style="447" customWidth="1"/>
    <col min="13" max="13" width="4.21875" customWidth="1"/>
  </cols>
  <sheetData>
    <row r="1" spans="1:47" s="4" customFormat="1" ht="15" customHeight="1" x14ac:dyDescent="0.45">
      <c r="A1" s="1" t="s">
        <v>0</v>
      </c>
      <c r="B1" s="1"/>
      <c r="C1" s="3" t="s">
        <v>819</v>
      </c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86" t="s">
        <v>9</v>
      </c>
      <c r="P1" s="296"/>
      <c r="Q1" s="296"/>
      <c r="R1" s="296"/>
      <c r="S1" s="296"/>
      <c r="T1" s="286" t="s">
        <v>150</v>
      </c>
      <c r="U1" s="294"/>
      <c r="V1" s="294"/>
      <c r="W1" s="294"/>
    </row>
    <row r="2" spans="1:47" s="4" customFormat="1" ht="15" customHeight="1" x14ac:dyDescent="0.3">
      <c r="A2" s="1" t="s">
        <v>469</v>
      </c>
      <c r="B2" s="1"/>
      <c r="C2" s="879" t="s">
        <v>156</v>
      </c>
      <c r="D2" s="879"/>
      <c r="E2" s="879"/>
      <c r="F2" s="879"/>
      <c r="G2" s="3"/>
      <c r="H2" s="3"/>
      <c r="I2" s="3"/>
      <c r="J2" s="3"/>
      <c r="K2" s="2"/>
      <c r="L2" s="2"/>
      <c r="M2" s="2"/>
      <c r="N2" s="2"/>
      <c r="O2" s="2" t="s">
        <v>171</v>
      </c>
      <c r="P2" s="2"/>
      <c r="Q2" s="2"/>
      <c r="R2" s="6" t="s">
        <v>10</v>
      </c>
      <c r="S2" s="6"/>
      <c r="T2" s="10" t="s">
        <v>382</v>
      </c>
      <c r="U2" s="10"/>
      <c r="V2" s="10"/>
      <c r="W2" s="134" t="s">
        <v>10</v>
      </c>
    </row>
    <row r="3" spans="1:47" s="4" customFormat="1" ht="15" customHeight="1" x14ac:dyDescent="0.3">
      <c r="A3" s="276" t="s">
        <v>257</v>
      </c>
      <c r="B3" s="276"/>
      <c r="C3" s="3" t="s">
        <v>830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172</v>
      </c>
      <c r="P3" s="2"/>
      <c r="Q3" s="2"/>
      <c r="R3" s="6" t="s">
        <v>1</v>
      </c>
      <c r="S3" s="343"/>
      <c r="T3" s="10" t="s">
        <v>166</v>
      </c>
      <c r="U3" s="10"/>
      <c r="V3" s="10"/>
      <c r="W3" s="134" t="s">
        <v>1</v>
      </c>
    </row>
    <row r="4" spans="1:47" s="4" customFormat="1" ht="15" customHeight="1" x14ac:dyDescent="0.3">
      <c r="A4" s="1" t="s">
        <v>5</v>
      </c>
      <c r="B4" s="1"/>
      <c r="C4" s="3" t="s">
        <v>621</v>
      </c>
      <c r="D4" s="3"/>
      <c r="E4" s="3"/>
      <c r="F4" s="141"/>
      <c r="G4" s="3"/>
      <c r="H4" s="3"/>
      <c r="I4" s="3"/>
      <c r="J4" s="3"/>
      <c r="K4" s="2"/>
      <c r="L4" s="2"/>
      <c r="M4" s="2"/>
      <c r="N4" s="2"/>
      <c r="O4" s="2" t="s">
        <v>173</v>
      </c>
      <c r="P4" s="2"/>
      <c r="Q4" s="2"/>
      <c r="R4" s="6" t="s">
        <v>10</v>
      </c>
      <c r="S4" s="6"/>
      <c r="T4" s="10" t="s">
        <v>1031</v>
      </c>
      <c r="U4" s="10"/>
      <c r="V4" s="10"/>
      <c r="W4" s="134" t="s">
        <v>10</v>
      </c>
    </row>
    <row r="5" spans="1:47" s="4" customFormat="1" ht="15" customHeight="1" x14ac:dyDescent="0.3">
      <c r="A5" s="135" t="s">
        <v>319</v>
      </c>
      <c r="B5" s="1"/>
      <c r="C5" s="920" t="s">
        <v>917</v>
      </c>
      <c r="D5" s="920"/>
      <c r="E5" s="3" t="str">
        <f>LOOKUP(C5,Listat!N13:O33)</f>
        <v>Viisaus ja kauaskatsoisuus</v>
      </c>
      <c r="F5" s="135"/>
      <c r="G5" s="1"/>
      <c r="H5" s="222"/>
      <c r="I5" s="693"/>
      <c r="J5" s="693"/>
      <c r="K5" s="2"/>
      <c r="L5" s="2"/>
      <c r="M5" s="2"/>
      <c r="N5" s="2"/>
      <c r="O5" s="2" t="s">
        <v>174</v>
      </c>
      <c r="P5" s="2"/>
      <c r="Q5" s="2"/>
      <c r="R5" s="6" t="s">
        <v>10</v>
      </c>
      <c r="S5" s="6"/>
      <c r="T5" s="10" t="s">
        <v>1032</v>
      </c>
      <c r="U5" s="10"/>
      <c r="V5" s="10"/>
      <c r="W5" s="134" t="s">
        <v>10</v>
      </c>
    </row>
    <row r="6" spans="1:47" s="4" customFormat="1" ht="15" customHeight="1" x14ac:dyDescent="0.35">
      <c r="A6" s="240" t="s">
        <v>8</v>
      </c>
      <c r="B6" s="240"/>
      <c r="C6" s="240"/>
      <c r="D6" s="240"/>
      <c r="E6" s="368" t="s">
        <v>128</v>
      </c>
      <c r="F6" s="271">
        <v>150</v>
      </c>
      <c r="G6" s="689" t="str">
        <f>IF(D10="Ihminen"," "," ("&amp;F6/VLOOKUP(D10,Listat!N2:P12,3)&amp;")")</f>
        <v xml:space="preserve"> (50)</v>
      </c>
      <c r="H6" s="369"/>
      <c r="I6" s="369"/>
      <c r="J6" s="369"/>
      <c r="K6" s="369"/>
      <c r="L6" s="369"/>
      <c r="M6" s="151" t="s">
        <v>327</v>
      </c>
      <c r="N6" s="164"/>
      <c r="O6" s="164"/>
      <c r="P6" s="911" t="s">
        <v>144</v>
      </c>
      <c r="Q6" s="911"/>
      <c r="R6" s="911"/>
      <c r="S6" s="904" t="str">
        <f>"ll"&amp;LOOKUP(W3,Listat!$J$2:$K$9)&amp;LOOKUP(W4,Listat!$J$2:$K$9)&amp;LOOKUP(W4,Listat!$J$2:$K$9)</f>
        <v>lll</v>
      </c>
      <c r="T6" s="904"/>
      <c r="U6" s="293" t="s">
        <v>182</v>
      </c>
      <c r="V6" s="919" t="str">
        <f>LOOKUP(F7,Listat!$J$2:$K$9)&amp;LOOKUP(I7,Listat!$J$2:$K$9)&amp;LOOKUP(I7,Listat!$J$2:$K$9)&amp;LOOKUP(W4,Listat!$J$2:$K$9)&amp;LOOKUP(W5,Listat!$J$2:$K$9)</f>
        <v>lllll</v>
      </c>
      <c r="W6" s="919"/>
    </row>
    <row r="7" spans="1:47" s="207" customFormat="1" ht="15" customHeight="1" x14ac:dyDescent="0.45">
      <c r="A7" s="264" t="s">
        <v>145</v>
      </c>
      <c r="B7" s="264"/>
      <c r="C7" s="134" t="s">
        <v>243</v>
      </c>
      <c r="D7" s="884" t="s">
        <v>146</v>
      </c>
      <c r="E7" s="884"/>
      <c r="F7" s="134" t="s">
        <v>356</v>
      </c>
      <c r="G7" s="884" t="s">
        <v>452</v>
      </c>
      <c r="H7" s="884"/>
      <c r="I7" s="134" t="s">
        <v>147</v>
      </c>
      <c r="J7" s="161"/>
      <c r="K7" s="161"/>
      <c r="L7" s="223"/>
      <c r="M7" s="11" t="s">
        <v>617</v>
      </c>
      <c r="N7" s="7"/>
      <c r="O7" s="7"/>
      <c r="P7" s="277" t="str">
        <f>J13</f>
        <v>lllll</v>
      </c>
      <c r="Q7" s="152"/>
      <c r="R7" s="7" t="str">
        <f>LOOKUP(P7,Listat!$H$2:$I$7)</f>
        <v>Uskomaton</v>
      </c>
      <c r="S7" s="7"/>
      <c r="T7" s="7"/>
      <c r="U7" s="143" t="s">
        <v>152</v>
      </c>
      <c r="V7" s="144" t="s">
        <v>153</v>
      </c>
      <c r="W7" s="144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 x14ac:dyDescent="0.45">
      <c r="A8" s="844" t="s">
        <v>570</v>
      </c>
      <c r="B8" s="844"/>
      <c r="C8" s="10"/>
      <c r="D8" s="3" t="s">
        <v>622</v>
      </c>
      <c r="E8" s="3"/>
      <c r="F8" s="3"/>
      <c r="G8" s="3"/>
      <c r="H8" s="3"/>
      <c r="I8" s="3"/>
      <c r="J8" s="3"/>
      <c r="K8" s="3"/>
      <c r="L8" s="2"/>
      <c r="M8" s="11" t="s">
        <v>618</v>
      </c>
      <c r="N8" s="7"/>
      <c r="O8" s="4"/>
      <c r="P8" s="277" t="str">
        <f>J14</f>
        <v>llll</v>
      </c>
      <c r="Q8" s="152"/>
      <c r="R8" s="7" t="str">
        <f>LOOKUP(P8,Listat!$H$2:$I$7)</f>
        <v>Loistava</v>
      </c>
      <c r="S8" s="7"/>
      <c r="T8" s="7"/>
      <c r="U8" s="143" t="s">
        <v>152</v>
      </c>
      <c r="V8" s="145" t="s">
        <v>167</v>
      </c>
      <c r="W8" s="144">
        <v>6</v>
      </c>
      <c r="Y8" s="4"/>
      <c r="Z8" s="4"/>
      <c r="AB8" s="4"/>
      <c r="AC8" s="4"/>
      <c r="AD8" s="4"/>
      <c r="AE8" s="4"/>
      <c r="AF8" s="4"/>
      <c r="AG8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1"/>
      <c r="AU8" s="161"/>
    </row>
    <row r="9" spans="1:47" s="4" customFormat="1" ht="15" customHeight="1" x14ac:dyDescent="0.45">
      <c r="A9" s="961" t="s">
        <v>571</v>
      </c>
      <c r="B9" s="961"/>
      <c r="C9" s="10"/>
      <c r="D9" s="236" t="s">
        <v>624</v>
      </c>
      <c r="E9" s="236"/>
      <c r="F9" s="236"/>
      <c r="G9" s="236"/>
      <c r="H9" s="236"/>
      <c r="I9" s="236"/>
      <c r="J9" s="236"/>
      <c r="K9" s="236"/>
      <c r="L9" s="206"/>
      <c r="M9" s="11" t="s">
        <v>619</v>
      </c>
      <c r="N9" s="7"/>
      <c r="P9" s="277" t="str">
        <f>J18</f>
        <v>llll</v>
      </c>
      <c r="Q9" s="152"/>
      <c r="R9" s="7" t="str">
        <f>LOOKUP(P9,Listat!$H$2:$I$7)</f>
        <v>Loistava</v>
      </c>
      <c r="S9" s="7"/>
      <c r="T9" s="7"/>
      <c r="U9" s="143" t="s">
        <v>152</v>
      </c>
      <c r="V9" s="145" t="s">
        <v>178</v>
      </c>
      <c r="W9" s="145">
        <v>10</v>
      </c>
      <c r="AA9" s="5"/>
      <c r="AT9" s="140"/>
      <c r="AU9" s="140"/>
    </row>
    <row r="10" spans="1:47" s="207" customFormat="1" ht="16.2" customHeight="1" x14ac:dyDescent="0.45">
      <c r="A10" s="962" t="s">
        <v>463</v>
      </c>
      <c r="B10" s="962"/>
      <c r="C10" s="140"/>
      <c r="D10" s="921" t="s">
        <v>534</v>
      </c>
      <c r="E10" s="921"/>
      <c r="F10" s="828" t="str">
        <f>LOOKUP(D10,Listat!N2:O10)</f>
        <v>kynnet, sarvet torahampaat, pelätty rotu</v>
      </c>
      <c r="G10" s="236"/>
      <c r="H10" s="236"/>
      <c r="I10" s="236"/>
      <c r="J10" s="236"/>
      <c r="K10" s="236"/>
      <c r="L10" s="2"/>
      <c r="M10" s="11" t="s">
        <v>620</v>
      </c>
      <c r="N10" s="7"/>
      <c r="O10" s="4"/>
      <c r="P10" s="277" t="str">
        <f>F16</f>
        <v>l</v>
      </c>
      <c r="Q10" s="152"/>
      <c r="R10" s="7" t="str">
        <f>LOOKUP(P10,Listat!$H$2:$I$7)</f>
        <v>Tavallinen</v>
      </c>
      <c r="S10" s="7"/>
      <c r="T10" s="7"/>
      <c r="U10" s="143" t="s">
        <v>152</v>
      </c>
      <c r="V10" s="145" t="s">
        <v>179</v>
      </c>
      <c r="W10" s="145">
        <v>15</v>
      </c>
      <c r="Y10" s="4"/>
      <c r="Z10" s="5"/>
      <c r="AA10" s="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12"/>
      <c r="AU10" s="312"/>
    </row>
    <row r="11" spans="1:47" s="4" customFormat="1" ht="15" customHeight="1" x14ac:dyDescent="0.45">
      <c r="A11" s="844" t="s">
        <v>515</v>
      </c>
      <c r="B11" s="844"/>
      <c r="C11" s="10"/>
      <c r="D11" s="10" t="s">
        <v>623</v>
      </c>
      <c r="E11" s="10"/>
      <c r="F11" s="10"/>
      <c r="G11" s="10"/>
      <c r="H11" s="10"/>
      <c r="I11" s="10"/>
      <c r="J11" s="10"/>
      <c r="K11" s="10"/>
      <c r="L11" s="2"/>
      <c r="M11" s="137" t="s">
        <v>625</v>
      </c>
      <c r="N11" s="10"/>
      <c r="O11" s="251"/>
      <c r="P11" s="277" t="str">
        <f>H13</f>
        <v>llll</v>
      </c>
      <c r="Q11" s="152"/>
      <c r="R11" s="10" t="str">
        <f>LOOKUP(P11,Listat!$H$2:$I$7)</f>
        <v>Loistava</v>
      </c>
      <c r="S11" s="10"/>
      <c r="T11" s="10"/>
      <c r="U11" s="143" t="s">
        <v>152</v>
      </c>
      <c r="V11" s="145" t="s">
        <v>184</v>
      </c>
      <c r="W11" s="145">
        <v>21</v>
      </c>
      <c r="Z11" s="5"/>
      <c r="AA11" s="5"/>
      <c r="AT11" s="312"/>
    </row>
    <row r="12" spans="1:47" s="4" customFormat="1" ht="15" customHeight="1" x14ac:dyDescent="0.45">
      <c r="A12" s="272" t="s">
        <v>192</v>
      </c>
      <c r="B12" s="272"/>
      <c r="C12" s="272"/>
      <c r="D12" s="169" t="s">
        <v>553</v>
      </c>
      <c r="E12" s="169"/>
      <c r="F12" s="169" t="s">
        <v>357</v>
      </c>
      <c r="G12" s="273"/>
      <c r="H12" s="169" t="s">
        <v>358</v>
      </c>
      <c r="I12" s="229"/>
      <c r="J12" s="169" t="s">
        <v>453</v>
      </c>
      <c r="K12" s="229"/>
      <c r="L12" s="363"/>
      <c r="M12" s="160" t="s">
        <v>12</v>
      </c>
      <c r="N12" s="164"/>
      <c r="O12" s="164"/>
      <c r="P12" s="164"/>
      <c r="Q12" s="164"/>
      <c r="R12" s="164"/>
      <c r="S12" s="164"/>
      <c r="T12" s="164"/>
      <c r="U12" s="165" t="s">
        <v>235</v>
      </c>
      <c r="V12" s="165"/>
      <c r="W12" s="165" t="s">
        <v>13</v>
      </c>
      <c r="Z12" s="5"/>
      <c r="AA12" s="5"/>
      <c r="AT12" s="312"/>
    </row>
    <row r="13" spans="1:47" s="4" customFormat="1" ht="15" customHeight="1" x14ac:dyDescent="0.45">
      <c r="A13" s="10" t="s">
        <v>539</v>
      </c>
      <c r="B13" s="10"/>
      <c r="C13" s="10"/>
      <c r="D13" s="167" t="s">
        <v>143</v>
      </c>
      <c r="E13" s="446"/>
      <c r="F13" s="277" t="str">
        <f>VLOOKUP(D13,Listat!$J$2:$K$9,2)&amp;VLOOKUP($C$7,Listat!$J$2:$K$9,2)</f>
        <v>lll</v>
      </c>
      <c r="G13" s="145"/>
      <c r="H13" s="277" t="str">
        <f>VLOOKUP(D13,Listat!$J$2:$K$9,2)&amp;LOOKUP($F$7,Listat!$J$2:$K$9)</f>
        <v>llll</v>
      </c>
      <c r="I13" s="152"/>
      <c r="J13" s="277" t="str">
        <f>VLOOKUP(D13,Listat!$J$2:$K$9,2)&amp;LOOKUP($I$7,Listat!$J$2:$K$9)</f>
        <v>lllll</v>
      </c>
      <c r="K13" s="152"/>
      <c r="L13" s="10"/>
      <c r="M13" s="152" t="s">
        <v>493</v>
      </c>
      <c r="N13" s="152"/>
      <c r="O13" s="152"/>
      <c r="P13" s="306" t="s">
        <v>492</v>
      </c>
      <c r="Q13" s="152"/>
      <c r="R13" s="152"/>
      <c r="S13" s="152"/>
      <c r="T13" s="152"/>
      <c r="U13" s="143"/>
      <c r="V13" s="145" t="s">
        <v>7</v>
      </c>
      <c r="W13" s="143"/>
      <c r="Z13" s="5"/>
      <c r="AA13" s="5"/>
    </row>
    <row r="14" spans="1:47" s="4" customFormat="1" ht="15" customHeight="1" x14ac:dyDescent="0.45">
      <c r="A14" s="10" t="s">
        <v>540</v>
      </c>
      <c r="B14" s="10"/>
      <c r="C14" s="10"/>
      <c r="D14" s="167" t="s">
        <v>471</v>
      </c>
      <c r="E14" s="446"/>
      <c r="F14" s="277" t="str">
        <f>VLOOKUP(D14,Listat!$J$2:$K$9,2)&amp;VLOOKUP($C$7,Listat!$J$2:$K$9,2)</f>
        <v>ll</v>
      </c>
      <c r="G14" s="145"/>
      <c r="H14" s="277" t="str">
        <f>VLOOKUP(D14,Listat!$J$2:$K$9,2)&amp;LOOKUP($F$7,Listat!$J$2:$K$9)</f>
        <v>lll</v>
      </c>
      <c r="I14" s="176"/>
      <c r="J14" s="277" t="str">
        <f>VLOOKUP(D14,Listat!$J$2:$K$9,2)&amp;LOOKUP($I$7,Listat!$J$2:$K$9)</f>
        <v>llll</v>
      </c>
      <c r="K14" s="176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446" t="s">
        <v>6</v>
      </c>
      <c r="W14" s="134" t="s">
        <v>3</v>
      </c>
      <c r="Z14" s="5"/>
      <c r="AA14" s="5"/>
    </row>
    <row r="15" spans="1:47" s="4" customFormat="1" ht="15" customHeight="1" x14ac:dyDescent="0.45">
      <c r="A15" s="10" t="s">
        <v>541</v>
      </c>
      <c r="B15" s="10"/>
      <c r="C15" s="10"/>
      <c r="D15" s="167" t="s">
        <v>470</v>
      </c>
      <c r="E15" s="446"/>
      <c r="F15" s="277" t="str">
        <f>VLOOKUP(D15,Listat!$J$2:$K$9,2)&amp;VLOOKUP($C$7,Listat!$J$2:$K$9,2)</f>
        <v>l</v>
      </c>
      <c r="G15" s="145"/>
      <c r="H15" s="277" t="str">
        <f>VLOOKUP(D15,Listat!$J$2:$K$9,2)&amp;LOOKUP($F$7,Listat!$J$2:$K$9)</f>
        <v>ll</v>
      </c>
      <c r="I15" s="176"/>
      <c r="J15" s="277" t="str">
        <f>VLOOKUP(D15,Listat!$J$2:$K$9,2)&amp;LOOKUP($I$7,Listat!$J$2:$K$9)</f>
        <v>lll</v>
      </c>
      <c r="K15" s="176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446" t="s">
        <v>4</v>
      </c>
      <c r="W15" s="134" t="s">
        <v>3</v>
      </c>
      <c r="Z15" s="5"/>
      <c r="AA15" s="5"/>
    </row>
    <row r="16" spans="1:47" s="4" customFormat="1" ht="15" customHeight="1" x14ac:dyDescent="0.45">
      <c r="A16" s="10" t="s">
        <v>542</v>
      </c>
      <c r="B16" s="10"/>
      <c r="C16" s="10"/>
      <c r="D16" s="167" t="s">
        <v>470</v>
      </c>
      <c r="E16" s="446"/>
      <c r="F16" s="277" t="str">
        <f>VLOOKUP(D16,Listat!$J$2:$K$9,2)&amp;VLOOKUP($C$7,Listat!$J$2:$K$9,2)</f>
        <v>l</v>
      </c>
      <c r="G16" s="145"/>
      <c r="H16" s="277" t="str">
        <f>VLOOKUP(D16,Listat!$J$2:$K$9,2)&amp;LOOKUP($F$7,Listat!$J$2:$K$9)</f>
        <v>ll</v>
      </c>
      <c r="I16" s="176"/>
      <c r="J16" s="277" t="str">
        <f>VLOOKUP(D16,Listat!$J$2:$K$9,2)&amp;LOOKUP($I$7,Listat!$J$2:$K$9)</f>
        <v>lll</v>
      </c>
      <c r="K16" s="176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446" t="s">
        <v>2</v>
      </c>
      <c r="W16" s="134" t="s">
        <v>3</v>
      </c>
      <c r="Z16" s="5"/>
      <c r="AA16" s="5"/>
    </row>
    <row r="17" spans="1:38" s="4" customFormat="1" ht="15" customHeight="1" x14ac:dyDescent="0.45">
      <c r="A17" s="10" t="s">
        <v>543</v>
      </c>
      <c r="B17" s="10"/>
      <c r="C17" s="10"/>
      <c r="D17" s="167" t="s">
        <v>470</v>
      </c>
      <c r="E17" s="446"/>
      <c r="F17" s="277" t="str">
        <f>VLOOKUP(D17,Listat!$J$2:$K$9,2)&amp;VLOOKUP($C$7,Listat!$J$2:$K$9,2)</f>
        <v>l</v>
      </c>
      <c r="G17" s="145"/>
      <c r="H17" s="277" t="str">
        <f>VLOOKUP(D17,Listat!$J$2:$K$9,2)&amp;LOOKUP($F$7,Listat!$J$2:$K$9)</f>
        <v>ll</v>
      </c>
      <c r="I17" s="278"/>
      <c r="J17" s="277" t="str">
        <f>VLOOKUP(D17,Listat!$J$2:$K$9,2)&amp;LOOKUP($I$7,Listat!$J$2:$K$9)</f>
        <v>lll</v>
      </c>
      <c r="K17" s="278"/>
      <c r="L17" s="137"/>
      <c r="M17" s="3" t="s">
        <v>17</v>
      </c>
      <c r="N17" s="3"/>
      <c r="O17" s="3"/>
      <c r="P17" s="3"/>
      <c r="Q17" s="3"/>
      <c r="R17" s="3"/>
      <c r="S17" s="3"/>
      <c r="T17" s="3"/>
      <c r="U17" s="138" t="s">
        <v>152</v>
      </c>
      <c r="V17" s="359" t="s">
        <v>177</v>
      </c>
      <c r="W17" s="138" t="s">
        <v>3</v>
      </c>
      <c r="Z17" s="5"/>
      <c r="AA17" s="5"/>
    </row>
    <row r="18" spans="1:38" s="4" customFormat="1" ht="15" customHeight="1" x14ac:dyDescent="0.45">
      <c r="A18" s="140" t="s">
        <v>544</v>
      </c>
      <c r="B18" s="158"/>
      <c r="C18" s="158"/>
      <c r="D18" s="167" t="s">
        <v>471</v>
      </c>
      <c r="E18" s="446"/>
      <c r="F18" s="277" t="str">
        <f>VLOOKUP(D18,Listat!$J$2:$K$9,2)&amp;VLOOKUP($C$7,Listat!$J$2:$K$9,2)</f>
        <v>ll</v>
      </c>
      <c r="G18" s="145"/>
      <c r="H18" s="277" t="str">
        <f>VLOOKUP(D18,Listat!$J$2:$K$9,2)&amp;LOOKUP($F$7,Listat!$J$2:$K$9)</f>
        <v>lll</v>
      </c>
      <c r="I18" s="152"/>
      <c r="J18" s="277" t="str">
        <f>VLOOKUP(D18,Listat!$J$2:$K$9,2)&amp;LOOKUP($I$7,Listat!$J$2:$K$9)</f>
        <v>llll</v>
      </c>
      <c r="K18" s="152"/>
      <c r="L18" s="10"/>
      <c r="M18" s="390"/>
      <c r="N18" s="10"/>
      <c r="O18" s="10"/>
      <c r="P18" s="10"/>
      <c r="Q18" s="10"/>
      <c r="R18" s="134"/>
      <c r="S18" s="407"/>
      <c r="T18" s="389"/>
      <c r="U18" s="389"/>
      <c r="V18" s="389"/>
      <c r="W18" s="372"/>
      <c r="Z18" s="5"/>
      <c r="AA18" s="5"/>
    </row>
    <row r="19" spans="1:38" s="4" customFormat="1" ht="15" customHeight="1" thickBot="1" x14ac:dyDescent="0.5">
      <c r="A19" s="242" t="s">
        <v>467</v>
      </c>
      <c r="B19" s="445"/>
      <c r="C19" s="445"/>
      <c r="D19" s="162"/>
      <c r="E19" s="162"/>
      <c r="F19" s="162"/>
      <c r="G19" s="162"/>
      <c r="H19" s="162"/>
      <c r="I19" s="162"/>
      <c r="J19" s="162"/>
      <c r="K19" s="162"/>
      <c r="L19" s="291"/>
      <c r="M19" s="449" t="s">
        <v>829</v>
      </c>
      <c r="N19" s="449"/>
      <c r="O19" s="449"/>
      <c r="P19" s="449"/>
      <c r="Q19" s="449"/>
      <c r="R19" s="449"/>
      <c r="S19" s="449"/>
      <c r="T19" s="455" t="s">
        <v>190</v>
      </c>
      <c r="U19" s="443"/>
      <c r="V19" s="773" t="str">
        <f>LOOKUP($F$7,Listat!$J$2:$K$9)&amp;IF(R7="Ihminen","l","")</f>
        <v>l</v>
      </c>
      <c r="W19" s="774"/>
      <c r="Z19" s="5"/>
      <c r="AA19" s="5"/>
    </row>
    <row r="20" spans="1:38" s="4" customFormat="1" ht="15" customHeight="1" thickTop="1" x14ac:dyDescent="0.3">
      <c r="A20" s="906" t="str">
        <f>LOOKUP(C2,Voimat!M2:N15)</f>
        <v>Maagi voimastuntit, magianäkö, näe maagiset energiat ympäristössä.</v>
      </c>
      <c r="B20" s="906"/>
      <c r="C20" s="906"/>
      <c r="D20" s="906"/>
      <c r="E20" s="906"/>
      <c r="F20" s="906"/>
      <c r="G20" s="906"/>
      <c r="H20" s="906"/>
      <c r="I20" s="906"/>
      <c r="J20" s="906"/>
      <c r="K20" s="906"/>
      <c r="L20" s="206"/>
      <c r="M20" s="247" t="s">
        <v>886</v>
      </c>
      <c r="N20" s="247"/>
      <c r="O20" s="276"/>
      <c r="P20" s="276"/>
      <c r="Q20" s="276"/>
      <c r="R20" s="276"/>
      <c r="S20" s="276"/>
      <c r="T20" s="885" t="s">
        <v>600</v>
      </c>
      <c r="U20" s="885"/>
      <c r="V20" s="885"/>
      <c r="W20" s="885"/>
    </row>
    <row r="21" spans="1:38" s="207" customFormat="1" ht="15" customHeight="1" x14ac:dyDescent="0.3">
      <c r="A21" s="907"/>
      <c r="B21" s="907"/>
      <c r="C21" s="907"/>
      <c r="D21" s="907"/>
      <c r="E21" s="907"/>
      <c r="F21" s="907"/>
      <c r="G21" s="907"/>
      <c r="H21" s="907"/>
      <c r="I21" s="907"/>
      <c r="J21" s="907"/>
      <c r="K21" s="907"/>
      <c r="L21" s="2"/>
      <c r="M21" s="247" t="s">
        <v>887</v>
      </c>
      <c r="N21" s="247"/>
      <c r="O21" s="276"/>
      <c r="P21" s="276"/>
      <c r="Q21" s="276"/>
      <c r="R21" s="276"/>
      <c r="S21" s="276"/>
      <c r="T21" s="886" t="s">
        <v>594</v>
      </c>
      <c r="U21" s="886"/>
      <c r="V21" s="886"/>
      <c r="W21" s="886"/>
      <c r="X21" s="4"/>
      <c r="Y21" s="4"/>
      <c r="AK21" s="4"/>
      <c r="AL21" s="4"/>
    </row>
    <row r="22" spans="1:38" s="4" customFormat="1" ht="15" customHeight="1" x14ac:dyDescent="0.3">
      <c r="A22" s="887" t="s">
        <v>501</v>
      </c>
      <c r="B22" s="887"/>
      <c r="C22" s="887"/>
      <c r="D22" s="887"/>
      <c r="E22" s="887"/>
      <c r="F22" s="887"/>
      <c r="G22" s="887"/>
      <c r="H22" s="887"/>
      <c r="I22" s="887"/>
      <c r="J22" s="887"/>
      <c r="K22" s="887"/>
      <c r="L22" s="2"/>
      <c r="M22" s="276"/>
      <c r="N22" s="247"/>
      <c r="O22" s="276"/>
      <c r="P22" s="276"/>
      <c r="Q22" s="276"/>
      <c r="R22" s="276"/>
      <c r="S22" s="276"/>
      <c r="T22" s="886"/>
      <c r="U22" s="886"/>
      <c r="V22" s="886"/>
      <c r="W22" s="886"/>
    </row>
    <row r="23" spans="1:38" s="4" customFormat="1" ht="15" customHeight="1" thickBot="1" x14ac:dyDescent="0.35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411" t="s">
        <v>456</v>
      </c>
      <c r="N23" s="412"/>
      <c r="O23" s="412"/>
      <c r="P23" s="413"/>
      <c r="Q23" s="413"/>
      <c r="R23" s="722" t="s">
        <v>883</v>
      </c>
      <c r="S23" s="434"/>
      <c r="T23" s="431"/>
      <c r="U23" s="414" t="s">
        <v>538</v>
      </c>
      <c r="V23" s="411"/>
      <c r="W23" s="412"/>
    </row>
    <row r="24" spans="1:38" s="4" customFormat="1" ht="15" customHeight="1" thickTop="1" x14ac:dyDescent="0.3">
      <c r="A24" s="887" t="s">
        <v>615</v>
      </c>
      <c r="B24" s="887"/>
      <c r="C24" s="887"/>
      <c r="D24" s="887"/>
      <c r="E24" s="887"/>
      <c r="F24" s="887"/>
      <c r="G24" s="887"/>
      <c r="H24" s="887"/>
      <c r="I24" s="887"/>
      <c r="J24" s="887"/>
      <c r="K24" s="887"/>
      <c r="L24" s="2"/>
      <c r="M24" s="276" t="s">
        <v>889</v>
      </c>
      <c r="N24" s="247"/>
      <c r="O24" s="276"/>
      <c r="P24" s="276"/>
      <c r="Q24" s="247"/>
      <c r="R24" s="142" t="s">
        <v>237</v>
      </c>
      <c r="S24" s="2"/>
      <c r="T24" s="2"/>
      <c r="U24" s="167" t="s">
        <v>492</v>
      </c>
      <c r="V24" s="276"/>
      <c r="W24" s="247"/>
      <c r="Y24" s="370"/>
    </row>
    <row r="25" spans="1:38" s="4" customFormat="1" ht="15" customHeight="1" x14ac:dyDescent="0.3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373" t="s">
        <v>888</v>
      </c>
      <c r="N25" s="247"/>
      <c r="O25" s="276"/>
      <c r="P25" s="276"/>
      <c r="Q25" s="247"/>
      <c r="R25" s="142" t="s">
        <v>246</v>
      </c>
      <c r="S25" s="2"/>
      <c r="T25" s="2"/>
      <c r="U25" s="247"/>
      <c r="V25" s="276"/>
      <c r="W25" s="276"/>
    </row>
    <row r="26" spans="1:38" s="4" customFormat="1" ht="15" customHeight="1" x14ac:dyDescent="0.3">
      <c r="A26" s="887" t="s">
        <v>616</v>
      </c>
      <c r="B26" s="887"/>
      <c r="C26" s="887"/>
      <c r="D26" s="887"/>
      <c r="E26" s="887"/>
      <c r="F26" s="887"/>
      <c r="G26" s="887"/>
      <c r="H26" s="887"/>
      <c r="I26" s="887"/>
      <c r="J26" s="887"/>
      <c r="K26" s="887"/>
      <c r="L26" s="10"/>
      <c r="M26" s="247" t="s">
        <v>820</v>
      </c>
      <c r="N26" s="370"/>
      <c r="O26" s="370"/>
      <c r="P26" s="370"/>
      <c r="Q26" s="247"/>
      <c r="R26" s="276"/>
      <c r="S26" s="276"/>
      <c r="T26" s="247"/>
      <c r="U26" s="247"/>
      <c r="V26" s="276"/>
      <c r="W26" s="276"/>
    </row>
    <row r="27" spans="1:38" s="4" customFormat="1" ht="15" customHeight="1" x14ac:dyDescent="0.3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247" t="s">
        <v>815</v>
      </c>
      <c r="Q27" s="247"/>
      <c r="R27" s="276"/>
      <c r="S27" s="276"/>
      <c r="T27" s="247"/>
      <c r="U27" s="247"/>
      <c r="V27" s="276"/>
      <c r="W27" s="276"/>
    </row>
    <row r="28" spans="1:38" s="4" customFormat="1" ht="15" customHeight="1" x14ac:dyDescent="0.3">
      <c r="A28" s="887"/>
      <c r="B28" s="887"/>
      <c r="C28" s="887"/>
      <c r="D28" s="887"/>
      <c r="E28" s="887"/>
      <c r="F28" s="887"/>
      <c r="G28" s="887"/>
      <c r="H28" s="887"/>
      <c r="I28" s="887"/>
      <c r="J28" s="887"/>
      <c r="K28" s="887"/>
      <c r="L28" s="2"/>
      <c r="M28" s="247" t="s">
        <v>816</v>
      </c>
      <c r="Q28" s="247"/>
      <c r="R28" s="276"/>
      <c r="S28" s="276"/>
      <c r="T28" s="247"/>
      <c r="U28" s="247"/>
      <c r="V28" s="276"/>
      <c r="W28" s="276"/>
    </row>
    <row r="29" spans="1:38" s="4" customFormat="1" ht="15" customHeight="1" x14ac:dyDescent="0.3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247" t="s">
        <v>818</v>
      </c>
      <c r="Q29" s="247"/>
      <c r="R29" s="276"/>
      <c r="S29" s="276"/>
      <c r="T29" s="247"/>
      <c r="U29" s="247"/>
      <c r="V29" s="276"/>
      <c r="W29" s="276"/>
    </row>
    <row r="30" spans="1:38" s="4" customFormat="1" ht="15" customHeight="1" x14ac:dyDescent="0.3">
      <c r="A30" s="887"/>
      <c r="B30" s="887"/>
      <c r="C30" s="887"/>
      <c r="D30" s="887"/>
      <c r="E30" s="887"/>
      <c r="F30" s="887"/>
      <c r="G30" s="887"/>
      <c r="H30" s="887"/>
      <c r="I30" s="887"/>
      <c r="J30" s="887"/>
      <c r="K30" s="887"/>
      <c r="L30" s="2"/>
      <c r="M30" s="247" t="s">
        <v>813</v>
      </c>
      <c r="Q30" s="247"/>
      <c r="R30" s="276"/>
      <c r="S30" s="276"/>
      <c r="T30" s="247"/>
      <c r="U30" s="247"/>
      <c r="V30" s="276"/>
      <c r="W30" s="276"/>
    </row>
    <row r="31" spans="1:38" s="4" customFormat="1" ht="15" customHeight="1" x14ac:dyDescent="0.3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2"/>
      <c r="M31" s="247"/>
      <c r="N31" s="247"/>
      <c r="O31" s="247"/>
      <c r="P31" s="247"/>
      <c r="Q31" s="247"/>
      <c r="R31" s="276"/>
      <c r="S31" s="276"/>
      <c r="T31" s="247"/>
      <c r="U31" s="247"/>
      <c r="V31" s="276"/>
      <c r="W31" s="276"/>
    </row>
    <row r="32" spans="1:38" s="4" customFormat="1" ht="15" customHeight="1" x14ac:dyDescent="0.3">
      <c r="A32" s="887"/>
      <c r="B32" s="887"/>
      <c r="C32" s="887"/>
      <c r="D32" s="887"/>
      <c r="E32" s="887"/>
      <c r="F32" s="887"/>
      <c r="G32" s="887"/>
      <c r="H32" s="887"/>
      <c r="I32" s="887"/>
      <c r="J32" s="887"/>
      <c r="K32" s="887"/>
      <c r="L32" s="2"/>
      <c r="M32" s="247"/>
      <c r="N32" s="247"/>
      <c r="O32" s="247"/>
      <c r="P32" s="247"/>
      <c r="Q32" s="247"/>
      <c r="R32" s="276"/>
      <c r="S32" s="276"/>
      <c r="T32" s="247"/>
      <c r="U32" s="247"/>
      <c r="V32" s="276"/>
      <c r="W32" s="276"/>
      <c r="AE32" s="370"/>
      <c r="AF32" s="370"/>
      <c r="AG32" s="370"/>
      <c r="AH32" s="370"/>
      <c r="AI32" s="370"/>
      <c r="AJ32" s="370"/>
    </row>
    <row r="33" spans="1:36" s="4" customFormat="1" ht="15" customHeight="1" x14ac:dyDescent="0.3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2"/>
      <c r="M33" s="247"/>
      <c r="N33" s="247"/>
      <c r="O33" s="247"/>
      <c r="P33" s="247"/>
      <c r="Q33" s="247"/>
      <c r="R33" s="276"/>
      <c r="S33" s="276"/>
      <c r="T33" s="247"/>
      <c r="U33" s="247"/>
      <c r="V33" s="276"/>
      <c r="W33" s="276"/>
      <c r="AE33" s="370"/>
      <c r="AF33" s="370"/>
      <c r="AG33" s="370"/>
      <c r="AH33" s="370"/>
      <c r="AI33" s="370"/>
      <c r="AJ33" s="370"/>
    </row>
    <row r="34" spans="1:36" s="4" customFormat="1" ht="15" customHeight="1" thickBot="1" x14ac:dyDescent="0.35">
      <c r="A34" s="449" t="s">
        <v>195</v>
      </c>
      <c r="B34" s="453"/>
      <c r="C34" s="453"/>
      <c r="D34" s="453"/>
      <c r="E34" s="453"/>
      <c r="F34" s="702" t="s">
        <v>438</v>
      </c>
      <c r="G34" s="703"/>
      <c r="H34" s="455"/>
      <c r="I34" s="455"/>
      <c r="J34" s="441" t="s">
        <v>384</v>
      </c>
      <c r="K34" s="704"/>
      <c r="L34" s="705"/>
      <c r="M34" s="705"/>
      <c r="N34" s="449" t="s">
        <v>585</v>
      </c>
      <c r="O34" s="450"/>
      <c r="P34" s="450"/>
      <c r="Q34" s="450"/>
      <c r="R34" s="450"/>
      <c r="S34" s="451" t="s">
        <v>884</v>
      </c>
      <c r="T34" s="452"/>
      <c r="U34" s="452"/>
      <c r="V34" s="453"/>
      <c r="W34" s="453"/>
      <c r="AE34" s="370"/>
      <c r="AF34" s="370"/>
      <c r="AG34" s="370"/>
      <c r="AH34" s="370"/>
      <c r="AI34" s="370"/>
      <c r="AJ34" s="370"/>
    </row>
    <row r="35" spans="1:36" s="4" customFormat="1" ht="15" customHeight="1" thickTop="1" x14ac:dyDescent="0.3">
      <c r="A35" s="1" t="s">
        <v>8</v>
      </c>
      <c r="B35" s="2"/>
      <c r="C35" s="2"/>
      <c r="D35" s="2"/>
      <c r="E35" s="2"/>
      <c r="F35" s="1" t="s">
        <v>421</v>
      </c>
      <c r="G35" s="341"/>
      <c r="H35" s="2"/>
      <c r="I35" s="2"/>
      <c r="J35" s="145">
        <v>1</v>
      </c>
      <c r="K35" s="152" t="s">
        <v>180</v>
      </c>
      <c r="L35" s="152"/>
      <c r="M35" s="176"/>
      <c r="N35" s="279" t="s">
        <v>431</v>
      </c>
      <c r="O35" s="2" t="s">
        <v>426</v>
      </c>
      <c r="P35" s="342"/>
      <c r="Q35" s="342"/>
      <c r="R35" s="342"/>
      <c r="S35" s="2" t="s">
        <v>277</v>
      </c>
      <c r="T35" s="2"/>
      <c r="U35" s="2"/>
      <c r="V35" s="2"/>
      <c r="W35" s="2"/>
    </row>
    <row r="36" spans="1:36" s="4" customFormat="1" ht="15" customHeight="1" x14ac:dyDescent="0.3">
      <c r="A36" s="280" t="s">
        <v>363</v>
      </c>
      <c r="B36" s="2"/>
      <c r="C36" s="2"/>
      <c r="D36" s="2"/>
      <c r="E36" s="2"/>
      <c r="F36" s="2" t="s">
        <v>422</v>
      </c>
      <c r="G36" s="341"/>
      <c r="H36" s="2"/>
      <c r="I36" s="2"/>
      <c r="J36" s="145">
        <v>2</v>
      </c>
      <c r="K36" s="152" t="s">
        <v>158</v>
      </c>
      <c r="L36" s="152"/>
      <c r="M36" s="176"/>
      <c r="N36" s="279">
        <v>3</v>
      </c>
      <c r="O36" s="2" t="s">
        <v>424</v>
      </c>
      <c r="P36" s="342"/>
      <c r="Q36" s="342"/>
      <c r="R36" s="342"/>
      <c r="S36" s="175" t="s">
        <v>360</v>
      </c>
      <c r="T36" s="175"/>
      <c r="U36" s="2"/>
      <c r="V36" s="2"/>
      <c r="W36" s="2"/>
    </row>
    <row r="37" spans="1:36" s="4" customFormat="1" ht="15" customHeight="1" x14ac:dyDescent="0.3">
      <c r="A37" s="1" t="s">
        <v>192</v>
      </c>
      <c r="B37" s="2"/>
      <c r="C37" s="2"/>
      <c r="D37" s="2"/>
      <c r="E37" s="2"/>
      <c r="F37" s="2" t="s">
        <v>423</v>
      </c>
      <c r="G37" s="341"/>
      <c r="H37" s="2"/>
      <c r="I37" s="2"/>
      <c r="J37" s="145">
        <v>3</v>
      </c>
      <c r="K37" s="152" t="s">
        <v>159</v>
      </c>
      <c r="L37" s="152"/>
      <c r="M37" s="176"/>
      <c r="N37" s="279">
        <v>2</v>
      </c>
      <c r="O37" s="2" t="s">
        <v>349</v>
      </c>
      <c r="P37" s="342"/>
      <c r="Q37" s="342"/>
      <c r="R37" s="342"/>
      <c r="S37" s="136" t="s">
        <v>212</v>
      </c>
      <c r="T37" s="136"/>
      <c r="U37" s="2"/>
      <c r="V37" s="2"/>
      <c r="W37" s="2"/>
    </row>
    <row r="38" spans="1:36" s="4" customFormat="1" ht="15" customHeight="1" x14ac:dyDescent="0.3">
      <c r="A38" s="280" t="s">
        <v>506</v>
      </c>
      <c r="B38" s="2"/>
      <c r="C38" s="2"/>
      <c r="D38" s="2"/>
      <c r="E38" s="2"/>
      <c r="F38" s="2" t="s">
        <v>427</v>
      </c>
      <c r="G38" s="341"/>
      <c r="H38" s="2"/>
      <c r="I38" s="2"/>
      <c r="J38" s="145">
        <v>4</v>
      </c>
      <c r="K38" s="152" t="s">
        <v>181</v>
      </c>
      <c r="L38" s="152"/>
      <c r="M38" s="176"/>
      <c r="N38" s="279">
        <v>1</v>
      </c>
      <c r="O38" s="2" t="s">
        <v>425</v>
      </c>
      <c r="P38" s="342"/>
      <c r="Q38" s="342"/>
      <c r="R38" s="342"/>
      <c r="S38" s="136" t="s">
        <v>968</v>
      </c>
      <c r="T38" s="136"/>
      <c r="U38" s="2"/>
      <c r="V38" s="2"/>
      <c r="W38" s="2"/>
    </row>
    <row r="39" spans="1:36" s="4" customFormat="1" ht="15" customHeight="1" thickBot="1" x14ac:dyDescent="0.35">
      <c r="A39" s="280" t="s">
        <v>828</v>
      </c>
      <c r="B39" s="2"/>
      <c r="C39" s="2"/>
      <c r="D39" s="2"/>
      <c r="E39" s="2"/>
      <c r="F39" s="1" t="s">
        <v>437</v>
      </c>
      <c r="G39" s="342"/>
      <c r="H39" s="2"/>
      <c r="I39" s="342"/>
      <c r="J39" s="145">
        <v>5</v>
      </c>
      <c r="K39" s="152" t="s">
        <v>157</v>
      </c>
      <c r="L39" s="152"/>
      <c r="M39" s="176"/>
      <c r="N39" s="451" t="s">
        <v>545</v>
      </c>
      <c r="O39" s="452"/>
      <c r="P39" s="452"/>
      <c r="Q39" s="453"/>
      <c r="R39" s="453"/>
      <c r="S39" s="175" t="s">
        <v>361</v>
      </c>
      <c r="T39" s="175"/>
      <c r="U39" s="2"/>
      <c r="V39" s="2"/>
      <c r="W39" s="2"/>
    </row>
    <row r="40" spans="1:36" s="4" customFormat="1" ht="15" customHeight="1" thickTop="1" thickBot="1" x14ac:dyDescent="0.35">
      <c r="A40" s="280" t="s">
        <v>537</v>
      </c>
      <c r="B40" s="2"/>
      <c r="C40" s="2"/>
      <c r="D40" s="2"/>
      <c r="E40" s="2"/>
      <c r="F40" s="2" t="s">
        <v>428</v>
      </c>
      <c r="G40" s="342"/>
      <c r="H40" s="2"/>
      <c r="I40" s="342"/>
      <c r="J40" s="145">
        <v>6</v>
      </c>
      <c r="K40" s="152" t="s">
        <v>267</v>
      </c>
      <c r="L40" s="152"/>
      <c r="M40" s="176"/>
      <c r="N40" s="140" t="s">
        <v>521</v>
      </c>
      <c r="O40" s="140"/>
      <c r="P40" s="140" t="s">
        <v>522</v>
      </c>
      <c r="Q40" s="342"/>
      <c r="R40" s="342"/>
      <c r="S40" s="451" t="s">
        <v>556</v>
      </c>
      <c r="T40" s="452"/>
      <c r="U40" s="452"/>
      <c r="V40" s="453"/>
      <c r="W40" s="453"/>
    </row>
    <row r="41" spans="1:36" s="4" customFormat="1" ht="15" customHeight="1" thickTop="1" x14ac:dyDescent="0.3">
      <c r="A41" s="136" t="s">
        <v>548</v>
      </c>
      <c r="B41" s="2"/>
      <c r="C41" s="2"/>
      <c r="D41" s="2"/>
      <c r="E41" s="2"/>
      <c r="F41" s="2" t="s">
        <v>429</v>
      </c>
      <c r="G41" s="342"/>
      <c r="H41" s="2"/>
      <c r="I41" s="342"/>
      <c r="J41" s="144">
        <v>7</v>
      </c>
      <c r="K41" s="176" t="s">
        <v>264</v>
      </c>
      <c r="L41" s="176"/>
      <c r="M41" s="176"/>
      <c r="N41" s="362" t="s">
        <v>525</v>
      </c>
      <c r="O41" s="140"/>
      <c r="P41" s="140" t="s">
        <v>552</v>
      </c>
      <c r="Q41" s="342"/>
      <c r="R41" s="342"/>
      <c r="S41" s="140" t="s">
        <v>191</v>
      </c>
      <c r="T41" s="140"/>
      <c r="U41" s="140"/>
      <c r="V41" s="342"/>
      <c r="W41" s="708" t="s">
        <v>557</v>
      </c>
    </row>
    <row r="42" spans="1:36" s="4" customFormat="1" ht="15" customHeight="1" x14ac:dyDescent="0.3">
      <c r="A42" s="136" t="s">
        <v>848</v>
      </c>
      <c r="B42" s="342"/>
      <c r="C42" s="342"/>
      <c r="D42" s="342"/>
      <c r="E42" s="342"/>
      <c r="F42" s="2" t="s">
        <v>430</v>
      </c>
      <c r="G42" s="341"/>
      <c r="H42" s="2"/>
      <c r="I42" s="342"/>
      <c r="J42" s="144">
        <v>8</v>
      </c>
      <c r="K42" s="176" t="s">
        <v>270</v>
      </c>
      <c r="L42" s="176"/>
      <c r="M42" s="176"/>
      <c r="N42" s="140" t="s">
        <v>546</v>
      </c>
      <c r="O42" s="140"/>
      <c r="P42" s="342"/>
      <c r="Q42" s="342"/>
      <c r="R42" s="342"/>
      <c r="S42" s="362" t="s">
        <v>558</v>
      </c>
      <c r="T42" s="140"/>
      <c r="U42" s="140"/>
      <c r="V42" s="342"/>
      <c r="W42" s="708">
        <v>-1</v>
      </c>
    </row>
    <row r="43" spans="1:36" s="4" customFormat="1" ht="15" customHeight="1" thickBot="1" x14ac:dyDescent="0.35">
      <c r="A43" s="449" t="s">
        <v>190</v>
      </c>
      <c r="B43" s="706"/>
      <c r="C43" s="706"/>
      <c r="D43" s="706"/>
      <c r="E43" s="706"/>
      <c r="F43" s="451" t="s">
        <v>182</v>
      </c>
      <c r="G43" s="452"/>
      <c r="H43" s="443"/>
      <c r="I43" s="443"/>
      <c r="J43" s="443"/>
      <c r="K43" s="443"/>
      <c r="L43" s="443"/>
      <c r="M43" s="443"/>
      <c r="N43" s="2" t="s">
        <v>547</v>
      </c>
      <c r="O43" s="342"/>
      <c r="P43" s="342"/>
      <c r="Q43" s="342"/>
      <c r="R43" s="342"/>
      <c r="S43" s="140" t="s">
        <v>559</v>
      </c>
      <c r="T43" s="140"/>
      <c r="U43" s="342"/>
      <c r="V43" s="342"/>
      <c r="W43" s="707">
        <v>-2</v>
      </c>
    </row>
    <row r="44" spans="1:36" s="4" customFormat="1" ht="15" customHeight="1" thickTop="1" x14ac:dyDescent="0.3">
      <c r="A44" s="465" t="s">
        <v>593</v>
      </c>
      <c r="B44" s="342"/>
      <c r="C44" s="342"/>
      <c r="D44" s="342"/>
      <c r="E44" s="342"/>
      <c r="F44" s="342" t="s">
        <v>854</v>
      </c>
      <c r="G44" s="342"/>
      <c r="H44" s="342"/>
      <c r="I44" s="342"/>
      <c r="J44" s="2"/>
      <c r="K44" s="2"/>
      <c r="L44" s="2"/>
      <c r="M44" s="2"/>
      <c r="N44" s="140" t="s">
        <v>523</v>
      </c>
      <c r="O44" s="140"/>
      <c r="P44" s="140" t="s">
        <v>524</v>
      </c>
      <c r="Q44" s="342"/>
      <c r="R44" s="342"/>
      <c r="S44" s="2" t="s">
        <v>1038</v>
      </c>
      <c r="T44" s="2"/>
      <c r="U44" s="2"/>
      <c r="V44" s="2"/>
      <c r="W44" s="180">
        <v>-1</v>
      </c>
    </row>
    <row r="45" spans="1:36" s="4" customFormat="1" ht="15" customHeight="1" x14ac:dyDescent="0.3">
      <c r="A45" s="177" t="s">
        <v>934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342"/>
      <c r="T45" s="2"/>
      <c r="U45" s="2"/>
      <c r="V45" s="2"/>
      <c r="W45" s="2"/>
    </row>
    <row r="46" spans="1:36" s="4" customFormat="1" ht="15" customHeight="1" x14ac:dyDescent="0.3">
      <c r="A46" s="177" t="s">
        <v>935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342"/>
      <c r="T46" s="2"/>
      <c r="U46" s="2"/>
      <c r="V46" s="2"/>
      <c r="W46" s="2"/>
      <c r="X46" s="2"/>
    </row>
    <row r="47" spans="1:36" s="4" customFormat="1" ht="15" customHeight="1" x14ac:dyDescent="0.3">
      <c r="A47" s="177" t="s">
        <v>933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342"/>
      <c r="T47" s="2"/>
      <c r="U47" s="2"/>
      <c r="V47" s="2"/>
      <c r="W47" s="2"/>
      <c r="X47" s="2"/>
    </row>
    <row r="48" spans="1:36" s="4" customFormat="1" ht="15" customHeight="1" x14ac:dyDescent="0.3">
      <c r="L48" s="134"/>
    </row>
    <row r="49" spans="12:12" s="4" customFormat="1" ht="15" customHeight="1" x14ac:dyDescent="0.3">
      <c r="L49" s="134"/>
    </row>
    <row r="50" spans="12:12" s="4" customFormat="1" ht="15" customHeight="1" x14ac:dyDescent="0.3">
      <c r="L50" s="134"/>
    </row>
    <row r="51" spans="12:12" s="4" customFormat="1" ht="15" customHeight="1" x14ac:dyDescent="0.3">
      <c r="L51" s="134"/>
    </row>
    <row r="52" spans="12:12" s="4" customFormat="1" ht="15" customHeight="1" x14ac:dyDescent="0.3">
      <c r="L52" s="134"/>
    </row>
    <row r="53" spans="12:12" s="4" customFormat="1" ht="15" customHeight="1" x14ac:dyDescent="0.3">
      <c r="L53" s="134"/>
    </row>
    <row r="54" spans="12:12" s="4" customFormat="1" ht="15" customHeight="1" x14ac:dyDescent="0.3">
      <c r="L54" s="134"/>
    </row>
    <row r="55" spans="12:12" s="4" customFormat="1" ht="15" customHeight="1" x14ac:dyDescent="0.3">
      <c r="L55" s="134"/>
    </row>
    <row r="56" spans="12:12" s="4" customFormat="1" ht="15" customHeight="1" x14ac:dyDescent="0.3">
      <c r="L56" s="134"/>
    </row>
    <row r="57" spans="12:12" s="4" customFormat="1" ht="15" customHeight="1" x14ac:dyDescent="0.3">
      <c r="L57" s="134"/>
    </row>
    <row r="58" spans="12:12" s="4" customFormat="1" ht="15" customHeight="1" x14ac:dyDescent="0.3">
      <c r="L58" s="134"/>
    </row>
    <row r="59" spans="12:12" s="4" customFormat="1" ht="15" customHeight="1" x14ac:dyDescent="0.3">
      <c r="L59" s="134"/>
    </row>
    <row r="60" spans="12:12" s="4" customFormat="1" ht="15" customHeight="1" x14ac:dyDescent="0.3">
      <c r="L60" s="134"/>
    </row>
    <row r="61" spans="12:12" s="4" customFormat="1" ht="15" customHeight="1" x14ac:dyDescent="0.3">
      <c r="L61" s="134"/>
    </row>
    <row r="62" spans="12:12" s="4" customFormat="1" ht="15" customHeight="1" x14ac:dyDescent="0.3">
      <c r="L62" s="134"/>
    </row>
    <row r="63" spans="12:12" s="4" customFormat="1" ht="15" customHeight="1" x14ac:dyDescent="0.3">
      <c r="L63" s="134"/>
    </row>
    <row r="64" spans="12:12" s="4" customFormat="1" ht="15" customHeight="1" x14ac:dyDescent="0.3">
      <c r="L64" s="134"/>
    </row>
    <row r="65" spans="12:12" s="4" customFormat="1" ht="15" customHeight="1" x14ac:dyDescent="0.3">
      <c r="L65" s="134"/>
    </row>
    <row r="66" spans="12:12" s="4" customFormat="1" ht="15" customHeight="1" x14ac:dyDescent="0.3">
      <c r="L66" s="134"/>
    </row>
    <row r="67" spans="12:12" s="4" customFormat="1" ht="15" customHeight="1" x14ac:dyDescent="0.3">
      <c r="L67" s="134"/>
    </row>
    <row r="68" spans="12:12" s="4" customFormat="1" ht="15" customHeight="1" x14ac:dyDescent="0.3">
      <c r="L68" s="134"/>
    </row>
    <row r="69" spans="12:12" s="4" customFormat="1" ht="15" customHeight="1" x14ac:dyDescent="0.3">
      <c r="L69" s="134"/>
    </row>
    <row r="70" spans="12:12" s="4" customFormat="1" ht="15" customHeight="1" x14ac:dyDescent="0.3">
      <c r="L70" s="134"/>
    </row>
    <row r="71" spans="12:12" s="4" customFormat="1" ht="15" customHeight="1" x14ac:dyDescent="0.3">
      <c r="L71" s="134"/>
    </row>
    <row r="72" spans="12:12" s="4" customFormat="1" ht="15" customHeight="1" x14ac:dyDescent="0.3">
      <c r="L72" s="134"/>
    </row>
    <row r="73" spans="12:12" s="4" customFormat="1" ht="15" customHeight="1" x14ac:dyDescent="0.3">
      <c r="L73" s="134"/>
    </row>
    <row r="74" spans="12:12" s="4" customFormat="1" ht="15" customHeight="1" x14ac:dyDescent="0.3">
      <c r="L74" s="134"/>
    </row>
    <row r="75" spans="12:12" s="4" customFormat="1" ht="15" customHeight="1" x14ac:dyDescent="0.3">
      <c r="L75" s="134"/>
    </row>
    <row r="76" spans="12:12" s="4" customFormat="1" ht="15" customHeight="1" x14ac:dyDescent="0.3">
      <c r="L76" s="134"/>
    </row>
    <row r="77" spans="12:12" s="4" customFormat="1" ht="15" customHeight="1" x14ac:dyDescent="0.3">
      <c r="L77" s="134"/>
    </row>
    <row r="78" spans="12:12" s="4" customFormat="1" ht="15" customHeight="1" x14ac:dyDescent="0.3">
      <c r="L78" s="134"/>
    </row>
    <row r="79" spans="12:12" s="4" customFormat="1" ht="15" customHeight="1" x14ac:dyDescent="0.3">
      <c r="L79" s="134"/>
    </row>
    <row r="80" spans="12:12" s="4" customFormat="1" ht="15" customHeight="1" x14ac:dyDescent="0.3">
      <c r="L80" s="134"/>
    </row>
    <row r="81" spans="11:12" s="4" customFormat="1" ht="15" customHeight="1" x14ac:dyDescent="0.3">
      <c r="L81" s="134"/>
    </row>
    <row r="82" spans="11:12" s="4" customFormat="1" ht="15" customHeight="1" x14ac:dyDescent="0.3">
      <c r="L82" s="134"/>
    </row>
    <row r="83" spans="11:12" s="4" customFormat="1" ht="15" customHeight="1" x14ac:dyDescent="0.3">
      <c r="L83" s="134"/>
    </row>
    <row r="84" spans="11:12" s="4" customFormat="1" ht="15" customHeight="1" x14ac:dyDescent="0.3">
      <c r="L84" s="134"/>
    </row>
    <row r="85" spans="11:12" s="4" customFormat="1" ht="15" customHeight="1" x14ac:dyDescent="0.3">
      <c r="K85" s="8"/>
      <c r="L85" s="8"/>
    </row>
    <row r="86" spans="11:12" s="4" customFormat="1" ht="15" customHeight="1" x14ac:dyDescent="0.3">
      <c r="K86" s="8"/>
      <c r="L86" s="8"/>
    </row>
    <row r="87" spans="11:12" s="4" customFormat="1" ht="15" customHeight="1" x14ac:dyDescent="0.3">
      <c r="K87" s="8"/>
      <c r="L87" s="8"/>
    </row>
    <row r="88" spans="11:12" s="4" customFormat="1" ht="15" customHeight="1" x14ac:dyDescent="0.3">
      <c r="K88" s="8"/>
      <c r="L88" s="8"/>
    </row>
    <row r="89" spans="11:12" s="4" customFormat="1" ht="15" customHeight="1" x14ac:dyDescent="0.3">
      <c r="K89" s="8"/>
      <c r="L89" s="8"/>
    </row>
    <row r="90" spans="11:12" s="4" customFormat="1" ht="15" customHeight="1" x14ac:dyDescent="0.3">
      <c r="K90" s="8"/>
      <c r="L90" s="8"/>
    </row>
    <row r="91" spans="11:12" s="4" customFormat="1" ht="15" customHeight="1" x14ac:dyDescent="0.3">
      <c r="K91" s="8"/>
      <c r="L91" s="8"/>
    </row>
    <row r="92" spans="11:12" s="4" customFormat="1" ht="15" customHeight="1" x14ac:dyDescent="0.3">
      <c r="K92" s="8"/>
      <c r="L92" s="8"/>
    </row>
    <row r="93" spans="11:12" s="4" customFormat="1" ht="15" customHeight="1" x14ac:dyDescent="0.3">
      <c r="K93" s="8"/>
      <c r="L93" s="8"/>
    </row>
    <row r="94" spans="11:12" s="4" customFormat="1" ht="15" customHeight="1" x14ac:dyDescent="0.3">
      <c r="K94" s="8"/>
      <c r="L94" s="8"/>
    </row>
    <row r="95" spans="11:12" s="4" customFormat="1" ht="15" customHeight="1" x14ac:dyDescent="0.3">
      <c r="K95" s="8"/>
      <c r="L95" s="8"/>
    </row>
    <row r="96" spans="11:12" s="4" customFormat="1" ht="15" customHeight="1" x14ac:dyDescent="0.3">
      <c r="K96" s="8"/>
      <c r="L96" s="8"/>
    </row>
    <row r="97" spans="6:20" s="4" customFormat="1" ht="15" customHeight="1" x14ac:dyDescent="0.3">
      <c r="K97" s="8"/>
      <c r="L97" s="8"/>
    </row>
    <row r="98" spans="6:20" s="4" customFormat="1" ht="15" customHeight="1" x14ac:dyDescent="0.3">
      <c r="K98" s="8"/>
      <c r="L98" s="8"/>
    </row>
    <row r="99" spans="6:20" s="4" customFormat="1" ht="15" customHeight="1" x14ac:dyDescent="0.3">
      <c r="K99" s="8"/>
      <c r="L99" s="8"/>
    </row>
    <row r="100" spans="6:20" s="4" customFormat="1" ht="15" customHeight="1" x14ac:dyDescent="0.3">
      <c r="K100" s="8"/>
      <c r="L100" s="8"/>
    </row>
    <row r="101" spans="6:20" s="4" customFormat="1" ht="15" customHeight="1" x14ac:dyDescent="0.3">
      <c r="K101" s="8"/>
      <c r="L101" s="8"/>
    </row>
    <row r="102" spans="6:20" s="4" customFormat="1" ht="15" customHeight="1" x14ac:dyDescent="0.3">
      <c r="K102" s="8"/>
      <c r="L102" s="8"/>
    </row>
    <row r="103" spans="6:20" s="4" customFormat="1" ht="15" customHeight="1" x14ac:dyDescent="0.3">
      <c r="K103" s="8"/>
      <c r="L103" s="8"/>
    </row>
    <row r="104" spans="6:20" s="4" customFormat="1" ht="15" customHeight="1" x14ac:dyDescent="0.3">
      <c r="K104" s="8"/>
      <c r="L104" s="8"/>
    </row>
    <row r="105" spans="6:20" s="4" customFormat="1" ht="15" customHeight="1" x14ac:dyDescent="0.3">
      <c r="K105" s="8"/>
      <c r="L105" s="8"/>
    </row>
    <row r="106" spans="6:20" s="4" customFormat="1" ht="15" customHeight="1" x14ac:dyDescent="0.3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 x14ac:dyDescent="0.3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 x14ac:dyDescent="0.3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 x14ac:dyDescent="0.3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 x14ac:dyDescent="0.3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 x14ac:dyDescent="0.3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 x14ac:dyDescent="0.3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 x14ac:dyDescent="0.3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 x14ac:dyDescent="0.3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 x14ac:dyDescent="0.3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 x14ac:dyDescent="0.3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 x14ac:dyDescent="0.3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 x14ac:dyDescent="0.3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 x14ac:dyDescent="0.3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 x14ac:dyDescent="0.3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 x14ac:dyDescent="0.3">
      <c r="F121"/>
      <c r="G121"/>
      <c r="H121"/>
      <c r="I121"/>
      <c r="J121"/>
      <c r="K121" s="447"/>
      <c r="L121" s="8"/>
      <c r="M121"/>
      <c r="N121"/>
      <c r="O121"/>
      <c r="P121"/>
      <c r="Q121"/>
      <c r="R121"/>
      <c r="S121"/>
      <c r="T121"/>
    </row>
    <row r="122" spans="5:20" s="4" customFormat="1" ht="15" customHeight="1" x14ac:dyDescent="0.3">
      <c r="F122"/>
      <c r="G122"/>
      <c r="H122"/>
      <c r="I122"/>
      <c r="J122"/>
      <c r="K122" s="447"/>
      <c r="L122" s="447"/>
      <c r="M122"/>
      <c r="N122"/>
      <c r="O122"/>
      <c r="P122"/>
      <c r="Q122"/>
      <c r="R122"/>
      <c r="S122"/>
      <c r="T122"/>
    </row>
    <row r="123" spans="5:20" s="4" customFormat="1" ht="15" customHeight="1" x14ac:dyDescent="0.3">
      <c r="F123"/>
      <c r="G123"/>
      <c r="H123"/>
      <c r="I123"/>
      <c r="J123"/>
      <c r="K123" s="447"/>
      <c r="L123" s="447"/>
      <c r="M123"/>
      <c r="N123"/>
      <c r="O123"/>
      <c r="P123"/>
      <c r="Q123"/>
      <c r="R123"/>
      <c r="S123"/>
      <c r="T123"/>
    </row>
    <row r="124" spans="5:20" s="4" customFormat="1" ht="15" customHeight="1" x14ac:dyDescent="0.3">
      <c r="F124"/>
      <c r="G124"/>
      <c r="H124"/>
      <c r="I124"/>
      <c r="J124"/>
      <c r="K124" s="447"/>
      <c r="L124" s="447"/>
      <c r="M124"/>
      <c r="N124"/>
      <c r="O124"/>
      <c r="P124"/>
      <c r="Q124"/>
      <c r="R124"/>
      <c r="S124"/>
      <c r="T124"/>
    </row>
    <row r="125" spans="5:20" s="4" customFormat="1" ht="15" customHeight="1" x14ac:dyDescent="0.3">
      <c r="F125"/>
      <c r="G125"/>
      <c r="H125"/>
      <c r="I125"/>
      <c r="J125"/>
      <c r="K125" s="447"/>
      <c r="L125" s="447"/>
      <c r="M125"/>
      <c r="N125"/>
      <c r="O125"/>
      <c r="P125"/>
      <c r="Q125"/>
      <c r="R125"/>
      <c r="S125"/>
      <c r="T125"/>
    </row>
    <row r="126" spans="5:20" s="4" customFormat="1" ht="15" customHeight="1" x14ac:dyDescent="0.3">
      <c r="F126"/>
      <c r="G126"/>
      <c r="H126"/>
      <c r="I126"/>
      <c r="J126"/>
      <c r="K126" s="447"/>
      <c r="L126" s="447"/>
      <c r="M126"/>
      <c r="N126"/>
      <c r="O126"/>
      <c r="P126"/>
      <c r="Q126"/>
      <c r="R126"/>
      <c r="S126"/>
      <c r="T126"/>
    </row>
    <row r="127" spans="5:20" s="4" customFormat="1" ht="15" customHeight="1" x14ac:dyDescent="0.3">
      <c r="F127"/>
      <c r="G127"/>
      <c r="H127"/>
      <c r="I127"/>
      <c r="J127"/>
      <c r="K127" s="447"/>
      <c r="L127" s="447"/>
      <c r="M127"/>
      <c r="N127"/>
      <c r="O127"/>
      <c r="P127"/>
      <c r="Q127"/>
      <c r="R127"/>
      <c r="S127"/>
      <c r="T127"/>
    </row>
    <row r="128" spans="5:20" s="4" customFormat="1" ht="15" customHeight="1" x14ac:dyDescent="0.3">
      <c r="E128"/>
      <c r="F128"/>
      <c r="G128"/>
      <c r="H128"/>
      <c r="I128"/>
      <c r="J128"/>
      <c r="K128" s="447"/>
      <c r="L128" s="447"/>
      <c r="M128"/>
      <c r="N128"/>
      <c r="O128"/>
      <c r="P128"/>
      <c r="Q128"/>
      <c r="R128"/>
      <c r="S128"/>
      <c r="T128"/>
    </row>
    <row r="129" spans="1:26" s="4" customFormat="1" ht="15" customHeight="1" x14ac:dyDescent="0.3">
      <c r="E129"/>
      <c r="F129"/>
      <c r="G129"/>
      <c r="H129"/>
      <c r="I129"/>
      <c r="J129"/>
      <c r="K129" s="447"/>
      <c r="L129" s="447"/>
      <c r="M129"/>
      <c r="N129"/>
      <c r="O129"/>
      <c r="P129"/>
      <c r="Q129"/>
      <c r="R129"/>
      <c r="S129"/>
      <c r="T129"/>
    </row>
    <row r="130" spans="1:26" s="4" customFormat="1" ht="15" customHeight="1" x14ac:dyDescent="0.3">
      <c r="E130"/>
      <c r="F130"/>
      <c r="G130"/>
      <c r="H130"/>
      <c r="I130"/>
      <c r="J130"/>
      <c r="K130" s="447"/>
      <c r="L130" s="447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 x14ac:dyDescent="0.3">
      <c r="E131"/>
      <c r="F131"/>
      <c r="G131"/>
      <c r="H131"/>
      <c r="I131"/>
      <c r="J131"/>
      <c r="K131" s="447"/>
      <c r="L131" s="447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 x14ac:dyDescent="0.3">
      <c r="E132"/>
      <c r="F132"/>
      <c r="G132"/>
      <c r="H132"/>
      <c r="I132"/>
      <c r="J132"/>
      <c r="K132" s="447"/>
      <c r="L132" s="447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 x14ac:dyDescent="0.3">
      <c r="E133"/>
      <c r="F133"/>
      <c r="G133"/>
      <c r="H133"/>
      <c r="I133"/>
      <c r="J133"/>
      <c r="K133" s="447"/>
      <c r="L133" s="447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 x14ac:dyDescent="0.3">
      <c r="A134"/>
      <c r="B134"/>
      <c r="C134"/>
      <c r="D134"/>
      <c r="E134"/>
      <c r="F134"/>
      <c r="G134"/>
      <c r="H134"/>
      <c r="I134"/>
      <c r="J134"/>
      <c r="K134" s="447"/>
      <c r="L134" s="447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 x14ac:dyDescent="0.3">
      <c r="A135"/>
      <c r="B135"/>
      <c r="C135"/>
      <c r="D135"/>
      <c r="E135"/>
      <c r="F135"/>
      <c r="G135"/>
      <c r="H135"/>
      <c r="I135"/>
      <c r="J135"/>
      <c r="K135" s="447"/>
      <c r="L135" s="447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 x14ac:dyDescent="0.3">
      <c r="A136"/>
      <c r="B136"/>
      <c r="C136"/>
      <c r="D136"/>
      <c r="E136"/>
      <c r="F136"/>
      <c r="G136"/>
      <c r="H136"/>
      <c r="I136"/>
      <c r="J136"/>
      <c r="K136" s="447"/>
      <c r="L136" s="447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 x14ac:dyDescent="0.3">
      <c r="A137"/>
      <c r="B137"/>
      <c r="C137"/>
      <c r="D137"/>
      <c r="E137"/>
      <c r="F137"/>
      <c r="G137"/>
      <c r="H137"/>
      <c r="I137"/>
      <c r="J137"/>
      <c r="K137" s="447"/>
      <c r="L137" s="447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 x14ac:dyDescent="0.3">
      <c r="A138"/>
      <c r="B138"/>
      <c r="C138"/>
      <c r="D138"/>
      <c r="E138"/>
      <c r="F138"/>
      <c r="G138"/>
      <c r="H138"/>
      <c r="I138"/>
      <c r="J138"/>
      <c r="K138" s="447"/>
      <c r="L138" s="447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 x14ac:dyDescent="0.3">
      <c r="A139"/>
      <c r="B139"/>
      <c r="C139"/>
      <c r="D139"/>
      <c r="E139"/>
      <c r="F139"/>
      <c r="G139"/>
      <c r="H139"/>
      <c r="I139"/>
      <c r="J139"/>
      <c r="K139" s="447"/>
      <c r="L139" s="447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 x14ac:dyDescent="0.3">
      <c r="A140"/>
      <c r="B140"/>
      <c r="C140"/>
      <c r="D140"/>
      <c r="E140"/>
      <c r="F140"/>
      <c r="G140"/>
      <c r="H140"/>
      <c r="I140"/>
      <c r="J140"/>
      <c r="K140" s="447"/>
      <c r="L140" s="447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 x14ac:dyDescent="0.3">
      <c r="A141"/>
      <c r="B141"/>
      <c r="C141"/>
      <c r="D141"/>
      <c r="E141"/>
      <c r="F141"/>
      <c r="G141"/>
      <c r="H141"/>
      <c r="I141"/>
      <c r="J141"/>
      <c r="K141" s="447"/>
      <c r="L141" s="447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 x14ac:dyDescent="0.3">
      <c r="A142"/>
      <c r="B142"/>
      <c r="C142"/>
      <c r="D142"/>
      <c r="E142"/>
      <c r="F142"/>
      <c r="G142"/>
      <c r="H142"/>
      <c r="I142"/>
      <c r="J142"/>
      <c r="K142" s="447"/>
      <c r="L142" s="44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 x14ac:dyDescent="0.3">
      <c r="A143"/>
      <c r="B143"/>
      <c r="C143"/>
      <c r="D143"/>
      <c r="E143"/>
      <c r="F143"/>
      <c r="G143"/>
      <c r="H143"/>
      <c r="I143"/>
      <c r="J143"/>
      <c r="K143" s="447"/>
      <c r="L143" s="447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 x14ac:dyDescent="0.3">
      <c r="A144"/>
      <c r="B144"/>
      <c r="C144"/>
      <c r="D144"/>
      <c r="E144"/>
      <c r="F144"/>
      <c r="G144"/>
      <c r="H144"/>
      <c r="I144"/>
      <c r="J144"/>
      <c r="K144" s="447"/>
      <c r="L144" s="447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 x14ac:dyDescent="0.3">
      <c r="A145"/>
      <c r="B145"/>
      <c r="C145"/>
      <c r="D145"/>
      <c r="E145"/>
      <c r="F145"/>
      <c r="G145"/>
      <c r="H145"/>
      <c r="I145"/>
      <c r="J145"/>
      <c r="K145" s="447"/>
      <c r="L145" s="447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 x14ac:dyDescent="0.3">
      <c r="A146"/>
      <c r="B146"/>
      <c r="C146"/>
      <c r="D146"/>
      <c r="E146"/>
      <c r="F146"/>
      <c r="G146"/>
      <c r="H146"/>
      <c r="I146"/>
      <c r="J146"/>
      <c r="K146" s="447"/>
      <c r="L146" s="447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 x14ac:dyDescent="0.3">
      <c r="A147"/>
      <c r="B147"/>
      <c r="C147"/>
      <c r="D147"/>
      <c r="E147"/>
      <c r="F147"/>
      <c r="G147"/>
      <c r="H147"/>
      <c r="I147"/>
      <c r="J147"/>
      <c r="K147" s="447"/>
      <c r="L147" s="4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 x14ac:dyDescent="0.3">
      <c r="A148"/>
      <c r="B148"/>
      <c r="C148"/>
      <c r="D148"/>
      <c r="E148"/>
      <c r="F148"/>
      <c r="G148"/>
      <c r="H148"/>
      <c r="I148"/>
      <c r="J148"/>
      <c r="K148" s="447"/>
      <c r="L148" s="447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 x14ac:dyDescent="0.3">
      <c r="A149"/>
      <c r="B149"/>
      <c r="C149"/>
      <c r="D149"/>
      <c r="E149"/>
      <c r="F149"/>
      <c r="G149"/>
      <c r="H149"/>
      <c r="I149"/>
      <c r="J149"/>
      <c r="K149" s="447"/>
      <c r="L149" s="447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 x14ac:dyDescent="0.3">
      <c r="A150"/>
      <c r="B150"/>
      <c r="C150"/>
      <c r="D150"/>
      <c r="E150"/>
      <c r="F150"/>
      <c r="G150"/>
      <c r="H150"/>
      <c r="I150"/>
      <c r="J150"/>
      <c r="K150" s="447"/>
      <c r="L150" s="447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 x14ac:dyDescent="0.3">
      <c r="A151"/>
      <c r="B151"/>
      <c r="C151"/>
      <c r="D151"/>
      <c r="E151"/>
      <c r="F151"/>
      <c r="G151"/>
      <c r="H151"/>
      <c r="I151"/>
      <c r="J151"/>
      <c r="K151" s="447"/>
      <c r="L151" s="447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 x14ac:dyDescent="0.3">
      <c r="A152"/>
      <c r="B152"/>
      <c r="C152"/>
      <c r="D152"/>
      <c r="E152"/>
      <c r="F152"/>
      <c r="G152"/>
      <c r="H152"/>
      <c r="I152"/>
      <c r="J152"/>
      <c r="K152" s="447"/>
      <c r="L152" s="447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 x14ac:dyDescent="0.3">
      <c r="A153"/>
      <c r="B153"/>
      <c r="C153"/>
      <c r="D153"/>
      <c r="E153"/>
      <c r="F153"/>
      <c r="G153"/>
      <c r="H153"/>
      <c r="I153"/>
      <c r="J153"/>
      <c r="K153" s="447"/>
      <c r="L153" s="447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8">
    <mergeCell ref="D7:E7"/>
    <mergeCell ref="G7:H7"/>
    <mergeCell ref="D10:E10"/>
    <mergeCell ref="V6:W6"/>
    <mergeCell ref="C5:D5"/>
    <mergeCell ref="P6:R6"/>
    <mergeCell ref="S6:T6"/>
    <mergeCell ref="C2:F2"/>
    <mergeCell ref="T21:W21"/>
    <mergeCell ref="A26:K27"/>
    <mergeCell ref="T22:W22"/>
    <mergeCell ref="A30:K31"/>
    <mergeCell ref="A32:K33"/>
    <mergeCell ref="A20:K21"/>
    <mergeCell ref="A28:K29"/>
    <mergeCell ref="A22:K23"/>
    <mergeCell ref="A24:K25"/>
    <mergeCell ref="T20:W20"/>
  </mergeCells>
  <dataValidations count="1">
    <dataValidation type="list" allowBlank="1" showInputMessage="1" showErrorMessage="1" sqref="G7" xr:uid="{BCD36E0E-52EF-43E5-9D27-0CDE03DFCA17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45C45B1-D4E6-44A1-815C-DDADC780A08B}">
          <x14:formula1>
            <xm:f>'Sivu 2'!$V$44:$V$52</xm:f>
          </x14:formula1>
          <xm:sqref>T20:T22</xm:sqref>
        </x14:dataValidation>
        <x14:dataValidation type="list" allowBlank="1" showInputMessage="1" showErrorMessage="1" xr:uid="{BA4D522F-7A95-461A-826F-3A69DD0710D8}">
          <x14:formula1>
            <xm:f>Listat!$N$2:$N$12</xm:f>
          </x14:formula1>
          <xm:sqref>C10:D10</xm:sqref>
        </x14:dataValidation>
        <x14:dataValidation type="list" allowBlank="1" showInputMessage="1" showErrorMessage="1" xr:uid="{9C5B140A-22DA-4A6C-A37D-77904C0E0971}">
          <x14:formula1>
            <xm:f>Listat!$N$13:$N$33</xm:f>
          </x14:formula1>
          <xm:sqref>C5:D5</xm:sqref>
        </x14:dataValidation>
        <x14:dataValidation type="list" allowBlank="1" showInputMessage="1" showErrorMessage="1" xr:uid="{D37D560E-EA7A-4F19-9B7E-9F80F2642A09}">
          <x14:formula1>
            <xm:f>Voimat!$M$2:$M$15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1FBB-6F39-4F8F-8C8F-FC4326B4A546}">
  <sheetPr codeName="Sheet5"/>
  <dimension ref="A1:Y75"/>
  <sheetViews>
    <sheetView topLeftCell="A8" zoomScale="64" zoomScaleNormal="140" workbookViewId="0">
      <selection activeCell="A36" sqref="A36:A39"/>
    </sheetView>
  </sheetViews>
  <sheetFormatPr defaultRowHeight="14.4" x14ac:dyDescent="0.3"/>
  <cols>
    <col min="1" max="1" width="12" customWidth="1"/>
    <col min="12" max="14" width="8.88671875" style="9"/>
    <col min="20" max="20" width="11.5546875" style="154" bestFit="1" customWidth="1"/>
    <col min="21" max="22" width="8.88671875" style="154"/>
    <col min="23" max="23" width="8.88671875" style="168"/>
  </cols>
  <sheetData>
    <row r="1" spans="1:25" ht="15" thickBot="1" x14ac:dyDescent="0.35">
      <c r="A1" s="710" t="s">
        <v>327</v>
      </c>
      <c r="B1" s="711"/>
      <c r="C1" s="711"/>
      <c r="D1" s="709"/>
      <c r="E1" s="711"/>
      <c r="F1" s="711"/>
      <c r="G1" s="711"/>
      <c r="L1" s="239"/>
      <c r="M1" s="239"/>
      <c r="N1" s="237" t="s">
        <v>130</v>
      </c>
      <c r="O1" s="237" t="s">
        <v>265</v>
      </c>
      <c r="P1" s="238" t="s">
        <v>279</v>
      </c>
      <c r="Q1" s="154" t="s">
        <v>469</v>
      </c>
      <c r="R1" s="154"/>
      <c r="S1" s="168"/>
      <c r="T1" t="s">
        <v>936</v>
      </c>
      <c r="U1"/>
      <c r="V1"/>
      <c r="W1"/>
    </row>
    <row r="2" spans="1:25" ht="15" thickTop="1" x14ac:dyDescent="0.3">
      <c r="A2" s="10" t="s">
        <v>539</v>
      </c>
      <c r="B2" s="4" t="s">
        <v>328</v>
      </c>
      <c r="F2" s="4"/>
      <c r="H2" s="167" t="s">
        <v>1</v>
      </c>
      <c r="I2" s="154" t="s">
        <v>158</v>
      </c>
      <c r="J2" s="234" t="s">
        <v>1</v>
      </c>
      <c r="K2" s="234" t="s">
        <v>1</v>
      </c>
      <c r="L2" s="167" t="s">
        <v>1</v>
      </c>
      <c r="M2" s="154">
        <v>1</v>
      </c>
      <c r="N2" s="154" t="s">
        <v>313</v>
      </c>
      <c r="O2" s="154" t="s">
        <v>532</v>
      </c>
      <c r="P2" s="174">
        <v>1</v>
      </c>
      <c r="Q2" s="154" t="s">
        <v>156</v>
      </c>
      <c r="R2" s="154" t="s">
        <v>487</v>
      </c>
      <c r="S2" s="168"/>
      <c r="T2" s="167" t="s">
        <v>200</v>
      </c>
      <c r="U2"/>
      <c r="V2"/>
      <c r="W2"/>
    </row>
    <row r="3" spans="1:25" x14ac:dyDescent="0.3">
      <c r="A3" s="10" t="s">
        <v>540</v>
      </c>
      <c r="B3" s="4" t="s">
        <v>855</v>
      </c>
      <c r="F3" s="4"/>
      <c r="H3" s="167" t="s">
        <v>147</v>
      </c>
      <c r="I3" s="154" t="s">
        <v>160</v>
      </c>
      <c r="J3" s="234" t="s">
        <v>147</v>
      </c>
      <c r="K3" s="234" t="s">
        <v>147</v>
      </c>
      <c r="L3" s="167" t="s">
        <v>147</v>
      </c>
      <c r="M3" s="154">
        <v>2</v>
      </c>
      <c r="N3" s="226" t="s">
        <v>822</v>
      </c>
      <c r="O3" s="226" t="s">
        <v>823</v>
      </c>
      <c r="P3" s="692">
        <v>1</v>
      </c>
      <c r="Q3" s="154" t="s">
        <v>161</v>
      </c>
      <c r="R3" s="154" t="s">
        <v>486</v>
      </c>
      <c r="S3" s="168"/>
      <c r="T3" s="167" t="s">
        <v>237</v>
      </c>
      <c r="U3" s="139"/>
      <c r="V3" s="139"/>
      <c r="W3"/>
      <c r="X3" s="139"/>
      <c r="Y3" s="139"/>
    </row>
    <row r="4" spans="1:25" x14ac:dyDescent="0.3">
      <c r="A4" s="10" t="s">
        <v>541</v>
      </c>
      <c r="B4" s="4" t="s">
        <v>856</v>
      </c>
      <c r="F4" s="4"/>
      <c r="H4" s="167" t="s">
        <v>143</v>
      </c>
      <c r="I4" s="154" t="s">
        <v>159</v>
      </c>
      <c r="J4" s="234" t="s">
        <v>143</v>
      </c>
      <c r="K4" s="234" t="s">
        <v>143</v>
      </c>
      <c r="L4" s="167" t="s">
        <v>143</v>
      </c>
      <c r="M4" s="154">
        <v>3</v>
      </c>
      <c r="N4" s="208" t="s">
        <v>151</v>
      </c>
      <c r="O4" t="s">
        <v>464</v>
      </c>
      <c r="P4" s="225">
        <v>3</v>
      </c>
      <c r="Q4" s="154" t="s">
        <v>176</v>
      </c>
      <c r="R4" s="154" t="s">
        <v>488</v>
      </c>
      <c r="S4" s="168"/>
      <c r="T4" s="167" t="s">
        <v>242</v>
      </c>
      <c r="U4"/>
      <c r="V4"/>
      <c r="W4"/>
    </row>
    <row r="5" spans="1:25" x14ac:dyDescent="0.3">
      <c r="A5" s="10" t="s">
        <v>542</v>
      </c>
      <c r="B5" s="4" t="s">
        <v>326</v>
      </c>
      <c r="F5" s="4"/>
      <c r="H5" s="167" t="s">
        <v>210</v>
      </c>
      <c r="I5" s="154" t="s">
        <v>181</v>
      </c>
      <c r="J5" s="234" t="s">
        <v>471</v>
      </c>
      <c r="K5" s="234" t="s">
        <v>147</v>
      </c>
      <c r="L5" s="167" t="s">
        <v>210</v>
      </c>
      <c r="M5" s="154">
        <v>4</v>
      </c>
      <c r="N5" s="154" t="s">
        <v>365</v>
      </c>
      <c r="P5" s="300">
        <v>1</v>
      </c>
      <c r="Q5" s="154" t="s">
        <v>528</v>
      </c>
      <c r="R5" s="154" t="s">
        <v>529</v>
      </c>
      <c r="S5" s="168"/>
      <c r="T5" s="167" t="s">
        <v>201</v>
      </c>
      <c r="U5"/>
      <c r="V5"/>
      <c r="W5"/>
    </row>
    <row r="6" spans="1:25" x14ac:dyDescent="0.3">
      <c r="A6" s="10" t="s">
        <v>543</v>
      </c>
      <c r="B6" s="4" t="s">
        <v>1000</v>
      </c>
      <c r="H6" s="167" t="s">
        <v>211</v>
      </c>
      <c r="I6" s="154" t="s">
        <v>157</v>
      </c>
      <c r="J6" s="234" t="s">
        <v>356</v>
      </c>
      <c r="K6" s="234" t="s">
        <v>1</v>
      </c>
      <c r="L6" s="167" t="s">
        <v>211</v>
      </c>
      <c r="M6" s="154">
        <v>5</v>
      </c>
      <c r="N6" s="154" t="s">
        <v>366</v>
      </c>
      <c r="P6" s="300">
        <v>1</v>
      </c>
      <c r="Q6" s="154" t="s">
        <v>530</v>
      </c>
      <c r="R6" s="154" t="s">
        <v>531</v>
      </c>
      <c r="S6" s="168"/>
      <c r="T6" s="167" t="s">
        <v>211</v>
      </c>
      <c r="U6"/>
      <c r="V6"/>
      <c r="W6"/>
    </row>
    <row r="7" spans="1:25" x14ac:dyDescent="0.3">
      <c r="A7" s="140" t="s">
        <v>544</v>
      </c>
      <c r="B7" s="4" t="s">
        <v>317</v>
      </c>
      <c r="H7" s="167" t="s">
        <v>10</v>
      </c>
      <c r="I7" s="154" t="s">
        <v>180</v>
      </c>
      <c r="J7" s="234" t="s">
        <v>470</v>
      </c>
      <c r="K7" s="234" t="s">
        <v>1</v>
      </c>
      <c r="L7" s="167" t="s">
        <v>10</v>
      </c>
      <c r="M7" s="154">
        <v>0</v>
      </c>
      <c r="N7" s="208" t="s">
        <v>155</v>
      </c>
      <c r="O7" s="208" t="s">
        <v>465</v>
      </c>
      <c r="P7" s="224">
        <v>10</v>
      </c>
      <c r="Q7" s="154" t="s">
        <v>527</v>
      </c>
      <c r="R7" s="154" t="s">
        <v>930</v>
      </c>
      <c r="S7" s="168"/>
      <c r="T7"/>
      <c r="U7"/>
      <c r="V7"/>
      <c r="W7"/>
    </row>
    <row r="8" spans="1:25" x14ac:dyDescent="0.3">
      <c r="A8" s="4"/>
      <c r="B8" s="4"/>
      <c r="J8" s="234" t="s">
        <v>10</v>
      </c>
      <c r="N8" t="s">
        <v>534</v>
      </c>
      <c r="O8" t="s">
        <v>535</v>
      </c>
      <c r="P8" s="224">
        <v>3</v>
      </c>
      <c r="Q8" s="154" t="s">
        <v>489</v>
      </c>
      <c r="R8" s="154" t="s">
        <v>490</v>
      </c>
      <c r="S8" s="168"/>
      <c r="T8"/>
      <c r="U8"/>
      <c r="V8"/>
      <c r="W8"/>
    </row>
    <row r="9" spans="1:25" x14ac:dyDescent="0.3">
      <c r="J9" s="234" t="s">
        <v>243</v>
      </c>
      <c r="K9" s="234"/>
      <c r="N9" s="208" t="s">
        <v>207</v>
      </c>
      <c r="O9" s="208" t="s">
        <v>466</v>
      </c>
      <c r="P9" s="227">
        <v>10</v>
      </c>
      <c r="Q9" s="154"/>
      <c r="R9" s="154"/>
      <c r="S9" s="168"/>
      <c r="T9"/>
      <c r="U9"/>
      <c r="V9"/>
      <c r="W9"/>
    </row>
    <row r="10" spans="1:25" x14ac:dyDescent="0.3">
      <c r="J10" s="234" t="s">
        <v>472</v>
      </c>
      <c r="K10" s="234"/>
      <c r="N10" s="154" t="s">
        <v>364</v>
      </c>
      <c r="P10" s="168">
        <v>1</v>
      </c>
      <c r="Q10" s="154"/>
      <c r="R10" s="154"/>
      <c r="S10" s="168"/>
      <c r="T10"/>
      <c r="U10"/>
      <c r="V10"/>
      <c r="W10"/>
    </row>
    <row r="11" spans="1:25" x14ac:dyDescent="0.3">
      <c r="A11" s="339" t="s">
        <v>858</v>
      </c>
      <c r="B11" s="320" t="s">
        <v>193</v>
      </c>
      <c r="C11" s="340"/>
      <c r="D11" s="340" t="s">
        <v>257</v>
      </c>
      <c r="E11" s="340"/>
      <c r="F11" s="340"/>
      <c r="G11" s="340"/>
      <c r="H11" s="340"/>
      <c r="I11" s="340"/>
      <c r="J11" s="340"/>
      <c r="K11" s="340"/>
      <c r="N11" s="226" t="s">
        <v>965</v>
      </c>
      <c r="O11" s="226" t="s">
        <v>533</v>
      </c>
      <c r="P11" s="228">
        <f>1/5</f>
        <v>0.2</v>
      </c>
      <c r="Q11" s="154"/>
      <c r="R11" s="154"/>
      <c r="S11" s="168"/>
      <c r="T11"/>
      <c r="U11"/>
      <c r="V11"/>
      <c r="W11"/>
    </row>
    <row r="12" spans="1:25" x14ac:dyDescent="0.3">
      <c r="A12" s="180">
        <v>1</v>
      </c>
      <c r="B12" s="2" t="s">
        <v>180</v>
      </c>
      <c r="C12" s="342"/>
      <c r="D12" s="2" t="s">
        <v>864</v>
      </c>
      <c r="E12" s="342"/>
      <c r="F12" s="342"/>
      <c r="G12" s="342"/>
      <c r="H12" s="342"/>
      <c r="I12" s="342"/>
      <c r="J12" s="342"/>
      <c r="K12" s="342"/>
      <c r="N12" t="s">
        <v>845</v>
      </c>
      <c r="O12" s="226" t="s">
        <v>966</v>
      </c>
      <c r="P12" s="228">
        <f>1/5</f>
        <v>0.2</v>
      </c>
      <c r="Q12" s="154"/>
      <c r="R12" s="154"/>
      <c r="S12" s="168"/>
      <c r="T12"/>
      <c r="U12"/>
      <c r="V12"/>
      <c r="W12"/>
    </row>
    <row r="13" spans="1:25" x14ac:dyDescent="0.3">
      <c r="A13" s="180">
        <v>2</v>
      </c>
      <c r="B13" s="2" t="s">
        <v>158</v>
      </c>
      <c r="C13" s="342"/>
      <c r="D13" s="2" t="s">
        <v>863</v>
      </c>
      <c r="E13" s="342"/>
      <c r="F13" s="342"/>
      <c r="G13" s="342"/>
      <c r="H13" s="465"/>
      <c r="I13" s="342"/>
      <c r="J13" s="342"/>
      <c r="K13" s="342"/>
      <c r="N13" s="699" t="s">
        <v>909</v>
      </c>
      <c r="O13" t="s">
        <v>603</v>
      </c>
      <c r="P13" s="154"/>
      <c r="Q13" s="154"/>
      <c r="R13" s="154"/>
      <c r="S13" s="168"/>
      <c r="T13" s="699" t="s">
        <v>610</v>
      </c>
      <c r="U13" t="s">
        <v>603</v>
      </c>
      <c r="V13"/>
      <c r="W13"/>
      <c r="Y13" t="s">
        <v>1009</v>
      </c>
    </row>
    <row r="14" spans="1:25" ht="15.6" x14ac:dyDescent="0.3">
      <c r="A14" s="180">
        <v>3</v>
      </c>
      <c r="B14" s="2" t="s">
        <v>159</v>
      </c>
      <c r="C14" s="342"/>
      <c r="D14" s="811" t="s">
        <v>859</v>
      </c>
      <c r="E14" s="342"/>
      <c r="F14" s="342"/>
      <c r="G14" s="342"/>
      <c r="H14" s="465"/>
      <c r="I14" s="342"/>
      <c r="J14" s="342"/>
      <c r="K14" s="342"/>
      <c r="N14" s="699" t="s">
        <v>910</v>
      </c>
      <c r="O14" t="s">
        <v>1017</v>
      </c>
      <c r="P14" s="154"/>
      <c r="Q14" s="154"/>
      <c r="R14" s="154"/>
      <c r="S14" s="168"/>
      <c r="T14" s="699" t="s">
        <v>612</v>
      </c>
      <c r="U14" t="s">
        <v>1018</v>
      </c>
      <c r="V14"/>
      <c r="W14"/>
      <c r="Y14" t="s">
        <v>1010</v>
      </c>
    </row>
    <row r="15" spans="1:25" ht="15.6" x14ac:dyDescent="0.3">
      <c r="A15" s="180">
        <v>4</v>
      </c>
      <c r="B15" s="2" t="s">
        <v>181</v>
      </c>
      <c r="C15" s="342"/>
      <c r="D15" s="811" t="s">
        <v>860</v>
      </c>
      <c r="E15" s="342"/>
      <c r="F15" s="342"/>
      <c r="G15" s="342"/>
      <c r="H15" s="342"/>
      <c r="I15" s="342"/>
      <c r="J15" s="342"/>
      <c r="K15" s="342"/>
      <c r="N15" s="699" t="s">
        <v>911</v>
      </c>
      <c r="O15" t="s">
        <v>1016</v>
      </c>
      <c r="P15" s="154"/>
      <c r="Q15" s="154"/>
      <c r="R15" s="154"/>
      <c r="S15" s="168"/>
      <c r="T15" s="699" t="s">
        <v>609</v>
      </c>
      <c r="U15" t="s">
        <v>1016</v>
      </c>
      <c r="V15"/>
      <c r="W15"/>
      <c r="Y15" t="s">
        <v>1011</v>
      </c>
    </row>
    <row r="16" spans="1:25" ht="15.6" x14ac:dyDescent="0.3">
      <c r="A16" s="180">
        <v>5</v>
      </c>
      <c r="B16" s="2" t="s">
        <v>157</v>
      </c>
      <c r="C16" s="342"/>
      <c r="D16" s="811" t="s">
        <v>861</v>
      </c>
      <c r="E16" s="342"/>
      <c r="F16" s="342"/>
      <c r="G16" s="342"/>
      <c r="H16" s="812"/>
      <c r="I16" s="813"/>
      <c r="J16" s="465"/>
      <c r="K16" s="814"/>
      <c r="N16" s="699" t="s">
        <v>912</v>
      </c>
      <c r="O16" t="s">
        <v>839</v>
      </c>
      <c r="P16" s="154"/>
      <c r="Q16" s="154"/>
      <c r="R16" s="154"/>
      <c r="S16" s="168"/>
      <c r="T16" s="699" t="s">
        <v>607</v>
      </c>
      <c r="U16" t="s">
        <v>1017</v>
      </c>
      <c r="V16"/>
      <c r="W16"/>
      <c r="Y16" t="s">
        <v>1012</v>
      </c>
    </row>
    <row r="17" spans="1:25" ht="15.6" x14ac:dyDescent="0.3">
      <c r="A17" s="279">
        <v>6</v>
      </c>
      <c r="B17" s="2" t="s">
        <v>267</v>
      </c>
      <c r="C17" s="815"/>
      <c r="D17" s="811" t="s">
        <v>993</v>
      </c>
      <c r="E17" s="342"/>
      <c r="F17" s="342"/>
      <c r="G17" s="342"/>
      <c r="H17" s="465"/>
      <c r="I17" s="816"/>
      <c r="J17" s="342"/>
      <c r="K17" s="342"/>
      <c r="N17" s="154" t="s">
        <v>923</v>
      </c>
      <c r="O17" s="154" t="s">
        <v>589</v>
      </c>
      <c r="P17" s="154"/>
      <c r="Q17" s="154"/>
      <c r="R17" s="154"/>
      <c r="S17" s="168"/>
      <c r="T17" s="699" t="s">
        <v>611</v>
      </c>
      <c r="U17" t="s">
        <v>1019</v>
      </c>
      <c r="V17"/>
      <c r="W17"/>
      <c r="Y17" t="s">
        <v>1013</v>
      </c>
    </row>
    <row r="18" spans="1:25" x14ac:dyDescent="0.3">
      <c r="A18" s="180">
        <v>7</v>
      </c>
      <c r="B18" s="2" t="s">
        <v>264</v>
      </c>
      <c r="C18" s="342"/>
      <c r="D18" s="820" t="s">
        <v>996</v>
      </c>
      <c r="E18" s="342"/>
      <c r="F18" s="342"/>
      <c r="G18" s="342"/>
      <c r="H18" s="465"/>
      <c r="I18" s="342"/>
      <c r="J18" s="342"/>
      <c r="K18" s="342"/>
      <c r="N18" s="154" t="s">
        <v>924</v>
      </c>
      <c r="O18" s="154" t="s">
        <v>588</v>
      </c>
      <c r="P18" s="154"/>
      <c r="Q18" s="154"/>
      <c r="R18" s="154"/>
      <c r="S18" s="168"/>
      <c r="T18" s="699" t="s">
        <v>606</v>
      </c>
      <c r="U18" t="s">
        <v>601</v>
      </c>
      <c r="V18"/>
      <c r="W18"/>
      <c r="Y18" t="s">
        <v>1014</v>
      </c>
    </row>
    <row r="19" spans="1:25" ht="15.6" x14ac:dyDescent="0.3">
      <c r="A19" s="180">
        <v>8</v>
      </c>
      <c r="B19" s="2" t="s">
        <v>270</v>
      </c>
      <c r="C19" s="342"/>
      <c r="D19" s="811" t="s">
        <v>997</v>
      </c>
      <c r="E19" s="342"/>
      <c r="F19" s="279"/>
      <c r="G19" s="342"/>
      <c r="H19" s="465"/>
      <c r="I19" s="342"/>
      <c r="J19" s="342"/>
      <c r="K19" s="342"/>
      <c r="N19" s="700" t="s">
        <v>916</v>
      </c>
      <c r="O19" s="154" t="s">
        <v>846</v>
      </c>
      <c r="P19" s="154"/>
      <c r="Q19" s="154"/>
      <c r="R19" s="154"/>
      <c r="S19" s="168"/>
      <c r="T19" s="699" t="s">
        <v>608</v>
      </c>
      <c r="U19" t="s">
        <v>602</v>
      </c>
      <c r="V19"/>
      <c r="W19"/>
      <c r="Y19" t="s">
        <v>1015</v>
      </c>
    </row>
    <row r="20" spans="1:25" ht="15.6" x14ac:dyDescent="0.3">
      <c r="A20" s="180">
        <v>9</v>
      </c>
      <c r="B20" s="2" t="s">
        <v>266</v>
      </c>
      <c r="C20" s="342"/>
      <c r="D20" s="811" t="s">
        <v>862</v>
      </c>
      <c r="E20" s="342"/>
      <c r="F20" s="342"/>
      <c r="G20" s="342"/>
      <c r="H20" s="817"/>
      <c r="I20" s="342"/>
      <c r="J20" s="342"/>
      <c r="K20" s="342"/>
      <c r="N20" s="154" t="s">
        <v>925</v>
      </c>
      <c r="O20" s="154" t="s">
        <v>590</v>
      </c>
      <c r="P20" s="154"/>
      <c r="Q20" s="154"/>
      <c r="R20" s="154"/>
      <c r="S20" s="168"/>
      <c r="T20" s="700" t="s">
        <v>580</v>
      </c>
      <c r="U20" s="154" t="s">
        <v>846</v>
      </c>
      <c r="V20"/>
      <c r="W20"/>
    </row>
    <row r="21" spans="1:25" ht="15.6" x14ac:dyDescent="0.3">
      <c r="A21" s="180">
        <v>10</v>
      </c>
      <c r="B21" s="2" t="s">
        <v>857</v>
      </c>
      <c r="C21" s="342"/>
      <c r="D21" s="811" t="s">
        <v>994</v>
      </c>
      <c r="E21" s="342"/>
      <c r="F21" s="342"/>
      <c r="G21" s="342"/>
      <c r="H21" s="465"/>
      <c r="I21" s="342"/>
      <c r="J21" s="342"/>
      <c r="K21" s="342"/>
      <c r="N21" s="699" t="s">
        <v>913</v>
      </c>
      <c r="O21" t="s">
        <v>1020</v>
      </c>
      <c r="P21" s="154"/>
      <c r="Q21" s="154"/>
      <c r="R21" s="154"/>
      <c r="S21" s="168"/>
      <c r="T21" s="700" t="s">
        <v>604</v>
      </c>
      <c r="U21" s="154" t="s">
        <v>605</v>
      </c>
      <c r="V21"/>
      <c r="W21"/>
    </row>
    <row r="22" spans="1:25" ht="15.6" x14ac:dyDescent="0.3">
      <c r="A22" s="342"/>
      <c r="B22" s="342"/>
      <c r="C22" s="342"/>
      <c r="D22" s="178" t="s">
        <v>995</v>
      </c>
      <c r="E22" s="342"/>
      <c r="F22" s="342"/>
      <c r="G22" s="342"/>
      <c r="H22" s="342"/>
      <c r="I22" s="342"/>
      <c r="J22" s="342"/>
      <c r="K22" s="342"/>
      <c r="L22" s="714"/>
      <c r="N22" s="699" t="s">
        <v>914</v>
      </c>
      <c r="O22" t="s">
        <v>601</v>
      </c>
      <c r="P22" s="154"/>
      <c r="Q22" s="154"/>
      <c r="R22" s="154"/>
      <c r="S22" s="168"/>
      <c r="T22" s="700" t="s">
        <v>584</v>
      </c>
      <c r="U22" s="154" t="s">
        <v>613</v>
      </c>
      <c r="V22"/>
      <c r="W22"/>
    </row>
    <row r="23" spans="1:25" x14ac:dyDescent="0.3">
      <c r="A23" s="302" t="s">
        <v>432</v>
      </c>
      <c r="B23" s="712" t="s">
        <v>849</v>
      </c>
      <c r="C23" s="303"/>
      <c r="D23" s="303"/>
      <c r="L23" s="713"/>
      <c r="N23" s="699" t="s">
        <v>915</v>
      </c>
      <c r="O23" t="s">
        <v>602</v>
      </c>
      <c r="P23" s="154"/>
      <c r="Q23" s="154"/>
      <c r="R23" s="154"/>
      <c r="S23" s="168"/>
      <c r="T23" s="700" t="s">
        <v>582</v>
      </c>
      <c r="U23" s="154" t="s">
        <v>614</v>
      </c>
      <c r="V23"/>
      <c r="W23"/>
    </row>
    <row r="24" spans="1:25" x14ac:dyDescent="0.3">
      <c r="L24" s="211"/>
      <c r="M24" s="212"/>
      <c r="N24" s="154" t="s">
        <v>926</v>
      </c>
      <c r="O24" s="154" t="s">
        <v>586</v>
      </c>
      <c r="P24" s="154"/>
      <c r="Q24" s="154"/>
      <c r="R24" s="154"/>
      <c r="S24" s="168"/>
      <c r="T24" s="700" t="s">
        <v>583</v>
      </c>
      <c r="U24" s="154" t="s">
        <v>840</v>
      </c>
      <c r="V24"/>
      <c r="W24"/>
    </row>
    <row r="25" spans="1:25" ht="14.4" customHeight="1" thickBot="1" x14ac:dyDescent="0.4">
      <c r="A25" s="166" t="s">
        <v>21</v>
      </c>
      <c r="B25" s="163"/>
      <c r="C25" s="163"/>
      <c r="D25" s="163"/>
      <c r="E25" s="163"/>
      <c r="F25" s="163"/>
      <c r="G25" s="163"/>
      <c r="H25" s="163"/>
      <c r="M25"/>
      <c r="N25" s="700" t="s">
        <v>917</v>
      </c>
      <c r="O25" s="154" t="s">
        <v>605</v>
      </c>
      <c r="R25" s="154"/>
      <c r="S25" s="168"/>
      <c r="T25" s="700" t="s">
        <v>11</v>
      </c>
      <c r="U25" s="154" t="s">
        <v>841</v>
      </c>
      <c r="V25"/>
      <c r="W25"/>
    </row>
    <row r="26" spans="1:25" x14ac:dyDescent="0.3">
      <c r="A26" s="2" t="s">
        <v>308</v>
      </c>
      <c r="B26" s="2"/>
      <c r="C26" s="2"/>
      <c r="D26" s="2"/>
      <c r="E26" s="2"/>
      <c r="F26" s="2"/>
      <c r="G26" s="2"/>
      <c r="M26" s="154"/>
      <c r="N26" s="700" t="s">
        <v>918</v>
      </c>
      <c r="O26" s="154" t="s">
        <v>613</v>
      </c>
      <c r="S26" s="168"/>
      <c r="T26" s="700" t="s">
        <v>581</v>
      </c>
      <c r="U26" s="154" t="s">
        <v>842</v>
      </c>
      <c r="V26"/>
      <c r="W26"/>
    </row>
    <row r="27" spans="1:25" x14ac:dyDescent="0.3">
      <c r="A27" s="134" t="s">
        <v>1</v>
      </c>
      <c r="B27" s="2" t="s">
        <v>325</v>
      </c>
      <c r="C27" s="2"/>
      <c r="D27" s="2"/>
      <c r="E27" s="2"/>
      <c r="F27" s="2"/>
      <c r="G27" s="2"/>
      <c r="M27" s="154"/>
      <c r="N27" s="700" t="s">
        <v>919</v>
      </c>
      <c r="O27" s="154" t="s">
        <v>614</v>
      </c>
      <c r="S27" s="168"/>
      <c r="T27" s="154" t="s">
        <v>576</v>
      </c>
      <c r="U27" s="154" t="s">
        <v>589</v>
      </c>
      <c r="V27"/>
      <c r="W27"/>
    </row>
    <row r="28" spans="1:25" x14ac:dyDescent="0.3">
      <c r="A28" s="134" t="s">
        <v>1</v>
      </c>
      <c r="B28" s="2" t="s">
        <v>324</v>
      </c>
      <c r="C28" s="2"/>
      <c r="D28" s="2"/>
      <c r="E28" s="2"/>
      <c r="F28" s="2"/>
      <c r="G28" s="2"/>
      <c r="M28" s="154"/>
      <c r="N28" s="154" t="s">
        <v>927</v>
      </c>
      <c r="O28" s="154" t="s">
        <v>587</v>
      </c>
      <c r="S28" s="168"/>
      <c r="T28" s="154" t="s">
        <v>574</v>
      </c>
      <c r="U28" s="154" t="s">
        <v>588</v>
      </c>
      <c r="V28"/>
      <c r="W28"/>
    </row>
    <row r="29" spans="1:25" x14ac:dyDescent="0.3">
      <c r="A29" s="2"/>
      <c r="B29" s="2" t="s">
        <v>323</v>
      </c>
      <c r="C29" s="2"/>
      <c r="D29" s="2"/>
      <c r="E29" s="2"/>
      <c r="F29" s="2"/>
      <c r="G29" s="2"/>
      <c r="M29" s="154"/>
      <c r="N29" s="700" t="s">
        <v>920</v>
      </c>
      <c r="O29" s="154" t="s">
        <v>840</v>
      </c>
      <c r="S29" s="168"/>
      <c r="T29" s="154" t="s">
        <v>578</v>
      </c>
      <c r="U29" s="154" t="s">
        <v>590</v>
      </c>
      <c r="V29"/>
      <c r="W29"/>
    </row>
    <row r="30" spans="1:25" x14ac:dyDescent="0.3">
      <c r="A30" s="134" t="s">
        <v>1</v>
      </c>
      <c r="B30" s="2" t="s">
        <v>350</v>
      </c>
      <c r="C30" s="2"/>
      <c r="D30" s="2"/>
      <c r="E30" s="2"/>
      <c r="F30" s="2"/>
      <c r="G30" s="2"/>
      <c r="H30" s="210"/>
      <c r="M30" s="154"/>
      <c r="N30" s="700" t="s">
        <v>921</v>
      </c>
      <c r="O30" s="154" t="s">
        <v>841</v>
      </c>
      <c r="T30" s="154" t="s">
        <v>573</v>
      </c>
      <c r="U30" s="154" t="s">
        <v>586</v>
      </c>
      <c r="V30"/>
      <c r="W30"/>
    </row>
    <row r="31" spans="1:25" x14ac:dyDescent="0.3">
      <c r="A31" s="134" t="s">
        <v>1</v>
      </c>
      <c r="B31" s="2" t="s">
        <v>309</v>
      </c>
      <c r="C31" s="2"/>
      <c r="D31" s="2"/>
      <c r="E31" s="2"/>
      <c r="F31" s="2"/>
      <c r="G31" s="2"/>
      <c r="H31" s="716"/>
      <c r="M31" s="154"/>
      <c r="N31" s="154" t="s">
        <v>928</v>
      </c>
      <c r="O31" s="154" t="s">
        <v>592</v>
      </c>
      <c r="T31" s="154" t="s">
        <v>577</v>
      </c>
      <c r="U31" s="154" t="s">
        <v>587</v>
      </c>
      <c r="V31"/>
      <c r="W31"/>
    </row>
    <row r="32" spans="1:25" x14ac:dyDescent="0.3">
      <c r="A32" s="134" t="s">
        <v>1</v>
      </c>
      <c r="B32" s="2" t="s">
        <v>351</v>
      </c>
      <c r="C32" s="2"/>
      <c r="D32" s="2"/>
      <c r="E32" s="2"/>
      <c r="F32" s="2"/>
      <c r="G32" s="2"/>
      <c r="H32" s="713"/>
      <c r="M32" s="154"/>
      <c r="N32" s="154" t="s">
        <v>929</v>
      </c>
      <c r="O32" s="154" t="s">
        <v>591</v>
      </c>
      <c r="T32" s="154" t="s">
        <v>575</v>
      </c>
      <c r="U32" s="154" t="s">
        <v>592</v>
      </c>
      <c r="V32"/>
      <c r="W32"/>
    </row>
    <row r="33" spans="1:23" x14ac:dyDescent="0.3">
      <c r="A33" s="2"/>
      <c r="B33" s="2" t="s">
        <v>322</v>
      </c>
      <c r="C33" s="2"/>
      <c r="D33" s="2"/>
      <c r="E33" s="2"/>
      <c r="F33" s="2"/>
      <c r="G33" s="2"/>
      <c r="H33" s="713"/>
      <c r="M33" s="154"/>
      <c r="N33" s="700" t="s">
        <v>922</v>
      </c>
      <c r="O33" s="154" t="s">
        <v>842</v>
      </c>
      <c r="T33" s="154" t="s">
        <v>579</v>
      </c>
      <c r="U33" s="154" t="s">
        <v>591</v>
      </c>
      <c r="V33"/>
      <c r="W33"/>
    </row>
    <row r="34" spans="1:23" x14ac:dyDescent="0.3">
      <c r="H34" s="713"/>
      <c r="M34" s="154"/>
      <c r="N34" s="9" t="s">
        <v>137</v>
      </c>
      <c r="O34" s="154" t="s">
        <v>137</v>
      </c>
      <c r="T34"/>
      <c r="U34"/>
      <c r="V34"/>
      <c r="W34"/>
    </row>
    <row r="35" spans="1:23" ht="13.2" customHeight="1" x14ac:dyDescent="0.45">
      <c r="A35" s="286" t="s">
        <v>150</v>
      </c>
      <c r="B35" s="286" t="s">
        <v>9</v>
      </c>
      <c r="C35" s="296"/>
      <c r="T35"/>
      <c r="U35"/>
      <c r="V35"/>
      <c r="W35"/>
    </row>
    <row r="36" spans="1:23" ht="14.4" customHeight="1" x14ac:dyDescent="0.3">
      <c r="A36" s="10" t="s">
        <v>382</v>
      </c>
      <c r="B36" s="2" t="s">
        <v>171</v>
      </c>
      <c r="C36" s="2"/>
      <c r="N36" s="715"/>
      <c r="O36" s="713"/>
      <c r="T36"/>
      <c r="U36"/>
      <c r="V36"/>
      <c r="W36"/>
    </row>
    <row r="37" spans="1:23" ht="14.4" customHeight="1" x14ac:dyDescent="0.3">
      <c r="A37" s="10" t="s">
        <v>166</v>
      </c>
      <c r="B37" s="2" t="s">
        <v>172</v>
      </c>
      <c r="C37" s="2"/>
      <c r="N37" s="713"/>
      <c r="O37" s="713"/>
      <c r="T37"/>
      <c r="U37"/>
      <c r="V37"/>
      <c r="W37"/>
    </row>
    <row r="38" spans="1:23" x14ac:dyDescent="0.3">
      <c r="A38" s="10" t="s">
        <v>1031</v>
      </c>
      <c r="B38" s="2" t="s">
        <v>173</v>
      </c>
      <c r="C38" s="2"/>
      <c r="T38"/>
      <c r="U38"/>
      <c r="V38"/>
      <c r="W38"/>
    </row>
    <row r="39" spans="1:23" ht="14.4" customHeight="1" x14ac:dyDescent="0.3">
      <c r="A39" s="10" t="s">
        <v>1032</v>
      </c>
      <c r="B39" s="2" t="s">
        <v>174</v>
      </c>
      <c r="C39" s="2"/>
      <c r="T39"/>
      <c r="U39"/>
      <c r="V39"/>
      <c r="W39"/>
    </row>
    <row r="40" spans="1:23" x14ac:dyDescent="0.3">
      <c r="V40"/>
    </row>
    <row r="42" spans="1:23" ht="14.4" customHeight="1" x14ac:dyDescent="0.3"/>
    <row r="43" spans="1:23" x14ac:dyDescent="0.3">
      <c r="L43"/>
    </row>
    <row r="44" spans="1:23" x14ac:dyDescent="0.3">
      <c r="L44"/>
      <c r="T44"/>
      <c r="U44"/>
      <c r="V44"/>
      <c r="W44"/>
    </row>
    <row r="45" spans="1:23" x14ac:dyDescent="0.3">
      <c r="L45"/>
      <c r="T45"/>
      <c r="U45"/>
      <c r="V45"/>
      <c r="W45"/>
    </row>
    <row r="46" spans="1:23" x14ac:dyDescent="0.3">
      <c r="L46"/>
      <c r="M46"/>
      <c r="N46"/>
      <c r="T46"/>
      <c r="U46"/>
      <c r="V46"/>
      <c r="W46"/>
    </row>
    <row r="47" spans="1:23" x14ac:dyDescent="0.3">
      <c r="L47"/>
      <c r="M47"/>
      <c r="N47"/>
      <c r="T47"/>
      <c r="U47"/>
      <c r="V47"/>
      <c r="W47"/>
    </row>
    <row r="48" spans="1:23" x14ac:dyDescent="0.3">
      <c r="L48"/>
      <c r="M48"/>
      <c r="N48"/>
      <c r="T48"/>
      <c r="U48"/>
      <c r="V48"/>
      <c r="W48"/>
    </row>
    <row r="49" spans="1:23" x14ac:dyDescent="0.3">
      <c r="L49"/>
      <c r="M49"/>
      <c r="N49"/>
      <c r="T49"/>
      <c r="U49"/>
      <c r="V49"/>
      <c r="W49"/>
    </row>
    <row r="50" spans="1:23" x14ac:dyDescent="0.3">
      <c r="L50"/>
      <c r="M50"/>
      <c r="N50"/>
      <c r="T50"/>
      <c r="U50"/>
      <c r="V50"/>
      <c r="W50"/>
    </row>
    <row r="51" spans="1:23" x14ac:dyDescent="0.3">
      <c r="L51"/>
      <c r="M51"/>
      <c r="N51"/>
      <c r="T51"/>
      <c r="U51"/>
      <c r="V51"/>
      <c r="W51"/>
    </row>
    <row r="52" spans="1:23" x14ac:dyDescent="0.3">
      <c r="I52" s="4"/>
      <c r="J52" s="4"/>
      <c r="K52" s="4"/>
      <c r="L52" s="4"/>
      <c r="M52"/>
      <c r="N52"/>
      <c r="T52"/>
      <c r="U52"/>
      <c r="V52"/>
      <c r="W52"/>
    </row>
    <row r="53" spans="1:23" x14ac:dyDescent="0.3">
      <c r="A53" s="250"/>
      <c r="B53" s="250"/>
      <c r="C53" s="4"/>
      <c r="I53" s="4"/>
      <c r="J53" s="4"/>
      <c r="K53" s="4"/>
      <c r="L53" s="4"/>
      <c r="M53"/>
      <c r="N53"/>
      <c r="T53"/>
      <c r="U53"/>
      <c r="V53"/>
      <c r="W53"/>
    </row>
    <row r="54" spans="1:23" x14ac:dyDescent="0.3">
      <c r="A54" s="250"/>
      <c r="B54" s="250"/>
      <c r="C54" s="4"/>
      <c r="I54" s="4"/>
      <c r="J54" s="4"/>
      <c r="K54" s="4"/>
      <c r="L54" s="4"/>
      <c r="M54"/>
      <c r="N54"/>
      <c r="T54"/>
      <c r="U54"/>
      <c r="V54"/>
      <c r="W54"/>
    </row>
    <row r="55" spans="1:23" x14ac:dyDescent="0.3">
      <c r="A55" s="250"/>
      <c r="B55" s="250"/>
      <c r="C55" s="4"/>
      <c r="I55" s="4"/>
      <c r="J55" s="4"/>
      <c r="K55" s="4"/>
      <c r="L55" s="4"/>
      <c r="M55"/>
      <c r="N55"/>
      <c r="T55"/>
      <c r="U55"/>
      <c r="V55"/>
      <c r="W55"/>
    </row>
    <row r="56" spans="1:23" x14ac:dyDescent="0.3">
      <c r="A56" s="250"/>
      <c r="B56" s="250"/>
      <c r="C56" s="4"/>
      <c r="I56" s="4"/>
      <c r="J56" s="4"/>
      <c r="K56" s="4"/>
      <c r="L56" s="4"/>
      <c r="M56"/>
      <c r="N56"/>
      <c r="T56"/>
      <c r="U56"/>
      <c r="V56"/>
      <c r="W56"/>
    </row>
    <row r="57" spans="1:23" x14ac:dyDescent="0.3">
      <c r="A57" s="250"/>
      <c r="B57" s="250"/>
      <c r="C57" s="4"/>
      <c r="I57" s="4"/>
      <c r="J57" s="4"/>
      <c r="K57" s="4"/>
      <c r="L57" s="4"/>
      <c r="M57"/>
      <c r="N57"/>
      <c r="T57"/>
      <c r="U57"/>
      <c r="V57"/>
      <c r="W57"/>
    </row>
    <row r="58" spans="1:23" x14ac:dyDescent="0.3">
      <c r="A58" s="250"/>
      <c r="B58" s="250"/>
      <c r="C58" s="4"/>
      <c r="M58"/>
      <c r="N58"/>
      <c r="T58"/>
      <c r="U58"/>
      <c r="V58"/>
      <c r="W58"/>
    </row>
    <row r="59" spans="1:23" x14ac:dyDescent="0.3">
      <c r="A59" s="250"/>
      <c r="B59" s="250"/>
      <c r="C59" s="4"/>
      <c r="M59"/>
      <c r="N59"/>
      <c r="T59"/>
      <c r="U59"/>
      <c r="V59"/>
      <c r="W59"/>
    </row>
    <row r="60" spans="1:23" x14ac:dyDescent="0.3">
      <c r="A60" s="4"/>
      <c r="B60" s="4"/>
      <c r="C60" s="4"/>
      <c r="D60" s="4"/>
      <c r="E60" s="4"/>
      <c r="F60" s="4"/>
      <c r="G60" s="4"/>
      <c r="H60" s="4"/>
      <c r="M60" s="4"/>
      <c r="N60" s="4"/>
      <c r="O60" s="4"/>
      <c r="P60" s="4"/>
      <c r="Q60" s="4"/>
      <c r="R60" s="4"/>
      <c r="S60" s="4"/>
      <c r="T60" s="4"/>
      <c r="U60"/>
      <c r="V60"/>
      <c r="W60"/>
    </row>
    <row r="61" spans="1:23" x14ac:dyDescent="0.3">
      <c r="A61" s="4"/>
      <c r="B61" s="4"/>
      <c r="C61" s="4"/>
      <c r="D61" s="4"/>
      <c r="E61" s="4"/>
      <c r="F61" s="4"/>
      <c r="G61" s="4"/>
      <c r="H61" s="4"/>
      <c r="M61" s="4"/>
      <c r="N61" s="4"/>
      <c r="O61" s="4"/>
      <c r="P61" s="4"/>
      <c r="Q61" s="4"/>
      <c r="R61" s="4"/>
      <c r="S61" s="4"/>
      <c r="T61" s="4"/>
      <c r="U61"/>
      <c r="V61"/>
      <c r="W61"/>
    </row>
    <row r="62" spans="1:23" x14ac:dyDescent="0.3">
      <c r="A62" s="4"/>
      <c r="B62" s="4"/>
      <c r="C62" s="4"/>
      <c r="D62" s="4"/>
      <c r="E62" s="4"/>
      <c r="F62" s="4"/>
      <c r="G62" s="4"/>
      <c r="H62" s="4"/>
      <c r="M62" s="4"/>
      <c r="N62" s="4"/>
      <c r="O62" s="4"/>
      <c r="P62" s="4"/>
      <c r="Q62" s="4"/>
      <c r="R62" s="4"/>
      <c r="S62" s="4"/>
      <c r="T62" s="4"/>
      <c r="U62"/>
      <c r="V62"/>
      <c r="W62"/>
    </row>
    <row r="63" spans="1:23" x14ac:dyDescent="0.3">
      <c r="A63" s="4"/>
      <c r="B63" s="4"/>
      <c r="C63" s="4"/>
      <c r="D63" s="4"/>
      <c r="E63" s="4"/>
      <c r="F63" s="4"/>
      <c r="G63" s="4"/>
      <c r="H63" s="4"/>
      <c r="M63" s="4"/>
      <c r="N63" s="4"/>
      <c r="O63" s="4"/>
      <c r="P63" s="4"/>
      <c r="Q63" s="4"/>
      <c r="R63" s="4"/>
      <c r="S63" s="4"/>
      <c r="T63" s="4"/>
      <c r="U63"/>
      <c r="V63"/>
      <c r="W63"/>
    </row>
    <row r="64" spans="1:23" x14ac:dyDescent="0.3">
      <c r="A64" s="4"/>
      <c r="B64" s="4"/>
      <c r="C64" s="4"/>
      <c r="D64" s="4"/>
      <c r="E64" s="4"/>
      <c r="F64" s="4"/>
      <c r="G64" s="4"/>
      <c r="H64" s="4"/>
      <c r="M64" s="4"/>
      <c r="N64" s="4"/>
      <c r="O64" s="4"/>
      <c r="P64" s="4"/>
      <c r="Q64" s="4"/>
      <c r="R64" s="4"/>
      <c r="S64" s="4"/>
      <c r="T64" s="4"/>
      <c r="U64"/>
      <c r="V64"/>
      <c r="W64"/>
    </row>
    <row r="65" spans="1:23" x14ac:dyDescent="0.3">
      <c r="A65" s="4"/>
      <c r="B65" s="4"/>
      <c r="C65" s="4"/>
      <c r="D65" s="4"/>
      <c r="E65" s="4"/>
      <c r="F65" s="4"/>
      <c r="G65" s="4"/>
      <c r="H65" s="4"/>
      <c r="M65" s="4"/>
      <c r="N65" s="4"/>
      <c r="O65" s="4"/>
      <c r="P65" s="4"/>
      <c r="Q65" s="4"/>
      <c r="R65" s="4"/>
      <c r="S65" s="4"/>
      <c r="T65" s="4"/>
      <c r="U65"/>
      <c r="V65"/>
      <c r="W65"/>
    </row>
    <row r="67" spans="1:23" x14ac:dyDescent="0.3">
      <c r="B67" s="154"/>
      <c r="C67" s="154"/>
    </row>
    <row r="68" spans="1:23" x14ac:dyDescent="0.3">
      <c r="B68" s="226"/>
      <c r="C68" s="226"/>
    </row>
    <row r="69" spans="1:23" x14ac:dyDescent="0.3">
      <c r="B69" s="208"/>
    </row>
    <row r="70" spans="1:23" x14ac:dyDescent="0.3">
      <c r="B70" s="208"/>
      <c r="C70" s="208"/>
    </row>
    <row r="72" spans="1:23" x14ac:dyDescent="0.3">
      <c r="B72" s="208"/>
      <c r="C72" s="208"/>
    </row>
    <row r="73" spans="1:23" x14ac:dyDescent="0.3">
      <c r="B73" s="226"/>
      <c r="C73" s="226"/>
    </row>
    <row r="75" spans="1:23" x14ac:dyDescent="0.3">
      <c r="B75" s="154"/>
    </row>
  </sheetData>
  <sortState xmlns:xlrd2="http://schemas.microsoft.com/office/spreadsheetml/2017/richdata2" ref="I35:I40">
    <sortCondition ref="I35:I40"/>
  </sortState>
  <phoneticPr fontId="71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9F061A12081941BA6F2CC4515269CC" ma:contentTypeVersion="9" ma:contentTypeDescription="Create a new document." ma:contentTypeScope="" ma:versionID="2b98713f7fa24e65ab1068ea0f22a4a8">
  <xsd:schema xmlns:xsd="http://www.w3.org/2001/XMLSchema" xmlns:xs="http://www.w3.org/2001/XMLSchema" xmlns:p="http://schemas.microsoft.com/office/2006/metadata/properties" xmlns:ns3="0739e78d-7cca-4421-9320-d410ffed26bd" xmlns:ns4="d49a2d5f-70f1-4198-9466-0f1321fe167e" targetNamespace="http://schemas.microsoft.com/office/2006/metadata/properties" ma:root="true" ma:fieldsID="cdd2a7ad78253651ad3e727cb47d2cfc" ns3:_="" ns4:_="">
    <xsd:import namespace="0739e78d-7cca-4421-9320-d410ffed26bd"/>
    <xsd:import namespace="d49a2d5f-70f1-4198-9466-0f1321fe16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9e78d-7cca-4421-9320-d410ffed2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a2d5f-70f1-4198-9466-0f1321fe1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67FED0-D0ED-452F-9442-5D8675C1938D}">
  <ds:schemaRefs>
    <ds:schemaRef ds:uri="http://schemas.microsoft.com/office/2006/metadata/properties"/>
    <ds:schemaRef ds:uri="0739e78d-7cca-4421-9320-d410ffed26bd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d49a2d5f-70f1-4198-9466-0f1321fe167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001DA5-4A6A-4E87-B8F8-6D02BA451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EEFBA5-F543-4889-B9C8-D80981131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9e78d-7cca-4421-9320-d410ffed26bd"/>
    <ds:schemaRef ds:uri="d49a2d5f-70f1-4198-9466-0f1321fe1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12</vt:i4>
      </vt:variant>
    </vt:vector>
  </HeadingPairs>
  <TitlesOfParts>
    <vt:vector size="31" baseType="lpstr">
      <vt:lpstr>Tyhjä_tulostettava</vt:lpstr>
      <vt:lpstr>Sivu 2</vt:lpstr>
      <vt:lpstr>Tyhjä</vt:lpstr>
      <vt:lpstr>Arather</vt:lpstr>
      <vt:lpstr>Slaine</vt:lpstr>
      <vt:lpstr>Nixie</vt:lpstr>
      <vt:lpstr>Annabelle</vt:lpstr>
      <vt:lpstr>Shanidar</vt:lpstr>
      <vt:lpstr>Listat</vt:lpstr>
      <vt:lpstr>Sääntöjä</vt:lpstr>
      <vt:lpstr>Sääntö muistio</vt:lpstr>
      <vt:lpstr>Voimat</vt:lpstr>
      <vt:lpstr>Alkemia</vt:lpstr>
      <vt:lpstr>Necromancer</vt:lpstr>
      <vt:lpstr>mini</vt:lpstr>
      <vt:lpstr>Slaine FATE</vt:lpstr>
      <vt:lpstr>Undead</vt:lpstr>
      <vt:lpstr>maagisetesineet</vt:lpstr>
      <vt:lpstr>Voimat - Yhteenveto</vt:lpstr>
      <vt:lpstr>Annabelle!Print_Area</vt:lpstr>
      <vt:lpstr>Arather!Print_Area</vt:lpstr>
      <vt:lpstr>mini!Print_Area</vt:lpstr>
      <vt:lpstr>Necromancer!Print_Area</vt:lpstr>
      <vt:lpstr>Nixie!Print_Area</vt:lpstr>
      <vt:lpstr>Shanidar!Print_Area</vt:lpstr>
      <vt:lpstr>'Sivu 2'!Print_Area</vt:lpstr>
      <vt:lpstr>Slaine!Print_Area</vt:lpstr>
      <vt:lpstr>'Slaine FATE'!Print_Area</vt:lpstr>
      <vt:lpstr>Tyhjä!Print_Area</vt:lpstr>
      <vt:lpstr>Tyhjä_tulostettava!Print_Area</vt:lpstr>
      <vt:lpstr>Undead!Print_Area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Artturi Laitakari</dc:creator>
  <cp:lastModifiedBy>Artturi Laitakari</cp:lastModifiedBy>
  <cp:lastPrinted>2021-05-21T07:20:21Z</cp:lastPrinted>
  <dcterms:created xsi:type="dcterms:W3CDTF">2020-12-11T08:13:30Z</dcterms:created>
  <dcterms:modified xsi:type="dcterms:W3CDTF">2021-05-26T19:36:47Z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0x0101003E9F061A12081941BA6F2CC4515269CC</vt:lpwstr>
  </property>
</Properties>
</file>