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drawings/drawing10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/>
  <mc:AlternateContent xmlns:mc="http://schemas.openxmlformats.org/markup-compatibility/2006">
    <mc:Choice Requires="x15">
      <x15ac:absPath xmlns:x15ac="http://schemas.microsoft.com/office/spreadsheetml/2010/11/ac" url="/Users/laitakariartturi/Projects/SwashbucklersAndScoundrels/"/>
    </mc:Choice>
  </mc:AlternateContent>
  <xr:revisionPtr revIDLastSave="0" documentId="13_ncr:1_{BABA8498-C876-CD4D-88D9-BCBD5D11EF41}" xr6:coauthVersionLast="47" xr6:coauthVersionMax="47" xr10:uidLastSave="{00000000-0000-0000-0000-000000000000}"/>
  <bookViews>
    <workbookView xWindow="0" yWindow="760" windowWidth="30240" windowHeight="17180" tabRatio="500" activeTab="15" xr2:uid="{00000000-000D-0000-FFFF-FFFF00000000}"/>
  </bookViews>
  <sheets>
    <sheet name="Slaine" sheetId="1" r:id="rId1"/>
    <sheet name="Slaine 3" sheetId="14" r:id="rId2"/>
    <sheet name="Martin 3" sheetId="18" r:id="rId3"/>
    <sheet name="Martin" sheetId="2" r:id="rId4"/>
    <sheet name="Mouse" sheetId="3" r:id="rId5"/>
    <sheet name="Ayumi" sheetId="4" r:id="rId6"/>
    <sheet name="Noctessa 3" sheetId="15" r:id="rId7"/>
    <sheet name="Noctessa" sheetId="5" r:id="rId8"/>
    <sheet name="Selene 3" sheetId="16" r:id="rId9"/>
    <sheet name="Selene" sheetId="6" r:id="rId10"/>
    <sheet name="Spell lists" sheetId="7" r:id="rId11"/>
    <sheet name="MM" sheetId="8" r:id="rId12"/>
    <sheet name="Monster Manual" sheetId="9" r:id="rId13"/>
    <sheet name="classes" sheetId="10" r:id="rId14"/>
    <sheet name="Taul2" sheetId="11" state="hidden" r:id="rId15"/>
    <sheet name="Feats" sheetId="12" r:id="rId16"/>
    <sheet name="Feat" sheetId="19" r:id="rId17"/>
    <sheet name="Taulukot" sheetId="13" r:id="rId18"/>
    <sheet name="combat" sheetId="17" r:id="rId19"/>
  </sheets>
  <definedNames>
    <definedName name="CHA" localSheetId="5">Ayumi!$Q$18</definedName>
    <definedName name="CHA" localSheetId="3">Martin!$Q$18</definedName>
    <definedName name="CHA" localSheetId="2">'Martin 3'!$Q$18</definedName>
    <definedName name="CHA" localSheetId="12">'Monster Manual'!$N$3</definedName>
    <definedName name="CHA" localSheetId="4">Mouse!$Q$18</definedName>
    <definedName name="CHA" localSheetId="7">Noctessa!$Q$18</definedName>
    <definedName name="CHA" localSheetId="6">'Noctessa 3'!$Q$18</definedName>
    <definedName name="CHA" localSheetId="9">Selene!$Q$18</definedName>
    <definedName name="CHA" localSheetId="8">'Selene 3'!$Q$18</definedName>
    <definedName name="CHA" localSheetId="0">Slaine!$P$18</definedName>
    <definedName name="CHA" localSheetId="1">'Slaine 3'!$P$18</definedName>
    <definedName name="DEX" localSheetId="5">Ayumi!$G$18</definedName>
    <definedName name="DEX" localSheetId="3">Martin!$G$18</definedName>
    <definedName name="DEX" localSheetId="2">'Martin 3'!$G$18</definedName>
    <definedName name="DEX" localSheetId="12">'Monster Manual'!$G$3</definedName>
    <definedName name="DEX" localSheetId="4">Mouse!$G$18</definedName>
    <definedName name="DEX" localSheetId="7">Noctessa!$G$18</definedName>
    <definedName name="DEX" localSheetId="6">'Noctessa 3'!$G$18</definedName>
    <definedName name="DEX" localSheetId="9">Selene!$G$18</definedName>
    <definedName name="DEX" localSheetId="8">'Selene 3'!$G$18</definedName>
    <definedName name="DEX" localSheetId="0">Slaine!$F$18</definedName>
    <definedName name="DEX" localSheetId="1">'Slaine 3'!$F$18</definedName>
    <definedName name="INT" localSheetId="5">Ayumi!$L$18</definedName>
    <definedName name="INT" localSheetId="3">Martin!$L$18</definedName>
    <definedName name="INT" localSheetId="2">'Martin 3'!$L$18</definedName>
    <definedName name="INT" localSheetId="12">#REF!</definedName>
    <definedName name="INT" localSheetId="4">Mouse!$L$18</definedName>
    <definedName name="INT" localSheetId="7">Noctessa!$L$18</definedName>
    <definedName name="INT" localSheetId="6">'Noctessa 3'!$L$18</definedName>
    <definedName name="INT" localSheetId="9">Selene!$L$18</definedName>
    <definedName name="INT" localSheetId="8">'Selene 3'!$L$18</definedName>
    <definedName name="INT" localSheetId="0">Slaine!$K$18</definedName>
    <definedName name="INT" localSheetId="1">'Slaine 3'!$K$18</definedName>
    <definedName name="Level" localSheetId="5">Ayumi!$B$30</definedName>
    <definedName name="Level" localSheetId="3">Martin!$B$30</definedName>
    <definedName name="Level" localSheetId="2">'Martin 3'!$B$30</definedName>
    <definedName name="Level" localSheetId="4">Mouse!$B$30</definedName>
    <definedName name="Level" localSheetId="7">Noctessa!$B$30</definedName>
    <definedName name="Level" localSheetId="6">'Noctessa 3'!$B$30</definedName>
    <definedName name="Level" localSheetId="9">Selene!$B$30</definedName>
    <definedName name="Level" localSheetId="8">'Selene 3'!$B$30</definedName>
    <definedName name="Level">#REF!</definedName>
    <definedName name="LVL" localSheetId="5">Ayumi!$B$30</definedName>
    <definedName name="LVL" localSheetId="3">Martin!$B$30</definedName>
    <definedName name="LVL" localSheetId="2">'Martin 3'!$B$30</definedName>
    <definedName name="LVL" localSheetId="4">Mouse!$B$30</definedName>
    <definedName name="LVL" localSheetId="7">Noctessa!$B$30</definedName>
    <definedName name="LVL" localSheetId="6">'Noctessa 3'!$B$30</definedName>
    <definedName name="LVL" localSheetId="9">Selene!$B$30</definedName>
    <definedName name="LVL" localSheetId="8">'Selene 3'!$B$30</definedName>
    <definedName name="LVL" localSheetId="0">Slaine!$A$30</definedName>
    <definedName name="LVL" localSheetId="1">'Slaine 3'!$A$30</definedName>
    <definedName name="move" localSheetId="5">Ayumi!$D$30</definedName>
    <definedName name="move" localSheetId="3">Martin!$D$30</definedName>
    <definedName name="move" localSheetId="2">'Martin 3'!$D$30</definedName>
    <definedName name="move" localSheetId="11">MM!$D$30</definedName>
    <definedName name="move" localSheetId="4">Mouse!$D$30</definedName>
    <definedName name="move" localSheetId="7">Noctessa!$D$30</definedName>
    <definedName name="move" localSheetId="6">'Noctessa 3'!$D$30</definedName>
    <definedName name="move" localSheetId="9">Selene!$D$30</definedName>
    <definedName name="move" localSheetId="8">'Selene 3'!$D$30</definedName>
    <definedName name="move" localSheetId="0">Slaine!$C$30</definedName>
    <definedName name="move" localSheetId="1">'Slaine 3'!$C$30</definedName>
    <definedName name="_xlnm.Print_Area" localSheetId="5">Ayumi!$B$13:$U$72</definedName>
    <definedName name="_xlnm.Print_Area" localSheetId="3">Martin!$B$13:$U$71</definedName>
    <definedName name="_xlnm.Print_Area" localSheetId="2">'Martin 3'!$B$13:$U$71</definedName>
    <definedName name="_xlnm.Print_Area" localSheetId="4">Mouse!$B$13:$U$71</definedName>
    <definedName name="_xlnm.Print_Area" localSheetId="7">Noctessa!$B$13:$U$72</definedName>
    <definedName name="_xlnm.Print_Area" localSheetId="6">'Noctessa 3'!$B$13:$U$72</definedName>
    <definedName name="_xlnm.Print_Area" localSheetId="9">Selene!$B$13:$U$71</definedName>
    <definedName name="_xlnm.Print_Area" localSheetId="8">'Selene 3'!$B$13:$U$71</definedName>
    <definedName name="_xlnm.Print_Area" localSheetId="0">Slaine!$A$1:$AW$69</definedName>
    <definedName name="_xlnm.Print_Area" localSheetId="1">'Slaine 3'!$A$1:$AW$69</definedName>
    <definedName name="STR" localSheetId="5">Ayumi!$B$18</definedName>
    <definedName name="STR" localSheetId="3">Martin!$B$18</definedName>
    <definedName name="STR" localSheetId="2">'Martin 3'!$B$18</definedName>
    <definedName name="STR" localSheetId="12">'Monster Manual'!$V$4</definedName>
    <definedName name="STR" localSheetId="4">Mouse!$B$18</definedName>
    <definedName name="STR" localSheetId="7">Noctessa!$B$18</definedName>
    <definedName name="STR" localSheetId="6">'Noctessa 3'!$B$18</definedName>
    <definedName name="STR" localSheetId="9">Selene!$B$18</definedName>
    <definedName name="STR" localSheetId="8">'Selene 3'!$B$18</definedName>
    <definedName name="STR" localSheetId="0">Slaine!$A$18</definedName>
    <definedName name="STR" localSheetId="1">'Slaine 3'!$A$18</definedName>
    <definedName name="toc_6" localSheetId="12">'Monster Manual'!#REF!</definedName>
    <definedName name="toc_7" localSheetId="12">'Monster Manual'!#REF!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Z31" i="3" l="1"/>
  <c r="Z33" i="3" s="1"/>
  <c r="X31" i="3"/>
  <c r="X33" i="3" s="1"/>
  <c r="V31" i="3"/>
  <c r="V33" i="3" s="1"/>
  <c r="Z31" i="4"/>
  <c r="Z33" i="4" s="1"/>
  <c r="X31" i="4"/>
  <c r="X33" i="4" s="1"/>
  <c r="V31" i="4"/>
  <c r="V33" i="4" s="1"/>
  <c r="Z31" i="15"/>
  <c r="Z33" i="15" s="1"/>
  <c r="X31" i="15"/>
  <c r="X33" i="15" s="1"/>
  <c r="V31" i="15"/>
  <c r="V33" i="15" s="1"/>
  <c r="Z31" i="5"/>
  <c r="Z33" i="5" s="1"/>
  <c r="X31" i="5"/>
  <c r="X33" i="5" s="1"/>
  <c r="V31" i="5"/>
  <c r="V33" i="5" s="1"/>
  <c r="Z31" i="16"/>
  <c r="Z33" i="16" s="1"/>
  <c r="X31" i="16"/>
  <c r="X33" i="16" s="1"/>
  <c r="V31" i="16"/>
  <c r="V33" i="16" s="1"/>
  <c r="Z31" i="2"/>
  <c r="Z33" i="2" s="1"/>
  <c r="X31" i="2"/>
  <c r="X33" i="2" s="1"/>
  <c r="U33" i="14"/>
  <c r="U33" i="1"/>
  <c r="Y33" i="1"/>
  <c r="W33" i="1"/>
  <c r="Y33" i="14"/>
  <c r="W33" i="14"/>
  <c r="Z33" i="18"/>
  <c r="X33" i="18"/>
  <c r="V33" i="18"/>
  <c r="U31" i="14"/>
  <c r="V31" i="18"/>
  <c r="Z31" i="18"/>
  <c r="X31" i="18"/>
  <c r="Y31" i="14"/>
  <c r="W31" i="14"/>
  <c r="Y31" i="1"/>
  <c r="E33" i="1"/>
  <c r="E30" i="1"/>
  <c r="W31" i="1"/>
  <c r="U31" i="1"/>
  <c r="B18" i="18"/>
  <c r="F21" i="18"/>
  <c r="K47" i="18"/>
  <c r="K49" i="18"/>
  <c r="U63" i="18"/>
  <c r="U64" i="18"/>
  <c r="U65" i="18"/>
  <c r="U66" i="18"/>
  <c r="Q18" i="18"/>
  <c r="U23" i="18"/>
  <c r="F23" i="18"/>
  <c r="K48" i="18"/>
  <c r="H15" i="18"/>
  <c r="D33" i="18"/>
  <c r="R33" i="18"/>
  <c r="D30" i="18"/>
  <c r="J33" i="18"/>
  <c r="F33" i="18"/>
  <c r="H33" i="18"/>
  <c r="B33" i="18"/>
  <c r="R32" i="18"/>
  <c r="J31" i="18"/>
  <c r="J32" i="18"/>
  <c r="R31" i="18"/>
  <c r="R30" i="18"/>
  <c r="H30" i="18"/>
  <c r="F30" i="18"/>
  <c r="P28" i="18"/>
  <c r="U27" i="18"/>
  <c r="P27" i="18"/>
  <c r="K27" i="18"/>
  <c r="F27" i="18"/>
  <c r="U26" i="18"/>
  <c r="P26" i="18"/>
  <c r="K26" i="18"/>
  <c r="F26" i="18"/>
  <c r="U25" i="18"/>
  <c r="P25" i="18"/>
  <c r="K25" i="18"/>
  <c r="F25" i="18"/>
  <c r="U24" i="18"/>
  <c r="P24" i="18"/>
  <c r="K24" i="18"/>
  <c r="F24" i="18"/>
  <c r="P23" i="18"/>
  <c r="K23" i="18"/>
  <c r="U22" i="18"/>
  <c r="P22" i="18"/>
  <c r="K22" i="18"/>
  <c r="F22" i="18"/>
  <c r="U21" i="18"/>
  <c r="P21" i="18"/>
  <c r="K21" i="18"/>
  <c r="S17" i="18"/>
  <c r="N17" i="18"/>
  <c r="I17" i="18"/>
  <c r="D17" i="18"/>
  <c r="E154" i="7"/>
  <c r="E153" i="7"/>
  <c r="E152" i="7"/>
  <c r="E150" i="7"/>
  <c r="E144" i="7"/>
  <c r="E64" i="7"/>
  <c r="E61" i="7"/>
  <c r="E133" i="7"/>
  <c r="E131" i="7"/>
  <c r="E132" i="7"/>
  <c r="E123" i="7"/>
  <c r="E122" i="7"/>
  <c r="E120" i="7"/>
  <c r="E38" i="7"/>
  <c r="E100" i="7"/>
  <c r="E90" i="7"/>
  <c r="E97" i="7"/>
  <c r="E55" i="7"/>
  <c r="E78" i="7"/>
  <c r="E22" i="7"/>
  <c r="L18" i="16"/>
  <c r="F33" i="16" s="1"/>
  <c r="H33" i="16" s="1"/>
  <c r="I51" i="16"/>
  <c r="K26" i="16"/>
  <c r="J48" i="16" s="1"/>
  <c r="K23" i="16"/>
  <c r="D38" i="16"/>
  <c r="C38" i="16"/>
  <c r="D37" i="16"/>
  <c r="C37" i="16"/>
  <c r="D36" i="16"/>
  <c r="C36" i="16"/>
  <c r="F22" i="16"/>
  <c r="U23" i="16"/>
  <c r="H15" i="16"/>
  <c r="D33" i="16" s="1"/>
  <c r="B33" i="16"/>
  <c r="K21" i="16"/>
  <c r="F24" i="16"/>
  <c r="F30" i="16"/>
  <c r="U27" i="16"/>
  <c r="K27" i="16"/>
  <c r="F27" i="16"/>
  <c r="U26" i="16"/>
  <c r="F26" i="16"/>
  <c r="U25" i="16"/>
  <c r="K25" i="16"/>
  <c r="F25" i="16"/>
  <c r="U24" i="16"/>
  <c r="K24" i="16"/>
  <c r="F23" i="16"/>
  <c r="U22" i="16"/>
  <c r="K22" i="16"/>
  <c r="U21" i="16"/>
  <c r="F21" i="16"/>
  <c r="S17" i="16"/>
  <c r="I17" i="16"/>
  <c r="D17" i="16"/>
  <c r="H15" i="15"/>
  <c r="D30" i="15"/>
  <c r="J31" i="15" s="1"/>
  <c r="Q18" i="15"/>
  <c r="U23" i="15"/>
  <c r="J48" i="15" s="1"/>
  <c r="K21" i="15"/>
  <c r="J50" i="15"/>
  <c r="F24" i="15"/>
  <c r="J47" i="15"/>
  <c r="D38" i="15"/>
  <c r="D37" i="15"/>
  <c r="D36" i="15"/>
  <c r="D33" i="15"/>
  <c r="R31" i="15" s="1"/>
  <c r="R33" i="15"/>
  <c r="J33" i="15"/>
  <c r="F33" i="15"/>
  <c r="H33" i="15"/>
  <c r="B33" i="15"/>
  <c r="J32" i="15"/>
  <c r="R30" i="15"/>
  <c r="H30" i="15"/>
  <c r="F30" i="15"/>
  <c r="P28" i="15"/>
  <c r="U27" i="15"/>
  <c r="P27" i="15"/>
  <c r="K27" i="15"/>
  <c r="F27" i="15"/>
  <c r="U26" i="15"/>
  <c r="P26" i="15"/>
  <c r="K26" i="15"/>
  <c r="F26" i="15"/>
  <c r="U25" i="15"/>
  <c r="P25" i="15"/>
  <c r="K25" i="15"/>
  <c r="F25" i="15"/>
  <c r="U24" i="15"/>
  <c r="P24" i="15"/>
  <c r="K24" i="15"/>
  <c r="P23" i="15"/>
  <c r="K23" i="15"/>
  <c r="F23" i="15"/>
  <c r="U22" i="15"/>
  <c r="P22" i="15"/>
  <c r="K22" i="15"/>
  <c r="F22" i="15"/>
  <c r="U21" i="15"/>
  <c r="P21" i="15"/>
  <c r="F21" i="15"/>
  <c r="S17" i="15"/>
  <c r="N17" i="15"/>
  <c r="I17" i="15"/>
  <c r="D17" i="15"/>
  <c r="P18" i="14"/>
  <c r="F18" i="14"/>
  <c r="J23" i="14"/>
  <c r="J49" i="14"/>
  <c r="Z47" i="14"/>
  <c r="Z48" i="14"/>
  <c r="Z49" i="14"/>
  <c r="J26" i="14"/>
  <c r="J48" i="14"/>
  <c r="J47" i="14"/>
  <c r="I47" i="14"/>
  <c r="E22" i="14"/>
  <c r="T23" i="14"/>
  <c r="C33" i="14"/>
  <c r="Q33" i="14"/>
  <c r="C30" i="14"/>
  <c r="I33" i="14"/>
  <c r="E33" i="14"/>
  <c r="G33" i="14"/>
  <c r="A33" i="14"/>
  <c r="O26" i="14"/>
  <c r="Q32" i="14"/>
  <c r="I31" i="14"/>
  <c r="I32" i="14"/>
  <c r="J21" i="14"/>
  <c r="Q31" i="14"/>
  <c r="E24" i="14"/>
  <c r="Q30" i="14"/>
  <c r="G30" i="14"/>
  <c r="E30" i="14"/>
  <c r="O28" i="14"/>
  <c r="T27" i="14"/>
  <c r="O27" i="14"/>
  <c r="J27" i="14"/>
  <c r="E27" i="14"/>
  <c r="T26" i="14"/>
  <c r="E26" i="14"/>
  <c r="T25" i="14"/>
  <c r="O25" i="14"/>
  <c r="J25" i="14"/>
  <c r="E25" i="14"/>
  <c r="T24" i="14"/>
  <c r="O24" i="14"/>
  <c r="J24" i="14"/>
  <c r="O23" i="14"/>
  <c r="E23" i="14"/>
  <c r="T22" i="14"/>
  <c r="O22" i="14"/>
  <c r="J22" i="14"/>
  <c r="T21" i="14"/>
  <c r="O21" i="14"/>
  <c r="E21" i="14"/>
  <c r="AD13" i="14"/>
  <c r="E46" i="7"/>
  <c r="E47" i="7"/>
  <c r="O39" i="8"/>
  <c r="O36" i="8"/>
  <c r="O37" i="8"/>
  <c r="F18" i="1"/>
  <c r="J21" i="1"/>
  <c r="A33" i="1"/>
  <c r="E24" i="1"/>
  <c r="E22" i="1"/>
  <c r="J23" i="1"/>
  <c r="P18" i="1"/>
  <c r="F33" i="4"/>
  <c r="H33" i="4"/>
  <c r="C41" i="10"/>
  <c r="B41" i="10"/>
  <c r="C40" i="10"/>
  <c r="B40" i="10"/>
  <c r="C39" i="10"/>
  <c r="B39" i="10"/>
  <c r="C38" i="10"/>
  <c r="B38" i="10"/>
  <c r="C37" i="10"/>
  <c r="B37" i="10"/>
  <c r="C36" i="10"/>
  <c r="B36" i="10"/>
  <c r="C35" i="10"/>
  <c r="B35" i="10"/>
  <c r="C34" i="10"/>
  <c r="B34" i="10"/>
  <c r="C33" i="10"/>
  <c r="B33" i="10"/>
  <c r="C32" i="10"/>
  <c r="B32" i="10"/>
  <c r="O37" i="9"/>
  <c r="K35" i="9"/>
  <c r="E24" i="9"/>
  <c r="E25" i="9"/>
  <c r="E26" i="9"/>
  <c r="E27" i="9"/>
  <c r="E28" i="9"/>
  <c r="E29" i="9"/>
  <c r="E30" i="9"/>
  <c r="E31" i="9"/>
  <c r="E32" i="9"/>
  <c r="E33" i="9"/>
  <c r="N29" i="9"/>
  <c r="V28" i="9"/>
  <c r="N28" i="9"/>
  <c r="V15" i="9"/>
  <c r="K11" i="9"/>
  <c r="R9" i="9"/>
  <c r="R6" i="9"/>
  <c r="P6" i="9"/>
  <c r="N6" i="9"/>
  <c r="H2" i="9"/>
  <c r="K6" i="9"/>
  <c r="I6" i="9"/>
  <c r="G6" i="9"/>
  <c r="R5" i="9"/>
  <c r="P5" i="9"/>
  <c r="K5" i="9"/>
  <c r="I5" i="9"/>
  <c r="R4" i="9"/>
  <c r="K4" i="9"/>
  <c r="R3" i="9"/>
  <c r="K3" i="9"/>
  <c r="K2" i="9"/>
  <c r="O38" i="8"/>
  <c r="O35" i="8"/>
  <c r="O34" i="8"/>
  <c r="O33" i="8"/>
  <c r="J10" i="8"/>
  <c r="O24" i="8"/>
  <c r="O23" i="8"/>
  <c r="O22" i="8"/>
  <c r="O21" i="8"/>
  <c r="J9" i="8"/>
  <c r="O17" i="8"/>
  <c r="O18" i="8"/>
  <c r="O19" i="8"/>
  <c r="J11" i="8"/>
  <c r="K15" i="8"/>
  <c r="O7" i="8"/>
  <c r="P14" i="8"/>
  <c r="K13" i="8"/>
  <c r="K14" i="8"/>
  <c r="C9" i="8"/>
  <c r="C14" i="8"/>
  <c r="C13" i="8"/>
  <c r="C12" i="8"/>
  <c r="G11" i="8"/>
  <c r="C11" i="8"/>
  <c r="S10" i="8"/>
  <c r="C10" i="8"/>
  <c r="S9" i="8"/>
  <c r="R8" i="8"/>
  <c r="C8" i="8"/>
  <c r="P7" i="8"/>
  <c r="N7" i="8"/>
  <c r="M7" i="8"/>
  <c r="C7" i="8"/>
  <c r="P5" i="8"/>
  <c r="O5" i="8"/>
  <c r="N5" i="8"/>
  <c r="J4" i="8"/>
  <c r="J3" i="8"/>
  <c r="E19" i="7"/>
  <c r="E16" i="7"/>
  <c r="E14" i="7"/>
  <c r="L18" i="6"/>
  <c r="P26" i="6"/>
  <c r="J72" i="6"/>
  <c r="J71" i="6"/>
  <c r="Q47" i="6"/>
  <c r="U67" i="6"/>
  <c r="U68" i="6"/>
  <c r="U69" i="6"/>
  <c r="U70" i="6"/>
  <c r="T70" i="6"/>
  <c r="J70" i="6"/>
  <c r="T69" i="6"/>
  <c r="J69" i="6"/>
  <c r="T68" i="6"/>
  <c r="J68" i="6"/>
  <c r="T67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I51" i="6"/>
  <c r="J50" i="6"/>
  <c r="J49" i="6"/>
  <c r="K26" i="6"/>
  <c r="J48" i="6"/>
  <c r="K23" i="6"/>
  <c r="J47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/>
  <c r="D38" i="6"/>
  <c r="C38" i="6"/>
  <c r="D37" i="6"/>
  <c r="C37" i="6"/>
  <c r="D36" i="6"/>
  <c r="C36" i="6"/>
  <c r="F22" i="6"/>
  <c r="AA33" i="6"/>
  <c r="U23" i="6"/>
  <c r="X33" i="6"/>
  <c r="H15" i="6"/>
  <c r="D33" i="6"/>
  <c r="R33" i="6"/>
  <c r="D30" i="6"/>
  <c r="J33" i="6"/>
  <c r="F33" i="6"/>
  <c r="H33" i="6"/>
  <c r="B33" i="6"/>
  <c r="AA32" i="6"/>
  <c r="X32" i="6"/>
  <c r="R32" i="6"/>
  <c r="J32" i="6"/>
  <c r="K21" i="6"/>
  <c r="AA31" i="6"/>
  <c r="X31" i="6"/>
  <c r="R31" i="6"/>
  <c r="J31" i="6"/>
  <c r="F24" i="6"/>
  <c r="AA30" i="6"/>
  <c r="X30" i="6"/>
  <c r="R30" i="6"/>
  <c r="H30" i="6"/>
  <c r="F30" i="6"/>
  <c r="P28" i="6"/>
  <c r="U27" i="6"/>
  <c r="P27" i="6"/>
  <c r="K27" i="6"/>
  <c r="F27" i="6"/>
  <c r="U26" i="6"/>
  <c r="F26" i="6"/>
  <c r="U25" i="6"/>
  <c r="P25" i="6"/>
  <c r="K25" i="6"/>
  <c r="F25" i="6"/>
  <c r="U24" i="6"/>
  <c r="P24" i="6"/>
  <c r="K24" i="6"/>
  <c r="P23" i="6"/>
  <c r="F23" i="6"/>
  <c r="U22" i="6"/>
  <c r="P22" i="6"/>
  <c r="K22" i="6"/>
  <c r="U21" i="6"/>
  <c r="P21" i="6"/>
  <c r="F21" i="6"/>
  <c r="S17" i="6"/>
  <c r="N17" i="6"/>
  <c r="I17" i="6"/>
  <c r="D17" i="6"/>
  <c r="G67" i="5"/>
  <c r="G66" i="5"/>
  <c r="G65" i="5"/>
  <c r="H64" i="5"/>
  <c r="G64" i="5"/>
  <c r="U23" i="5"/>
  <c r="L49" i="5" s="1"/>
  <c r="Q60" i="5"/>
  <c r="O60" i="5"/>
  <c r="J51" i="5"/>
  <c r="K21" i="5"/>
  <c r="J50" i="5"/>
  <c r="F24" i="5"/>
  <c r="J47" i="5"/>
  <c r="D45" i="5"/>
  <c r="D44" i="5"/>
  <c r="D43" i="5"/>
  <c r="D42" i="5"/>
  <c r="D41" i="5"/>
  <c r="D40" i="5"/>
  <c r="D39" i="5"/>
  <c r="D38" i="5"/>
  <c r="D37" i="5"/>
  <c r="D36" i="5"/>
  <c r="H15" i="5"/>
  <c r="D33" i="5"/>
  <c r="R32" i="5" s="1"/>
  <c r="R33" i="5"/>
  <c r="D30" i="5"/>
  <c r="J32" i="5" s="1"/>
  <c r="J33" i="5"/>
  <c r="F33" i="5"/>
  <c r="H33" i="5" s="1"/>
  <c r="B33" i="5"/>
  <c r="H30" i="5"/>
  <c r="F30" i="5"/>
  <c r="P28" i="5"/>
  <c r="U27" i="5"/>
  <c r="P27" i="5"/>
  <c r="K27" i="5"/>
  <c r="F27" i="5"/>
  <c r="U26" i="5"/>
  <c r="P26" i="5"/>
  <c r="K26" i="5"/>
  <c r="F26" i="5"/>
  <c r="U25" i="5"/>
  <c r="P25" i="5"/>
  <c r="K25" i="5"/>
  <c r="F25" i="5"/>
  <c r="U24" i="5"/>
  <c r="P24" i="5"/>
  <c r="K24" i="5"/>
  <c r="P23" i="5"/>
  <c r="K23" i="5"/>
  <c r="F23" i="5"/>
  <c r="U22" i="5"/>
  <c r="P22" i="5"/>
  <c r="K22" i="5"/>
  <c r="F22" i="5"/>
  <c r="U21" i="5"/>
  <c r="P21" i="5"/>
  <c r="F21" i="5"/>
  <c r="S17" i="5"/>
  <c r="N17" i="5"/>
  <c r="I17" i="5"/>
  <c r="D17" i="5"/>
  <c r="G76" i="4"/>
  <c r="G75" i="4"/>
  <c r="G74" i="4"/>
  <c r="H73" i="4"/>
  <c r="G73" i="4"/>
  <c r="Q18" i="4"/>
  <c r="U23" i="4"/>
  <c r="J70" i="4"/>
  <c r="J71" i="4"/>
  <c r="A63" i="4"/>
  <c r="A64" i="4"/>
  <c r="A65" i="4"/>
  <c r="A66" i="4"/>
  <c r="A67" i="4"/>
  <c r="A68" i="4"/>
  <c r="A69" i="4"/>
  <c r="A70" i="4"/>
  <c r="A71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F24" i="4"/>
  <c r="J47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F22" i="4"/>
  <c r="H15" i="4"/>
  <c r="D33" i="4"/>
  <c r="R33" i="4"/>
  <c r="D30" i="4"/>
  <c r="J33" i="4"/>
  <c r="B33" i="4"/>
  <c r="K23" i="4"/>
  <c r="P26" i="4"/>
  <c r="R32" i="4"/>
  <c r="J31" i="4"/>
  <c r="J32" i="4"/>
  <c r="K21" i="4"/>
  <c r="R31" i="4"/>
  <c r="R30" i="4"/>
  <c r="H30" i="4"/>
  <c r="F30" i="4"/>
  <c r="P28" i="4"/>
  <c r="V27" i="4"/>
  <c r="U27" i="4"/>
  <c r="P27" i="4"/>
  <c r="K27" i="4"/>
  <c r="F27" i="4"/>
  <c r="V26" i="4"/>
  <c r="U26" i="4"/>
  <c r="K26" i="4"/>
  <c r="F26" i="4"/>
  <c r="V25" i="4"/>
  <c r="U25" i="4"/>
  <c r="P25" i="4"/>
  <c r="K25" i="4"/>
  <c r="F25" i="4"/>
  <c r="V24" i="4"/>
  <c r="U24" i="4"/>
  <c r="P24" i="4"/>
  <c r="K24" i="4"/>
  <c r="V23" i="4"/>
  <c r="P23" i="4"/>
  <c r="F23" i="4"/>
  <c r="V22" i="4"/>
  <c r="U22" i="4"/>
  <c r="P22" i="4"/>
  <c r="K22" i="4"/>
  <c r="V21" i="4"/>
  <c r="U21" i="4"/>
  <c r="P21" i="4"/>
  <c r="F21" i="4"/>
  <c r="S17" i="4"/>
  <c r="N17" i="4"/>
  <c r="I17" i="4"/>
  <c r="D17" i="4"/>
  <c r="G18" i="3"/>
  <c r="K21" i="3"/>
  <c r="J52" i="3"/>
  <c r="U23" i="3"/>
  <c r="J51" i="3"/>
  <c r="K22" i="3"/>
  <c r="J50" i="3"/>
  <c r="J49" i="3"/>
  <c r="K23" i="3"/>
  <c r="J48" i="3"/>
  <c r="K26" i="3"/>
  <c r="J47" i="3"/>
  <c r="H15" i="3"/>
  <c r="D33" i="3"/>
  <c r="R33" i="3"/>
  <c r="D30" i="3"/>
  <c r="J33" i="3"/>
  <c r="F33" i="3"/>
  <c r="H33" i="3"/>
  <c r="B33" i="3"/>
  <c r="R32" i="3"/>
  <c r="J31" i="3"/>
  <c r="J32" i="3"/>
  <c r="R31" i="3"/>
  <c r="R30" i="3"/>
  <c r="H30" i="3"/>
  <c r="F30" i="3"/>
  <c r="P28" i="3"/>
  <c r="U27" i="3"/>
  <c r="P27" i="3"/>
  <c r="K27" i="3"/>
  <c r="F27" i="3"/>
  <c r="U26" i="3"/>
  <c r="P26" i="3"/>
  <c r="F26" i="3"/>
  <c r="U25" i="3"/>
  <c r="P25" i="3"/>
  <c r="K25" i="3"/>
  <c r="F25" i="3"/>
  <c r="U24" i="3"/>
  <c r="P24" i="3"/>
  <c r="K24" i="3"/>
  <c r="F24" i="3"/>
  <c r="P23" i="3"/>
  <c r="F23" i="3"/>
  <c r="U22" i="3"/>
  <c r="P22" i="3"/>
  <c r="F22" i="3"/>
  <c r="U21" i="3"/>
  <c r="P21" i="3"/>
  <c r="F21" i="3"/>
  <c r="S17" i="3"/>
  <c r="N17" i="3"/>
  <c r="I17" i="3"/>
  <c r="D17" i="3"/>
  <c r="B18" i="2"/>
  <c r="F21" i="2"/>
  <c r="K49" i="2" s="1"/>
  <c r="U63" i="2" s="1"/>
  <c r="U64" i="2" s="1"/>
  <c r="U65" i="2" s="1"/>
  <c r="J51" i="2"/>
  <c r="Q18" i="2"/>
  <c r="U23" i="2"/>
  <c r="N46" i="2" s="1"/>
  <c r="F23" i="2"/>
  <c r="K48" i="2"/>
  <c r="J47" i="2"/>
  <c r="D40" i="2"/>
  <c r="D41" i="2"/>
  <c r="H15" i="2"/>
  <c r="D33" i="2"/>
  <c r="R32" i="2" s="1"/>
  <c r="R33" i="2"/>
  <c r="D30" i="2"/>
  <c r="J31" i="2" s="1"/>
  <c r="J33" i="2"/>
  <c r="F33" i="2"/>
  <c r="H33" i="2" s="1"/>
  <c r="B33" i="2"/>
  <c r="H30" i="2"/>
  <c r="F30" i="2"/>
  <c r="P28" i="2"/>
  <c r="U27" i="2"/>
  <c r="P27" i="2"/>
  <c r="K27" i="2"/>
  <c r="F27" i="2"/>
  <c r="U26" i="2"/>
  <c r="P26" i="2"/>
  <c r="K26" i="2"/>
  <c r="F26" i="2"/>
  <c r="U25" i="2"/>
  <c r="P25" i="2"/>
  <c r="K25" i="2"/>
  <c r="F25" i="2"/>
  <c r="U24" i="2"/>
  <c r="P24" i="2"/>
  <c r="K24" i="2"/>
  <c r="F24" i="2"/>
  <c r="P23" i="2"/>
  <c r="K23" i="2"/>
  <c r="U22" i="2"/>
  <c r="P22" i="2"/>
  <c r="K22" i="2"/>
  <c r="F22" i="2"/>
  <c r="U21" i="2"/>
  <c r="P21" i="2"/>
  <c r="K21" i="2"/>
  <c r="S17" i="2"/>
  <c r="N17" i="2"/>
  <c r="I17" i="2"/>
  <c r="D17" i="2"/>
  <c r="H74" i="1"/>
  <c r="F74" i="1"/>
  <c r="H73" i="1"/>
  <c r="F49" i="1"/>
  <c r="J49" i="1"/>
  <c r="Z47" i="1"/>
  <c r="Z48" i="1"/>
  <c r="Z49" i="1"/>
  <c r="J26" i="1"/>
  <c r="J48" i="1"/>
  <c r="J47" i="1"/>
  <c r="I47" i="1"/>
  <c r="B45" i="1"/>
  <c r="C40" i="1"/>
  <c r="C41" i="1"/>
  <c r="T23" i="1"/>
  <c r="C33" i="1"/>
  <c r="Q33" i="1"/>
  <c r="C30" i="1"/>
  <c r="I33" i="1"/>
  <c r="O26" i="1"/>
  <c r="Q32" i="1"/>
  <c r="I31" i="1"/>
  <c r="I32" i="1"/>
  <c r="Q31" i="1"/>
  <c r="Q30" i="1"/>
  <c r="G30" i="1"/>
  <c r="O28" i="1"/>
  <c r="T27" i="1"/>
  <c r="O27" i="1"/>
  <c r="J27" i="1"/>
  <c r="E27" i="1"/>
  <c r="T26" i="1"/>
  <c r="E26" i="1"/>
  <c r="T25" i="1"/>
  <c r="O25" i="1"/>
  <c r="J25" i="1"/>
  <c r="E25" i="1"/>
  <c r="T24" i="1"/>
  <c r="O24" i="1"/>
  <c r="J24" i="1"/>
  <c r="O23" i="1"/>
  <c r="E23" i="1"/>
  <c r="T22" i="1"/>
  <c r="O22" i="1"/>
  <c r="J22" i="1"/>
  <c r="T21" i="1"/>
  <c r="O21" i="1"/>
  <c r="E21" i="1"/>
  <c r="AD13" i="1"/>
  <c r="L48" i="15" l="1"/>
  <c r="R32" i="15"/>
  <c r="J31" i="5"/>
  <c r="J48" i="5"/>
  <c r="R31" i="5"/>
  <c r="L48" i="5"/>
  <c r="R30" i="5"/>
  <c r="J49" i="5"/>
  <c r="J47" i="16"/>
  <c r="P23" i="16"/>
  <c r="P26" i="16"/>
  <c r="J50" i="16" s="1"/>
  <c r="P27" i="16"/>
  <c r="R30" i="16"/>
  <c r="R32" i="16"/>
  <c r="R33" i="16"/>
  <c r="R31" i="16"/>
  <c r="P22" i="16"/>
  <c r="J54" i="16"/>
  <c r="D30" i="16"/>
  <c r="N17" i="16"/>
  <c r="H30" i="16"/>
  <c r="P25" i="16"/>
  <c r="P24" i="16"/>
  <c r="P28" i="16"/>
  <c r="P21" i="16"/>
  <c r="J51" i="16"/>
  <c r="K50" i="2"/>
  <c r="V31" i="2"/>
  <c r="V33" i="2" s="1"/>
  <c r="J32" i="2"/>
  <c r="K47" i="2"/>
  <c r="R30" i="2"/>
  <c r="K51" i="2"/>
  <c r="R31" i="2"/>
  <c r="Q47" i="16" l="1"/>
  <c r="J49" i="16"/>
  <c r="J53" i="16"/>
  <c r="J52" i="16"/>
  <c r="U67" i="16" s="1"/>
  <c r="U68" i="16" s="1"/>
  <c r="U69" i="16" s="1"/>
  <c r="U70" i="16" s="1"/>
  <c r="J32" i="16"/>
  <c r="J33" i="16"/>
  <c r="J31" i="16"/>
</calcChain>
</file>

<file path=xl/sharedStrings.xml><?xml version="1.0" encoding="utf-8"?>
<sst xmlns="http://schemas.openxmlformats.org/spreadsheetml/2006/main" count="4717" uniqueCount="1728">
  <si>
    <t>Swashbucklers&amp;Scoundrels</t>
  </si>
  <si>
    <t>Character name</t>
  </si>
  <si>
    <t>Deity</t>
  </si>
  <si>
    <t>Slaine von mithrangar mardon</t>
  </si>
  <si>
    <t>Lathander</t>
  </si>
  <si>
    <t>Class</t>
  </si>
  <si>
    <t>Vow</t>
  </si>
  <si>
    <t>Lord of the dawn</t>
  </si>
  <si>
    <t>Bard</t>
  </si>
  <si>
    <t>Protect the weak</t>
  </si>
  <si>
    <t>Optimism and honesty</t>
  </si>
  <si>
    <t>Magician Domains</t>
  </si>
  <si>
    <t>Warlock Domains</t>
  </si>
  <si>
    <t xml:space="preserve"> 🏰</t>
  </si>
  <si>
    <t>Abjuration</t>
  </si>
  <si>
    <t>m</t>
  </si>
  <si>
    <t>Curses</t>
  </si>
  <si>
    <t>Divination</t>
  </si>
  <si>
    <t>Enchantement</t>
  </si>
  <si>
    <t>l</t>
  </si>
  <si>
    <t>🧠</t>
  </si>
  <si>
    <t>Evocation</t>
  </si>
  <si>
    <t>Healing</t>
  </si>
  <si>
    <t>🩸</t>
  </si>
  <si>
    <t>Illusion</t>
  </si>
  <si>
    <t>Nature</t>
  </si>
  <si>
    <t>🌿</t>
  </si>
  <si>
    <t xml:space="preserve">Necromancy </t>
  </si>
  <si>
    <t>Necromancy  pact</t>
  </si>
  <si>
    <t>Transmutation</t>
  </si>
  <si>
    <t>Prayers</t>
  </si>
  <si>
    <t>Alignment</t>
  </si>
  <si>
    <t>Appearance</t>
  </si>
  <si>
    <t>Hair</t>
  </si>
  <si>
    <t>Spells</t>
  </si>
  <si>
    <t>Domain</t>
  </si>
  <si>
    <t>cost</t>
  </si>
  <si>
    <t>range</t>
  </si>
  <si>
    <t>dmg</t>
  </si>
  <si>
    <t>D</t>
  </si>
  <si>
    <t>description</t>
  </si>
  <si>
    <t>Lathander – Aamunkoiton Herra</t>
  </si>
  <si>
    <t>Chaotic good</t>
  </si>
  <si>
    <t>Stunning, Striking;</t>
  </si>
  <si>
    <t>White</t>
  </si>
  <si>
    <t xml:space="preserve">Cure Light wounds </t>
  </si>
  <si>
    <t>c</t>
  </si>
  <si>
    <t>touch</t>
  </si>
  <si>
    <t>Inst.</t>
  </si>
  <si>
    <t>1hp/success, plus cha</t>
  </si>
  <si>
    <t>Race</t>
  </si>
  <si>
    <t>stat</t>
  </si>
  <si>
    <t>Size</t>
  </si>
  <si>
    <t>Height</t>
  </si>
  <si>
    <t>Weight</t>
  </si>
  <si>
    <t>Gender</t>
  </si>
  <si>
    <t>Charm</t>
  </si>
  <si>
    <t>?🧠</t>
  </si>
  <si>
    <t>eye</t>
  </si>
  <si>
    <t>scene</t>
  </si>
  <si>
    <t>Target believes the warlock is a friend</t>
  </si>
  <si>
    <t>Urban elf</t>
  </si>
  <si>
    <t>CHA</t>
  </si>
  <si>
    <t>Medium</t>
  </si>
  <si>
    <t>Proect the weak</t>
  </si>
  <si>
    <t>Male</t>
  </si>
  <si>
    <t>Provoke Emotion</t>
  </si>
  <si>
    <t>Create a strong emotion to target as a condition</t>
  </si>
  <si>
    <t>Strength</t>
  </si>
  <si>
    <t>Poor</t>
  </si>
  <si>
    <t>Dexterity</t>
  </si>
  <si>
    <t>Great</t>
  </si>
  <si>
    <t>Intelligence</t>
  </si>
  <si>
    <t>Mediocre</t>
  </si>
  <si>
    <t>Charisma</t>
  </si>
  <si>
    <t>Compulsion</t>
  </si>
  <si>
    <t>command</t>
  </si>
  <si>
    <t>Target must obey one simple command</t>
  </si>
  <si>
    <t>Forget</t>
  </si>
  <si>
    <t>Target forgets this scene till now</t>
  </si>
  <si>
    <t>Cure Serious Wounds</t>
  </si>
  <si>
    <t>Heal D20 HP + Cha</t>
  </si>
  <si>
    <t>Fighter skills</t>
  </si>
  <si>
    <t>rank</t>
  </si>
  <si>
    <t>total</t>
  </si>
  <si>
    <t>Rogue skills</t>
  </si>
  <si>
    <t>Magician skills</t>
  </si>
  <si>
    <t>Warlock skills</t>
  </si>
  <si>
    <t>Call Mist</t>
  </si>
  <si>
    <t>voice</t>
  </si>
  <si>
    <t>condition thick fog, radius voice</t>
  </si>
  <si>
    <t>Craft</t>
  </si>
  <si>
    <t>Athletics</t>
  </si>
  <si>
    <t>Investigation</t>
  </si>
  <si>
    <t xml:space="preserve">Animal </t>
  </si>
  <si>
    <t>Nature aspect</t>
  </si>
  <si>
    <t>One target gets +1 on one stat</t>
  </si>
  <si>
    <t>Martial weapons</t>
  </si>
  <si>
    <t>Burglary</t>
  </si>
  <si>
    <t>Lore:</t>
  </si>
  <si>
    <t>Influence</t>
  </si>
  <si>
    <t>Plant growth</t>
  </si>
  <si>
    <t>Grow a wall of plants, 6m wall or 6m radius circle. CHA+10 hp,</t>
  </si>
  <si>
    <t>Intimidation</t>
  </si>
  <si>
    <t>Light weapons</t>
  </si>
  <si>
    <t xml:space="preserve"> neverwinter, dungeons, traps</t>
  </si>
  <si>
    <t>Pact magic</t>
  </si>
  <si>
    <t xml:space="preserve"> OR enrich soil in a radius of 1 km one/session</t>
  </si>
  <si>
    <t>Brawling</t>
  </si>
  <si>
    <t>Riding</t>
  </si>
  <si>
    <t xml:space="preserve">Languages: </t>
  </si>
  <si>
    <t>Performing</t>
  </si>
  <si>
    <t>Sailing</t>
  </si>
  <si>
    <t>common, elven</t>
  </si>
  <si>
    <t>Shooting</t>
  </si>
  <si>
    <t>Thaumaturgy</t>
  </si>
  <si>
    <t>Stealth</t>
  </si>
  <si>
    <t>Medicine</t>
  </si>
  <si>
    <t>Perception</t>
  </si>
  <si>
    <t>Level</t>
  </si>
  <si>
    <t>move</t>
  </si>
  <si>
    <t>Stamina</t>
  </si>
  <si>
    <t>Initative</t>
  </si>
  <si>
    <t>Armor</t>
  </si>
  <si>
    <t>Conditions</t>
  </si>
  <si>
    <t>HP</t>
  </si>
  <si>
    <t>Defense</t>
  </si>
  <si>
    <t>Enhanced leather coat</t>
  </si>
  <si>
    <t>first</t>
  </si>
  <si>
    <t>Exhausted</t>
  </si>
  <si>
    <t>p</t>
  </si>
  <si>
    <t>Martial</t>
  </si>
  <si>
    <t>Unarmed</t>
  </si>
  <si>
    <t>n</t>
  </si>
  <si>
    <t>Light</t>
  </si>
  <si>
    <t>disadvantage</t>
  </si>
  <si>
    <t>second</t>
  </si>
  <si>
    <t>Dazed</t>
  </si>
  <si>
    <t>Light WP</t>
  </si>
  <si>
    <t>Dodge</t>
  </si>
  <si>
    <t>Hit Points</t>
  </si>
  <si>
    <t>Mana</t>
  </si>
  <si>
    <t>Willpower</t>
  </si>
  <si>
    <t>third</t>
  </si>
  <si>
    <t>Dizzy</t>
  </si>
  <si>
    <t>Mage block</t>
  </si>
  <si>
    <t>Light block</t>
  </si>
  <si>
    <t>Heavy</t>
  </si>
  <si>
    <t>Sneaking</t>
  </si>
  <si>
    <t>fourth</t>
  </si>
  <si>
    <t>Insecure</t>
  </si>
  <si>
    <r>
      <rPr>
        <sz val="8"/>
        <color theme="1"/>
        <rFont val="Roboto Condensed"/>
        <charset val="1"/>
      </rPr>
      <t>Warlock</t>
    </r>
    <r>
      <rPr>
        <sz val="9"/>
        <color theme="1"/>
        <rFont val="Roboto Condensed"/>
        <charset val="1"/>
      </rPr>
      <t xml:space="preserve"> block</t>
    </r>
  </si>
  <si>
    <t>martial shield</t>
  </si>
  <si>
    <t>magic</t>
  </si>
  <si>
    <t>Shield</t>
  </si>
  <si>
    <t>lvl</t>
  </si>
  <si>
    <t>skills</t>
  </si>
  <si>
    <t>spells</t>
  </si>
  <si>
    <t>C</t>
  </si>
  <si>
    <t>Feat</t>
  </si>
  <si>
    <t>+1</t>
  </si>
  <si>
    <t>Stat feat</t>
  </si>
  <si>
    <t>Magic items</t>
  </si>
  <si>
    <t>R</t>
  </si>
  <si>
    <t>Dungeon Dvelver</t>
  </si>
  <si>
    <t>adv. on dungeon</t>
  </si>
  <si>
    <t>DEX</t>
  </si>
  <si>
    <t>danger sense</t>
  </si>
  <si>
    <t xml:space="preserve">Bag of Holding </t>
  </si>
  <si>
    <t>1/20 size</t>
  </si>
  <si>
    <t>Mobile</t>
  </si>
  <si>
    <t>Move +3, dash no disadv on diff terrain</t>
  </si>
  <si>
    <t xml:space="preserve">You have advantage on Dexterity saving throws against </t>
  </si>
  <si>
    <t>Rapier of lightning</t>
  </si>
  <si>
    <t>extra lightning damage</t>
  </si>
  <si>
    <t>Ukemi</t>
  </si>
  <si>
    <t>1 stamina dodge, disadvantage for attacker</t>
  </si>
  <si>
    <t>effects that you can see, such as traps and spells. sta</t>
  </si>
  <si>
    <t xml:space="preserve">Mantle of Spell Resistance </t>
  </si>
  <si>
    <t>resistance +2</t>
  </si>
  <si>
    <t>W</t>
  </si>
  <si>
    <t xml:space="preserve">Psionic </t>
  </si>
  <si>
    <t>Inspiring Leader</t>
  </si>
  <si>
    <t xml:space="preserve">Ring of Free Action </t>
  </si>
  <si>
    <t>immune to immobilization or slow</t>
  </si>
  <si>
    <t>Actor (advantage on performance when pretending, 1 sta)</t>
  </si>
  <si>
    <t>advantage on inspiring people doing things, sta</t>
  </si>
  <si>
    <t>Cloak of Invisibility</t>
  </si>
  <si>
    <t>1/session</t>
  </si>
  <si>
    <t>Subtle spell</t>
  </si>
  <si>
    <t>1 mana, no sometic/verbal components</t>
  </si>
  <si>
    <t>Light weapon master, rapier, composite, 1 sta</t>
  </si>
  <si>
    <t>Acrobat, advantage on acrobatics, sta</t>
  </si>
  <si>
    <t>duelist</t>
  </si>
  <si>
    <t>stamina for adv. in defense in a duel.</t>
  </si>
  <si>
    <t>Uncanny Dodge</t>
  </si>
  <si>
    <t>Spend a stamina point to halve damage received</t>
  </si>
  <si>
    <t>w</t>
  </si>
  <si>
    <t xml:space="preserve">Druid  </t>
  </si>
  <si>
    <t>1 Extra spell</t>
  </si>
  <si>
    <t>telepathic, 18m</t>
  </si>
  <si>
    <t>Attacks</t>
  </si>
  <si>
    <t>Bonus</t>
  </si>
  <si>
    <t>2h</t>
  </si>
  <si>
    <t>skill</t>
  </si>
  <si>
    <t>Rapier &amp; Sai</t>
  </si>
  <si>
    <t>melee</t>
  </si>
  <si>
    <t>fragile, expensive, rare; sai parry melee only, +1 electric damage, stun on 20</t>
  </si>
  <si>
    <t>First</t>
  </si>
  <si>
    <t>composite bow</t>
  </si>
  <si>
    <t>x</t>
  </si>
  <si>
    <t>+1 fire damage</t>
  </si>
  <si>
    <t>Sai block</t>
  </si>
  <si>
    <t>sword</t>
  </si>
  <si>
    <t>Feats</t>
  </si>
  <si>
    <t>Dungeon Delver</t>
  </si>
  <si>
    <t>• You have advantage on Perception and</t>
  </si>
  <si>
    <t>• Your move increases by 3m</t>
  </si>
  <si>
    <t xml:space="preserve"> Investigation checks to find secret doors.</t>
  </si>
  <si>
    <t>•  When you use the Dash action, difficult terrain doesn’t cost you extra movement on that turn.</t>
  </si>
  <si>
    <t>• You have advantage on perception to avoid  traps.</t>
  </si>
  <si>
    <t>Subtle Spell</t>
  </si>
  <si>
    <t>• You can search for traps at a normal pace.</t>
  </si>
  <si>
    <t xml:space="preserve">•  When you cast a spell, you can spend 1 mana point to cast it </t>
  </si>
  <si>
    <t xml:space="preserve">    without any somatic or verbal components.</t>
  </si>
  <si>
    <t>•  Spend a stamina point, get advantage on dodge</t>
  </si>
  <si>
    <t>Light Weapon Master</t>
  </si>
  <si>
    <t>•  must make a move, vulnerable on sharp floor</t>
  </si>
  <si>
    <t xml:space="preserve">• spend stamina point to get advantage on one attack,  </t>
  </si>
  <si>
    <t>Actor</t>
  </si>
  <si>
    <t xml:space="preserve">  you can use this with rapier, composite bow</t>
  </si>
  <si>
    <t>•  You have advantage when impersonating someone</t>
  </si>
  <si>
    <t>•  You can mimic a person’s speech or a creature’s</t>
  </si>
  <si>
    <t>Perks</t>
  </si>
  <si>
    <t xml:space="preserve"> sounds after hearing them for at least 1 minute. </t>
  </si>
  <si>
    <r>
      <rPr>
        <b/>
        <sz val="11"/>
        <color theme="1"/>
        <rFont val="Calibri"/>
        <family val="2"/>
        <charset val="1"/>
      </rPr>
      <t>Defensive Duelist</t>
    </r>
    <r>
      <rPr>
        <sz val="11"/>
        <color theme="1"/>
        <rFont val="Calibri"/>
        <family val="2"/>
        <charset val="1"/>
      </rPr>
      <t xml:space="preserve"> </t>
    </r>
  </si>
  <si>
    <t>Contacts</t>
  </si>
  <si>
    <t>ppp</t>
  </si>
  <si>
    <t>Danger Sense</t>
  </si>
  <si>
    <t>• spend a stamina to have an advantage on defense</t>
  </si>
  <si>
    <t>resources</t>
  </si>
  <si>
    <t>pp</t>
  </si>
  <si>
    <t>• You have advantage on Dexterity saves</t>
  </si>
  <si>
    <t>Acrobatic</t>
  </si>
  <si>
    <t>Status</t>
  </si>
  <si>
    <t>ppppp</t>
  </si>
  <si>
    <t>against effects that you can see, such as traps and spells.</t>
  </si>
  <si>
    <t>• When you are prone, standing up uses only half move</t>
  </si>
  <si>
    <t>indebted</t>
  </si>
  <si>
    <t>• To gain this benefit, you can’t be blinded,</t>
  </si>
  <si>
    <t>•  Advantage on climbing</t>
  </si>
  <si>
    <t>• You can make a running long jump or a running high</t>
  </si>
  <si>
    <t>Corruption</t>
  </si>
  <si>
    <t>jump after moving only 1m on foot, rather than 2m</t>
  </si>
  <si>
    <t xml:space="preserve">honor code </t>
  </si>
  <si>
    <t>of a knight</t>
  </si>
  <si>
    <t>4 hp</t>
  </si>
  <si>
    <t>STR</t>
  </si>
  <si>
    <t>INT</t>
  </si>
  <si>
    <t>dex +1</t>
  </si>
  <si>
    <t>debt</t>
  </si>
  <si>
    <t>4hp</t>
  </si>
  <si>
    <t>LVL</t>
  </si>
  <si>
    <t>mediocre</t>
  </si>
  <si>
    <t>mana</t>
  </si>
  <si>
    <t>average</t>
  </si>
  <si>
    <t>good</t>
  </si>
  <si>
    <t>great</t>
  </si>
  <si>
    <t>superb</t>
  </si>
  <si>
    <t>Legendary</t>
  </si>
  <si>
    <t>Good</t>
  </si>
  <si>
    <t>Fair</t>
  </si>
  <si>
    <t>elven</t>
  </si>
  <si>
    <t xml:space="preserve"> leather coat</t>
  </si>
  <si>
    <t xml:space="preserve">•  When you use the Dash action, difficult terrain </t>
  </si>
  <si>
    <t xml:space="preserve">  doesn’t cost you extra movement on that turn.</t>
  </si>
  <si>
    <t xml:space="preserve">Character name    </t>
  </si>
  <si>
    <t>Martin the righteous</t>
  </si>
  <si>
    <t>Tempus</t>
  </si>
  <si>
    <t>Lawful good</t>
  </si>
  <si>
    <t>Strong, imposing;</t>
  </si>
  <si>
    <t>Gray</t>
  </si>
  <si>
    <t>Dwarf</t>
  </si>
  <si>
    <t>small</t>
  </si>
  <si>
    <t>Paladin of Tempus</t>
  </si>
  <si>
    <t>Cannot watch injustice</t>
  </si>
  <si>
    <t>Metal, wood, weapons</t>
  </si>
  <si>
    <t xml:space="preserve"> dwarven, Elven, halflingon</t>
  </si>
  <si>
    <t>Mitril plate mail</t>
  </si>
  <si>
    <t>Boots of speed. haste 1/scene</t>
  </si>
  <si>
    <t>Shield of hidden lord.</t>
  </si>
  <si>
    <t>Block any magic with shield block</t>
  </si>
  <si>
    <t>Bag of Holding</t>
  </si>
  <si>
    <t>1/20</t>
  </si>
  <si>
    <t>Amulet of Health</t>
  </si>
  <si>
    <t>regeneration 1 HP/hour</t>
  </si>
  <si>
    <t>F</t>
  </si>
  <si>
    <t>Medium armored</t>
  </si>
  <si>
    <t>Athlete</t>
  </si>
  <si>
    <t xml:space="preserve">Ring of Spell Turning </t>
  </si>
  <si>
    <t>Slasher – When you hit with a slashing weapon, you reduce the target's speed by 1, and a critical hit imposes a condition</t>
  </si>
  <si>
    <t>Can parry spells, if successful,</t>
  </si>
  <si>
    <t>Grand slash (area attack, sta)</t>
  </si>
  <si>
    <t>throw spell back to attacker</t>
  </si>
  <si>
    <t>Battle Priest (healing, Prayers)</t>
  </si>
  <si>
    <t>Inspiring leader</t>
  </si>
  <si>
    <t>Warcaster (cast with veapons, adv. On concentration)</t>
  </si>
  <si>
    <t>WILLPOWER +2</t>
  </si>
  <si>
    <t>Area spell</t>
  </si>
  <si>
    <t>Area 3, 1mp, 6m 2p, 10m 3p</t>
  </si>
  <si>
    <t>Mithril magic plate mail</t>
  </si>
  <si>
    <t>Heavy armored</t>
  </si>
  <si>
    <t>Grabbler</t>
  </si>
  <si>
    <t>defends gainst magic effects by 4</t>
  </si>
  <si>
    <t>Mage slayer (adv. On melee versus mages)</t>
  </si>
  <si>
    <t>Flame shield +1 and +1 dama</t>
  </si>
  <si>
    <t>Tower Defence (block Area attacks, 1 stamina)</t>
  </si>
  <si>
    <t>(reduce speed 1)</t>
  </si>
  <si>
    <t>Martial weapon master (longsword, halberg)</t>
  </si>
  <si>
    <t>Wrestler</t>
  </si>
  <si>
    <t>Towershield +  flame Longsword</t>
  </si>
  <si>
    <t>Cure Light wounds (1hp/success, plus cha)</t>
  </si>
  <si>
    <t>unarmed</t>
  </si>
  <si>
    <t>Cure Serious wounds (D20+CHA hp)</t>
  </si>
  <si>
    <t>Scene</t>
  </si>
  <si>
    <t>Parry with towershield</t>
  </si>
  <si>
    <t>Heal (all HP, scene)</t>
  </si>
  <si>
    <t>Session</t>
  </si>
  <si>
    <t>pact magic</t>
  </si>
  <si>
    <t xml:space="preserve">Turn Undead </t>
  </si>
  <si>
    <t>Halberg</t>
  </si>
  <si>
    <t>spear</t>
  </si>
  <si>
    <t>Destroy minor Undead (10M)</t>
  </si>
  <si>
    <t>atk</t>
  </si>
  <si>
    <t>Repel greater undead (1 use advantage)</t>
  </si>
  <si>
    <t>Command undead (one command)</t>
  </si>
  <si>
    <t>Power (STR +1)</t>
  </si>
  <si>
    <t>Might (STR +1, adv: Superstrength)</t>
  </si>
  <si>
    <t>pppp</t>
  </si>
  <si>
    <t>Knight</t>
  </si>
  <si>
    <t>Mission</t>
  </si>
  <si>
    <t>Mouse, Gaston smith</t>
  </si>
  <si>
    <t>Selune</t>
  </si>
  <si>
    <t>Neutral, forgottable;</t>
  </si>
  <si>
    <t>Brown</t>
  </si>
  <si>
    <t>Halfling</t>
  </si>
  <si>
    <t>Dex</t>
  </si>
  <si>
    <t>Small</t>
  </si>
  <si>
    <t>Rogue, dungeon master</t>
  </si>
  <si>
    <t>Never steal from poor</t>
  </si>
  <si>
    <t>male</t>
  </si>
  <si>
    <t>Trickery</t>
  </si>
  <si>
    <t>common, elven, dwarven</t>
  </si>
  <si>
    <t>Awareness</t>
  </si>
  <si>
    <t>Thieves suit</t>
  </si>
  <si>
    <t>Resistance</t>
  </si>
  <si>
    <t>1/scene</t>
  </si>
  <si>
    <t>Move +3, dash adv on diff terrain</t>
  </si>
  <si>
    <t>Ring of Evasion (area atk)</t>
  </si>
  <si>
    <t>1 stamina, advantage on dodge</t>
  </si>
  <si>
    <r>
      <rPr>
        <b/>
        <sz val="11"/>
        <color theme="1"/>
        <rFont val="Calibri"/>
        <family val="2"/>
        <charset val="1"/>
      </rPr>
      <t xml:space="preserve">Boots of Elvenkind </t>
    </r>
    <r>
      <rPr>
        <b/>
        <sz val="6"/>
        <color theme="1"/>
        <rFont val="Calibri"/>
        <family val="2"/>
        <charset val="1"/>
      </rPr>
      <t>(stealth adv)</t>
    </r>
  </si>
  <si>
    <t>Halfling bow master</t>
  </si>
  <si>
    <t>adv. with stamina</t>
  </si>
  <si>
    <t>Bag of Holding (1/20 size)</t>
  </si>
  <si>
    <t>Magic initiate</t>
  </si>
  <si>
    <t>cantrip, base spell</t>
  </si>
  <si>
    <t>advantage on acrobatics, sta</t>
  </si>
  <si>
    <t>Ring of regeneration (1hp/min)</t>
  </si>
  <si>
    <t>half damage, 1 sta</t>
  </si>
  <si>
    <t>Dagger of Venom +1</t>
  </si>
  <si>
    <t>Medium armor</t>
  </si>
  <si>
    <t>no disadvantage</t>
  </si>
  <si>
    <t>Cunnng action, sta</t>
  </si>
  <si>
    <t>Poisoned, disadvantage on physical</t>
  </si>
  <si>
    <t>Sharp shooter</t>
  </si>
  <si>
    <t>Ignore half cover, no range</t>
  </si>
  <si>
    <t>advantage on dash, move, disengage</t>
  </si>
  <si>
    <t>5 throwing knives +1</t>
  </si>
  <si>
    <t>Light piercer</t>
  </si>
  <si>
    <t>Impose -1 to move or a condition if get 3 successess.</t>
  </si>
  <si>
    <t>5 hidden knives</t>
  </si>
  <si>
    <t>Medium Armor master</t>
  </si>
  <si>
    <t>No athletics penalty</t>
  </si>
  <si>
    <t>Quick in the head</t>
  </si>
  <si>
    <t>Adv. on deception, sta</t>
  </si>
  <si>
    <t>Mage Lens</t>
  </si>
  <si>
    <t>Attacks // Spells</t>
  </si>
  <si>
    <t xml:space="preserve">This crystal lens is held in a frame like a magnifying glass. </t>
  </si>
  <si>
    <t>Halfling magic Short bow +1</t>
  </si>
  <si>
    <t>/90</t>
  </si>
  <si>
    <t>creates magic arrows</t>
  </si>
  <si>
    <t xml:space="preserve">Looking through it reveals the presence of magic as </t>
  </si>
  <si>
    <t>Knife fighting</t>
  </si>
  <si>
    <t>H2H</t>
  </si>
  <si>
    <r>
      <rPr>
        <sz val="11"/>
        <color theme="1"/>
        <rFont val="Calibri"/>
        <family val="2"/>
        <charset val="1"/>
      </rPr>
      <t xml:space="preserve">though the </t>
    </r>
    <r>
      <rPr>
        <b/>
        <sz val="11"/>
        <color theme="1"/>
        <rFont val="Calibri"/>
        <family val="2"/>
        <charset val="1"/>
      </rPr>
      <t>detect magi</t>
    </r>
    <r>
      <rPr>
        <sz val="11"/>
        <color theme="1"/>
        <rFont val="Calibri"/>
        <family val="2"/>
        <charset val="1"/>
      </rPr>
      <t xml:space="preserve">c spell were in effect. </t>
    </r>
  </si>
  <si>
    <t>Disguise 🎭</t>
  </si>
  <si>
    <t>inst.</t>
  </si>
  <si>
    <t xml:space="preserve">Advantage on Disguise </t>
  </si>
  <si>
    <t>Minor Illusion 🎭</t>
  </si>
  <si>
    <t>cantrip</t>
  </si>
  <si>
    <t>Phantom image or sound, large area (trickster)</t>
  </si>
  <si>
    <t>Trickster</t>
  </si>
  <si>
    <t>Flaws</t>
  </si>
  <si>
    <t xml:space="preserve"> </t>
  </si>
  <si>
    <t>Ayumi Hamasaki</t>
  </si>
  <si>
    <t>chaotic neutral</t>
  </si>
  <si>
    <t>coal black</t>
  </si>
  <si>
    <t>sun Elf</t>
  </si>
  <si>
    <t>Mentalist Monk</t>
  </si>
  <si>
    <t>Protect women</t>
  </si>
  <si>
    <t>female</t>
  </si>
  <si>
    <t>Circlet</t>
  </si>
  <si>
    <t>+3</t>
  </si>
  <si>
    <t>common, elven, dwarven, tiefling, Netherese</t>
  </si>
  <si>
    <t>Robe of the Monk</t>
  </si>
  <si>
    <t>Mentalist</t>
  </si>
  <si>
    <r>
      <rPr>
        <sz val="8"/>
        <color theme="1"/>
        <rFont val="Agency FB"/>
        <charset val="1"/>
      </rPr>
      <t xml:space="preserve">Enchantement </t>
    </r>
    <r>
      <rPr>
        <b/>
        <sz val="8"/>
        <color theme="1"/>
        <rFont val="Agency FB"/>
        <charset val="1"/>
      </rPr>
      <t>1 free</t>
    </r>
  </si>
  <si>
    <t>Fay touched</t>
  </si>
  <si>
    <t xml:space="preserve">Circlet of Persuasion </t>
  </si>
  <si>
    <t>Misty step 1/scene, 10m</t>
  </si>
  <si>
    <t>+3  Warlock skills, except pact magic.</t>
  </si>
  <si>
    <t>Distant Spell</t>
  </si>
  <si>
    <t>2x range/10m</t>
  </si>
  <si>
    <t>Rod of Rulership</t>
  </si>
  <si>
    <t>1 Free</t>
  </si>
  <si>
    <t>area 40m charm, 1/session</t>
  </si>
  <si>
    <t>Area Spell</t>
  </si>
  <si>
    <t>Amulet of the Planes</t>
  </si>
  <si>
    <t>Empowered Spell  2x base dmg</t>
  </si>
  <si>
    <t>once per session escape into pocket dimension.</t>
  </si>
  <si>
    <r>
      <rPr>
        <sz val="8"/>
        <color theme="1"/>
        <rFont val="Agency FB"/>
        <charset val="1"/>
      </rPr>
      <t>Healer,</t>
    </r>
    <r>
      <rPr>
        <b/>
        <sz val="8"/>
        <color theme="1"/>
        <rFont val="Agency FB"/>
        <charset val="1"/>
      </rPr>
      <t xml:space="preserve"> 1 fee spell</t>
    </r>
  </si>
  <si>
    <t>Amulet of Phoenix</t>
  </si>
  <si>
    <t>Extended Spell</t>
  </si>
  <si>
    <t>2x duration</t>
  </si>
  <si>
    <t>Once per session, if HP under zero</t>
  </si>
  <si>
    <t>Forceful Spell</t>
  </si>
  <si>
    <t>adv on atk roll.</t>
  </si>
  <si>
    <t>restore to 1HP</t>
  </si>
  <si>
    <t>Wild shape</t>
  </si>
  <si>
    <t>Actor,adv on influence and performance when acting.</t>
  </si>
  <si>
    <t>Kung fu</t>
  </si>
  <si>
    <t>Spiritual weapon, kaksiteräinen jian</t>
  </si>
  <si>
    <t>(1/20 size)</t>
  </si>
  <si>
    <t>Spiritual weapon</t>
  </si>
  <si>
    <t>Cloak of chameleon</t>
  </si>
  <si>
    <t>Boost Mind</t>
  </si>
  <si>
    <t>Raise target's Int or Cha by 1 point. Does not stack. range voice</t>
  </si>
  <si>
    <t>Disguise self, 1/session</t>
  </si>
  <si>
    <t>Charm 🎭</t>
  </si>
  <si>
    <t>Grant emotion 🎭</t>
  </si>
  <si>
    <t>Cause an emotion that cancels mental condition</t>
  </si>
  <si>
    <t>cmd</t>
  </si>
  <si>
    <t>Forget  🎭</t>
  </si>
  <si>
    <t>🏰</t>
  </si>
  <si>
    <t>Fortress of the mind</t>
  </si>
  <si>
    <t>Mind shield area 3 ,does not stack</t>
  </si>
  <si>
    <t>Ignore Pain</t>
  </si>
  <si>
    <t>Target ignores one condition</t>
  </si>
  <si>
    <t>Idiocy</t>
  </si>
  <si>
    <t>reduce target's Int and cha by 1, by if succeed by 3, by 2. doesn’t stack, vs int or  Magic attack</t>
  </si>
  <si>
    <t>Mind Shield</t>
  </si>
  <si>
    <t>self</t>
  </si>
  <si>
    <t>Get +2 bonus to resust Enchangemenent and illusion spells</t>
  </si>
  <si>
    <t>Mind Blast</t>
  </si>
  <si>
    <t>base</t>
  </si>
  <si>
    <t>Magic overcome versus mental defence attack</t>
  </si>
  <si>
    <t>Provoke Emotion 🎭</t>
  </si>
  <si>
    <t>🙏</t>
  </si>
  <si>
    <t>Power word kill 💀</t>
  </si>
  <si>
    <t>session</t>
  </si>
  <si>
    <t>Target must roll mental defence versus you magic overcome. If it gets fewer successess, it dies instantly. (20m)</t>
  </si>
  <si>
    <t>Detect thougts 🧠</t>
  </si>
  <si>
    <t>You can sense thoughts, or with mental thoughts see deep thoughts</t>
  </si>
  <si>
    <t>Turn Undead</t>
  </si>
  <si>
    <t>v</t>
  </si>
  <si>
    <t>inst,scene, command</t>
  </si>
  <si>
    <t>Remove curse</t>
  </si>
  <si>
    <t>inst</t>
  </si>
  <si>
    <t>Packt magic vs curse to remove it</t>
  </si>
  <si>
    <t>Create a spiritual weapon, works as your own melee weapon. Skill magic overcome. you must focus to attack</t>
  </si>
  <si>
    <t xml:space="preserve">Purify </t>
  </si>
  <si>
    <t>Purify poinsons and diseases</t>
  </si>
  <si>
    <t xml:space="preserve">Cure Light Wounds </t>
  </si>
  <si>
    <t>heal 1hp per success.</t>
  </si>
  <si>
    <t>heal D20+ CHA hitpoints</t>
  </si>
  <si>
    <t xml:space="preserve">Heal </t>
  </si>
  <si>
    <t>heal all hitpoints and conditions</t>
  </si>
  <si>
    <t>Regeneration</t>
  </si>
  <si>
    <t>day</t>
  </si>
  <si>
    <t>regenerates an organ or a limb in a day.</t>
  </si>
  <si>
    <t xml:space="preserve">Resurrection </t>
  </si>
  <si>
    <t>Target rises with 1HP, if missing organs, dies again.</t>
  </si>
  <si>
    <t>Vigor</t>
  </si>
  <si>
    <t>mana/scene</t>
  </si>
  <si>
    <t>Hits</t>
  </si>
  <si>
    <t>Warlock limitation:</t>
  </si>
  <si>
    <t>Hawk</t>
  </si>
  <si>
    <t xml:space="preserve">STR 0, DEX 5, wings, keen eyesight, small </t>
  </si>
  <si>
    <t>fly by</t>
  </si>
  <si>
    <t>Casting session spell costs one indebted check mark, casting</t>
  </si>
  <si>
    <t>Big dog</t>
  </si>
  <si>
    <t>STR 3, Dex 3, Fangs, Keen smell</t>
  </si>
  <si>
    <t>Fangs</t>
  </si>
  <si>
    <t>mission spell costs 2.</t>
  </si>
  <si>
    <t>Bear</t>
  </si>
  <si>
    <t>STR 5, large, clumsy</t>
  </si>
  <si>
    <t>Fangs, claws</t>
  </si>
  <si>
    <t>Your deity asks simple if random favors to cancel out indebted marks</t>
  </si>
  <si>
    <t>Mouse</t>
  </si>
  <si>
    <t>STR -5, DEX 5, tiny</t>
  </si>
  <si>
    <t>Fangs, infectous</t>
  </si>
  <si>
    <t>To further out his her long term goals. Like give 1000 gold to this dude.</t>
  </si>
  <si>
    <t>Cat</t>
  </si>
  <si>
    <t>STR 0, DEX 4, agile, stealthy</t>
  </si>
  <si>
    <t xml:space="preserve">Telepathic </t>
  </si>
  <si>
    <t>Hyödyt:</t>
  </si>
  <si>
    <t>+1 Charismaan (tai vaihtoehtoisesti Intelligenceen tai Wisdomiin)</t>
  </si>
  <si>
    <r>
      <rPr>
        <b/>
        <sz val="11"/>
        <color theme="1"/>
        <rFont val="Calibri"/>
        <family val="2"/>
        <charset val="1"/>
      </rPr>
      <t>Telepaattinen viestintä</t>
    </r>
    <r>
      <rPr>
        <sz val="11"/>
        <color theme="1"/>
        <rFont val="Calibri"/>
        <family val="2"/>
        <charset val="1"/>
      </rPr>
      <t xml:space="preserve"> – Voit puhua ajatuksissasi 60 jalan (18 m) säteellä olevalle hahmolle </t>
    </r>
    <r>
      <rPr>
        <b/>
        <sz val="11"/>
        <color theme="1"/>
        <rFont val="Calibri"/>
        <family val="2"/>
        <charset val="1"/>
      </rPr>
      <t>ilman yhteistä kieltä</t>
    </r>
    <r>
      <rPr>
        <sz val="11"/>
        <color theme="1"/>
        <rFont val="Calibri"/>
        <family val="2"/>
        <charset val="1"/>
      </rPr>
      <t>. Hahmon ei tarvitse kuulla sinua, mutta sen täytyy ymmärtää jokin kieli.</t>
    </r>
  </si>
  <si>
    <r>
      <rPr>
        <b/>
        <sz val="11"/>
        <color theme="1"/>
        <rFont val="Calibri"/>
        <family val="2"/>
        <charset val="1"/>
      </rPr>
      <t>Detect Thoughts -loitsu</t>
    </r>
    <r>
      <rPr>
        <sz val="11"/>
        <color theme="1"/>
        <rFont val="Calibri"/>
        <family val="2"/>
        <charset val="1"/>
      </rPr>
      <t xml:space="preserve"> – Saat kerran päivässä ilmaisen </t>
    </r>
    <r>
      <rPr>
        <i/>
        <sz val="11"/>
        <color theme="1"/>
        <rFont val="Calibri"/>
        <family val="2"/>
        <charset val="1"/>
      </rPr>
      <t>Detect Thoughts</t>
    </r>
    <r>
      <rPr>
        <sz val="11"/>
        <color theme="1"/>
        <rFont val="Calibri"/>
        <family val="2"/>
        <charset val="1"/>
      </rPr>
      <t xml:space="preserve"> -loitsun ilman loitsupaikkaa. Voit myös käyttää sitä tavallisesti loitsupaikoilla.</t>
    </r>
  </si>
  <si>
    <t>Noctessa of the night</t>
  </si>
  <si>
    <t>Selune moon god</t>
  </si>
  <si>
    <t>Excentric, distingtive;</t>
  </si>
  <si>
    <t>Reddish brown</t>
  </si>
  <si>
    <t>Tiefling</t>
  </si>
  <si>
    <t>Druid</t>
  </si>
  <si>
    <t>Protect Forests</t>
  </si>
  <si>
    <t>Woodlands of neverwinter</t>
  </si>
  <si>
    <t>Magic item</t>
  </si>
  <si>
    <t>Adamantine Breastplate</t>
  </si>
  <si>
    <t>Natural Healer (Nature, Healing)</t>
  </si>
  <si>
    <t>Subtle spell( no vocal, somatic components)</t>
  </si>
  <si>
    <t>Area spell (3,6,10,15)</t>
  </si>
  <si>
    <t>~</t>
  </si>
  <si>
    <t>~1-2</t>
  </si>
  <si>
    <t>Block</t>
  </si>
  <si>
    <t>Cure light wounds (1/success+CHA)</t>
  </si>
  <si>
    <t>Heal 1 hp / success + Cha</t>
  </si>
  <si>
    <t>cure serious wounds (1/scene, d20+CHA)</t>
  </si>
  <si>
    <t>purify</t>
  </si>
  <si>
    <t>Summon Nature's ally</t>
  </si>
  <si>
    <t>Summon one animal from close by to help you</t>
  </si>
  <si>
    <t>Bark skin (Armor 2)</t>
  </si>
  <si>
    <t>get armor 2 or +1, does not stack</t>
  </si>
  <si>
    <t xml:space="preserve">Grow a wall of plants, 6m wall or 6m radius circle. </t>
  </si>
  <si>
    <t>CHA+10 hp, OR (enrich soil in a radius of 1 km one/session/Ritual)</t>
  </si>
  <si>
    <t>Lightning storm</t>
  </si>
  <si>
    <t>Creates storm, lightning attack Magic overcome vs dodge. Dmg 2. Wind, rain, darkness, and bolts of lightning plague the area at.</t>
  </si>
  <si>
    <t>Summon Nature's ally 🧚</t>
  </si>
  <si>
    <t>Bark skin</t>
  </si>
  <si>
    <t>Grasping vine</t>
  </si>
  <si>
    <t>Caster can concentrate and use pact magic to grabble target, range 10m</t>
  </si>
  <si>
    <t>Speak with animals</t>
  </si>
  <si>
    <t>Spike Growth</t>
  </si>
  <si>
    <t>6m radius is filled with spikes, walking there causes passive attack D20, causes difficult environment</t>
  </si>
  <si>
    <t>Reincarnate</t>
  </si>
  <si>
    <t>Target rises with 1HP, with random race, age is youngling</t>
  </si>
  <si>
    <t>Illusions 🧙‍♂️🪞</t>
  </si>
  <si>
    <t>Column1</t>
  </si>
  <si>
    <t>Column2</t>
  </si>
  <si>
    <t>Column3</t>
  </si>
  <si>
    <t>Column4</t>
  </si>
  <si>
    <t>Column5</t>
  </si>
  <si>
    <t>Column6</t>
  </si>
  <si>
    <t>Illusory Decoy</t>
  </si>
  <si>
    <t>Impersonate</t>
  </si>
  <si>
    <t>Invisibility</t>
  </si>
  <si>
    <t xml:space="preserve">Major illusion </t>
  </si>
  <si>
    <t>Veil</t>
  </si>
  <si>
    <t>True Sight</t>
  </si>
  <si>
    <t xml:space="preserve">Moon Sickle </t>
  </si>
  <si>
    <t>+3 Nature and healing spells</t>
  </si>
  <si>
    <t>Cloak of the Bat</t>
  </si>
  <si>
    <t>Adv. on stealth.</t>
  </si>
  <si>
    <t>In darkness you can fly 13 m/action</t>
  </si>
  <si>
    <t>Wildform bat in darkness 1/day</t>
  </si>
  <si>
    <t xml:space="preserve">Ring of Animal Influence </t>
  </si>
  <si>
    <t>Always on speak with animals</t>
  </si>
  <si>
    <t>Nature’s Mantle</t>
  </si>
  <si>
    <t>Woodland dverver</t>
  </si>
  <si>
    <t>Automatic +10 hide in forests</t>
  </si>
  <si>
    <t>Evasion (dodge area attacks, 1 stamina)</t>
  </si>
  <si>
    <t>Standing up from prone</t>
  </si>
  <si>
    <t>Mobile (move +3, dash difficult terrain)</t>
  </si>
  <si>
    <t>Climbing and jump perks</t>
  </si>
  <si>
    <t>Immunity to criticcal hits</t>
  </si>
  <si>
    <t>Wild shape (1 mana)</t>
  </si>
  <si>
    <t xml:space="preserve">Actor </t>
  </si>
  <si>
    <t>Forceful spell (adv. On attack)</t>
  </si>
  <si>
    <t>Adv. On acting/performance</t>
  </si>
  <si>
    <t>Distance spell (2x range)</t>
  </si>
  <si>
    <t>Woodland priest (prayer, 2 spells)</t>
  </si>
  <si>
    <t>Adv. on inspiration</t>
  </si>
  <si>
    <t>Magic sickle +3</t>
  </si>
  <si>
    <t>Selune spear</t>
  </si>
  <si>
    <t>Spear</t>
  </si>
  <si>
    <t>Heal (1/session, heal all)</t>
  </si>
  <si>
    <t>Regeneration (1/session, regrow limbs)</t>
  </si>
  <si>
    <t>Resurrection (1/mission)</t>
  </si>
  <si>
    <t>Call Mists</t>
  </si>
  <si>
    <t>Lightning storm dmg +2</t>
  </si>
  <si>
    <t>Control Weather</t>
  </si>
  <si>
    <t>+1 stat</t>
  </si>
  <si>
    <t>Grace (dex +1)</t>
  </si>
  <si>
    <t>Haste (dex +1, movement *2)</t>
  </si>
  <si>
    <t>Wall of Wind</t>
  </si>
  <si>
    <t>Spritual weapon</t>
  </si>
  <si>
    <t>block</t>
  </si>
  <si>
    <t>Turn undead</t>
  </si>
  <si>
    <t>Bless</t>
  </si>
  <si>
    <t>Holy Water</t>
  </si>
  <si>
    <t>Falcon</t>
  </si>
  <si>
    <t>STR 0, DEX 5, wings, keen eyesight, small HP5</t>
  </si>
  <si>
    <t>Wolf</t>
  </si>
  <si>
    <t>STR 3, Dex 3, Fangs, Keen smell, HP10</t>
  </si>
  <si>
    <t>STR 5, large, HP 20, clumsy</t>
  </si>
  <si>
    <t>dmg 2</t>
  </si>
  <si>
    <t>dodge 15</t>
  </si>
  <si>
    <t>STR -5, DEX 5, tiny, HP2</t>
  </si>
  <si>
    <t>Selene of red cloak</t>
  </si>
  <si>
    <t>Smart, Sharp;</t>
  </si>
  <si>
    <t>Dark red</t>
  </si>
  <si>
    <t>Northen human</t>
  </si>
  <si>
    <t>Wizard</t>
  </si>
  <si>
    <t>fight red wizards</t>
  </si>
  <si>
    <t xml:space="preserve"> neverwinter, dungeons</t>
  </si>
  <si>
    <t>Robe of the Archmagi</t>
  </si>
  <si>
    <t>M</t>
  </si>
  <si>
    <t>War Wizard (Evocation, Abjuration)</t>
  </si>
  <si>
    <t>Keen mind</t>
  </si>
  <si>
    <t xml:space="preserve">Hat of Disguise </t>
  </si>
  <si>
    <t>Forceful spell (atk adv)</t>
  </si>
  <si>
    <t>total recall, know north</t>
  </si>
  <si>
    <t>Disquise self 1/scene</t>
  </si>
  <si>
    <t>Empowered spell (dmg x 2)</t>
  </si>
  <si>
    <t>Sense how many hr to sun</t>
  </si>
  <si>
    <t>Quarter staff</t>
  </si>
  <si>
    <t xml:space="preserve">Staff </t>
  </si>
  <si>
    <t>Knife</t>
  </si>
  <si>
    <t>ritual knife</t>
  </si>
  <si>
    <t xml:space="preserve">Magic missile </t>
  </si>
  <si>
    <t>40m</t>
  </si>
  <si>
    <t xml:space="preserve"> violet darts that leave behind a faint, radiant trail as they fly.</t>
  </si>
  <si>
    <t>Burning hands</t>
  </si>
  <si>
    <t>5m cone</t>
  </si>
  <si>
    <t>flame throwing fingers.</t>
  </si>
  <si>
    <t>Fireball</t>
  </si>
  <si>
    <t>50m</t>
  </si>
  <si>
    <t>6m area</t>
  </si>
  <si>
    <t>Arcane shield</t>
  </si>
  <si>
    <t>Get magical shield. block with magic attack +2 [17]</t>
  </si>
  <si>
    <t>Arcane Armor</t>
  </si>
  <si>
    <t>Get armor of 2 or +1</t>
  </si>
  <si>
    <t>Endure Elements</t>
  </si>
  <si>
    <t>Get immunity to weather based effects</t>
  </si>
  <si>
    <t>staff</t>
  </si>
  <si>
    <t>Sarake1</t>
  </si>
  <si>
    <t>Sarake2</t>
  </si>
  <si>
    <t>Sarake3</t>
  </si>
  <si>
    <t>Duration</t>
  </si>
  <si>
    <t>Effect</t>
  </si>
  <si>
    <t>Sarake12</t>
  </si>
  <si>
    <t>Requirements, keywords</t>
  </si>
  <si>
    <t xml:space="preserve">Advantage on disguise </t>
  </si>
  <si>
    <t>Creates a copy of you that has 1 hp, recreate with 1 mana</t>
  </si>
  <si>
    <t>Minor Illusion</t>
  </si>
  <si>
    <t>shapeshift into target in every detail, close friends can roll to detect, detect vs. magic overcome skill</t>
  </si>
  <si>
    <t>Disguise</t>
  </si>
  <si>
    <t>target is invisible. Cancelled with damage or attack</t>
  </si>
  <si>
    <t>Minor illusion</t>
  </si>
  <si>
    <t>large area illusion with image and sound</t>
  </si>
  <si>
    <t>Minor illusion, 1 illusion</t>
  </si>
  <si>
    <t>impersonates all ppl in 3m area</t>
  </si>
  <si>
    <t>Impersonate, major illusion</t>
  </si>
  <si>
    <t>Talisman of Arcane Mastery</t>
  </si>
  <si>
    <t>once per scene cast scene spell again</t>
  </si>
  <si>
    <t>Manipulator (Transmutations,free spell)</t>
  </si>
  <si>
    <t>Linguistic</t>
  </si>
  <si>
    <t>understand languages</t>
  </si>
  <si>
    <t xml:space="preserve">Subtle spell </t>
  </si>
  <si>
    <t>and ciphers</t>
  </si>
  <si>
    <t>illusionist (free spell)</t>
  </si>
  <si>
    <t>Observant</t>
  </si>
  <si>
    <t>Careful spell (mana to protect allies)</t>
  </si>
  <si>
    <t>read lips</t>
  </si>
  <si>
    <t>Distant Caster (2x range)</t>
  </si>
  <si>
    <t>adv. On perception</t>
  </si>
  <si>
    <t>Accomplished Spellcaster (2 free spells)</t>
  </si>
  <si>
    <t>Chef (extra HP)</t>
  </si>
  <si>
    <t>Staff of Magius, +1 to casting</t>
  </si>
  <si>
    <t>Minor telekinesis</t>
  </si>
  <si>
    <t>con</t>
  </si>
  <si>
    <t>move max 1kg object with your mind</t>
  </si>
  <si>
    <t>Alter surface</t>
  </si>
  <si>
    <t>give 3m radius area a new condition based on alteration</t>
  </si>
  <si>
    <t>chainlightning</t>
  </si>
  <si>
    <t>max 4 targets not more than 1m apart from each other.</t>
  </si>
  <si>
    <t>Wall of fire</t>
  </si>
  <si>
    <t xml:space="preserve">wall covers a few chraracters </t>
  </si>
  <si>
    <t>Shape stone</t>
  </si>
  <si>
    <t>shape stone like clay,after scene it hardens again and your changes stay</t>
  </si>
  <si>
    <t>Darkness</t>
  </si>
  <si>
    <t>20m</t>
  </si>
  <si>
    <t>5m radius Impeneterable darkness</t>
  </si>
  <si>
    <t>advantage on disquise rolls.</t>
  </si>
  <si>
    <t>Phantom image or sound, large area</t>
  </si>
  <si>
    <t>Mass Arcane Shield</t>
  </si>
  <si>
    <t>close</t>
  </si>
  <si>
    <t>Cost 1 mana point per ally you give this</t>
  </si>
  <si>
    <t>Sphere of Force</t>
  </si>
  <si>
    <t>Stops any physical attack, air tight, can be moved slowly, or with great force. Radius 3m.</t>
  </si>
  <si>
    <t>Arcane</t>
  </si>
  <si>
    <t>Wall of Force</t>
  </si>
  <si>
    <t>Stops any physical attack, not magical. Passing requres 4 successess</t>
  </si>
  <si>
    <t>Delayed Blast</t>
  </si>
  <si>
    <t>x2</t>
  </si>
  <si>
    <t>atk*</t>
  </si>
  <si>
    <t>Cast a Fireball that activates on defined trigger</t>
  </si>
  <si>
    <t>Meteor Swarm</t>
  </si>
  <si>
    <t xml:space="preserve">session </t>
  </si>
  <si>
    <t>1km</t>
  </si>
  <si>
    <t>radius 15m, destroys buildings, sets on fire. Dmg x2+int</t>
  </si>
  <si>
    <t>Scorching ray</t>
  </si>
  <si>
    <t>sight</t>
  </si>
  <si>
    <t>shapeshift into target in every detail, close friends can roll to detect vs. thaumaturgy</t>
  </si>
  <si>
    <t>Common Spells</t>
  </si>
  <si>
    <t>Abjuration  🧙‍♂️🛡️</t>
  </si>
  <si>
    <t>Cost</t>
  </si>
  <si>
    <t>Requirements</t>
  </si>
  <si>
    <t>Get magical shield +2, use thaumaturgy to parry, personal</t>
  </si>
  <si>
    <t>moment</t>
  </si>
  <si>
    <t>Block an incoming attack, personal</t>
  </si>
  <si>
    <t>-</t>
  </si>
  <si>
    <t>Elemental resistance 🌀</t>
  </si>
  <si>
    <t>half elemental damage. fire, cold, electricity</t>
  </si>
  <si>
    <t>Endure lements</t>
  </si>
  <si>
    <t>Endure Elements 🌀</t>
  </si>
  <si>
    <t>arcane shield</t>
  </si>
  <si>
    <t>Mass arcane shield</t>
  </si>
  <si>
    <r>
      <t xml:space="preserve">Stops any physical attack, not magical. </t>
    </r>
    <r>
      <rPr>
        <sz val="9"/>
        <color theme="1"/>
        <rFont val="Calibri"/>
        <family val="2"/>
        <scheme val="minor"/>
      </rPr>
      <t>Passing requres 4 successess</t>
    </r>
  </si>
  <si>
    <t>Others</t>
  </si>
  <si>
    <t>Lightning Shield ⚡</t>
  </si>
  <si>
    <t>Divination 🧙‍♂️🔮</t>
  </si>
  <si>
    <t>Dur.</t>
  </si>
  <si>
    <t xml:space="preserve">Arcane Sight </t>
  </si>
  <si>
    <t>See through illusions</t>
  </si>
  <si>
    <t>Detect Thoughts 🧠</t>
  </si>
  <si>
    <t>con.</t>
  </si>
  <si>
    <t>Softly detect surface thoughts, or mental combat to read deeper thoughts</t>
  </si>
  <si>
    <t>Cantrip</t>
  </si>
  <si>
    <t xml:space="preserve">Clairvoyance </t>
  </si>
  <si>
    <t>See to a location you know well</t>
  </si>
  <si>
    <t>Detect Impurity</t>
  </si>
  <si>
    <t>See if food is edible</t>
  </si>
  <si>
    <t>Detect Magic 🎭</t>
  </si>
  <si>
    <t>You can see magical energies</t>
  </si>
  <si>
    <t>Farseeing</t>
  </si>
  <si>
    <t>See a person you have a physical token of</t>
  </si>
  <si>
    <t>Fortune</t>
  </si>
  <si>
    <t>You get 3 uses of cancel disadvantage</t>
  </si>
  <si>
    <t>Takes a scene to cast</t>
  </si>
  <si>
    <t>Locate object 🎭</t>
  </si>
  <si>
    <t>Feel a direction of an object or sense it on a map</t>
  </si>
  <si>
    <t>Detect magic or impurity</t>
  </si>
  <si>
    <t>Telepathy 🧠</t>
  </si>
  <si>
    <t>Creates a telepathic connection to an ally, You can hear surface thoughts of creatures.</t>
  </si>
  <si>
    <t>Enchantements 🏰🧠</t>
  </si>
  <si>
    <t>Requirement</t>
  </si>
  <si>
    <t>Provoke emotion</t>
  </si>
  <si>
    <t>Mind shield</t>
  </si>
  <si>
    <t>Hypnotize 🎭</t>
  </si>
  <si>
    <t>Places an unsuspecting creature in a trance. Wakes up if harmed.</t>
  </si>
  <si>
    <t>reduce target's Int and cha by 1. doesn’t stack, vs willpowere or packt magic block</t>
  </si>
  <si>
    <t>Mind blast, corrupting 🖤</t>
  </si>
  <si>
    <t>Vision 🪞</t>
  </si>
  <si>
    <t>Creates An Illusion only one creature can sense.</t>
  </si>
  <si>
    <t>others</t>
  </si>
  <si>
    <t>Healing 🏰🩸</t>
  </si>
  <si>
    <t>Cure Serious Wounds (Healing, Cost, Per Scene, Requires Cure Moderate Wounds): You can make</t>
  </si>
  <si>
    <t>Light wounds</t>
  </si>
  <si>
    <t>Heal all hitpoints and conditions</t>
  </si>
  <si>
    <t>Cure Serious wounds</t>
  </si>
  <si>
    <t>perm.</t>
  </si>
  <si>
    <t>Regenerate lost limbs or internal organ in a day.</t>
  </si>
  <si>
    <t>Heal</t>
  </si>
  <si>
    <t xml:space="preserve">Vigor </t>
  </si>
  <si>
    <t>Touch a creature, cure a condition</t>
  </si>
  <si>
    <t>Reincarnate 🌿</t>
  </si>
  <si>
    <t>Evocation 🧙‍♂️⚡</t>
  </si>
  <si>
    <t>Burning Hands</t>
  </si>
  <si>
    <t>5m fire cone, dmg +2, 2h</t>
  </si>
  <si>
    <t>Chain Lightning</t>
  </si>
  <si>
    <t>Attack  vs. max 4 targets close by, Dmg +2 or *2</t>
  </si>
  <si>
    <t>Lightning bolt</t>
  </si>
  <si>
    <t>Darkness 🌀</t>
  </si>
  <si>
    <t>20m range, 5m radius, condition IMPENETRABLE DARKNESS</t>
  </si>
  <si>
    <t>cantip</t>
  </si>
  <si>
    <t>succ days</t>
  </si>
  <si>
    <t>Cast a Fireball that activates on defined trigger, dmg 2</t>
  </si>
  <si>
    <t>Earthquake 🌿</t>
  </si>
  <si>
    <t>succ turns</t>
  </si>
  <si>
    <t>The ground shakes violently in a large area. (town next to a castle)</t>
  </si>
  <si>
    <t>Elemental wall</t>
  </si>
  <si>
    <t>Elemental Wall 🌀</t>
  </si>
  <si>
    <t>Creates a wall of ice, earth, or wind.</t>
  </si>
  <si>
    <t>range 50m, radius 6m, double damage. Dmg success x 2</t>
  </si>
  <si>
    <t>Firebolt</t>
  </si>
  <si>
    <t>fire attack versus one target, dmg +2</t>
  </si>
  <si>
    <t>Lightning Bolt</t>
  </si>
  <si>
    <t>Attack vs a single target, DMG +2, metal clad gets 2*dmg instead of +2</t>
  </si>
  <si>
    <t>Magic missile</t>
  </si>
  <si>
    <t>Lightning shield 🛡️</t>
  </si>
  <si>
    <t>In melee attacker is hit with lightning, dmg his success +1, electric aura surrounds you</t>
  </si>
  <si>
    <t>Magic Missile</t>
  </si>
  <si>
    <t>range 40m, bolt of pure energy, magic attack, dmg 1</t>
  </si>
  <si>
    <t>range 1km, radius 15m, destRoys buildings, sets on fire. Dmg x2+int</t>
  </si>
  <si>
    <t>range sight, dmg 1 laser</t>
  </si>
  <si>
    <t>Burninghands / Magic missile</t>
  </si>
  <si>
    <t>Shatter</t>
  </si>
  <si>
    <t>flimsy door breaks on 1 success, Iron cast needs 6 success</t>
  </si>
  <si>
    <t>Wall of fire  🌀</t>
  </si>
  <si>
    <t>touch D1, range 40m, area 20wide, 6m high, 1m thick or 6m radius.</t>
  </si>
  <si>
    <t>Whirlwind 🌀</t>
  </si>
  <si>
    <t>Creates a vortex of air that deflects missiles. Area 3m around self.</t>
  </si>
  <si>
    <t>wall of fire</t>
  </si>
  <si>
    <t>Transmutations 🧙‍♂️🌀</t>
  </si>
  <si>
    <t>csntrip</t>
  </si>
  <si>
    <t>Call Mist 🎭🌿</t>
  </si>
  <si>
    <t>Alter surface or Plant growth</t>
  </si>
  <si>
    <t>Control Weather  🌿</t>
  </si>
  <si>
    <t>Create one weather condition, radius voice</t>
  </si>
  <si>
    <t>Call mist</t>
  </si>
  <si>
    <t>Grace 🙏</t>
  </si>
  <si>
    <t>target gets +1 DEX, does not stack</t>
  </si>
  <si>
    <t>Haste 🙏</t>
  </si>
  <si>
    <t>target gets DEX +1 and double movement speed, does not stack</t>
  </si>
  <si>
    <t>Grace</t>
  </si>
  <si>
    <t>Knock 🎭</t>
  </si>
  <si>
    <t>Opens the target door if successfull.</t>
  </si>
  <si>
    <t>Leap</t>
  </si>
  <si>
    <t>Enhances jumping ability. Jump range +100%.</t>
  </si>
  <si>
    <t>Liquid Air</t>
  </si>
  <si>
    <t xml:space="preserve">The air becomes swimmable. </t>
  </si>
  <si>
    <t>Stone shape</t>
  </si>
  <si>
    <t>Liquid Earth</t>
  </si>
  <si>
    <t xml:space="preserve">The Earth you touch becomes swimmable.  </t>
  </si>
  <si>
    <t>Liquid Stone</t>
  </si>
  <si>
    <t xml:space="preserve">The stone you touch becomes swimmable.  </t>
  </si>
  <si>
    <t>liquid Earth</t>
  </si>
  <si>
    <t>Lock</t>
  </si>
  <si>
    <t>sun</t>
  </si>
  <si>
    <t xml:space="preserve">A door cannot be opened by mundane means. </t>
  </si>
  <si>
    <t>Might 🙏</t>
  </si>
  <si>
    <t>target gets +1 STR, get 2 uses of condition "super natural strength"</t>
  </si>
  <si>
    <t>Power</t>
  </si>
  <si>
    <t>concentration</t>
  </si>
  <si>
    <t>other spells</t>
  </si>
  <si>
    <t>darkness ⚡</t>
  </si>
  <si>
    <t>Power 🙏</t>
  </si>
  <si>
    <t>target gets +1 STR, does not stack</t>
  </si>
  <si>
    <t>Seal</t>
  </si>
  <si>
    <t>permanent</t>
  </si>
  <si>
    <t>Lock a door or safe, add success to picking difficulty</t>
  </si>
  <si>
    <t>Stone Shape</t>
  </si>
  <si>
    <t>scene/perm</t>
  </si>
  <si>
    <t>Shape stone as you like, You apply a situation aspect such as: Handholds/ footholds, Convenient Cover, Weak Point.</t>
  </si>
  <si>
    <t xml:space="preserve"> Alter Surface</t>
  </si>
  <si>
    <t>Telekinesis</t>
  </si>
  <si>
    <t>move an  object weighting less than you with your mind, speed is slow.</t>
  </si>
  <si>
    <t>minor telekinesis</t>
  </si>
  <si>
    <t>Telekinetic push</t>
  </si>
  <si>
    <t>Wall of Wind 🌿</t>
  </si>
  <si>
    <t>Blocks projectiles, add  difficulty by 1/ success. Fair difficulty to walk through</t>
  </si>
  <si>
    <t>Call mists tai plant grow</t>
  </si>
  <si>
    <t>Auditory Illusion</t>
  </si>
  <si>
    <t>Creates illusory sounds.</t>
  </si>
  <si>
    <t>Roll for disquise, effect is immediate</t>
  </si>
  <si>
    <t>Trickery skill</t>
  </si>
  <si>
    <t>Displace</t>
  </si>
  <si>
    <t xml:space="preserve">An object appears up to Success × 3 meters from its actual position.  </t>
  </si>
  <si>
    <t>Mass Disguise</t>
  </si>
  <si>
    <t>silence</t>
  </si>
  <si>
    <t>Alter the look of multiple humanoids until they speak</t>
  </si>
  <si>
    <t>Shroud</t>
  </si>
  <si>
    <t>breath</t>
  </si>
  <si>
    <t>Turns creatures invisible while they hold their breath. Area 3m when casting.</t>
  </si>
  <si>
    <t>Spectacle</t>
  </si>
  <si>
    <t xml:space="preserve">A clearly unreal illusion appears for Success days.  </t>
  </si>
  <si>
    <t>Prayers  🏰🙏</t>
  </si>
  <si>
    <t>Banish</t>
  </si>
  <si>
    <t>year</t>
  </si>
  <si>
    <t>Banish otherworldly creature, if magic overcome wins mental defence, is banished for a year</t>
  </si>
  <si>
    <t>rempove curse</t>
  </si>
  <si>
    <t>Targets upto 5 receives one use advantage</t>
  </si>
  <si>
    <t>Divine Ember</t>
  </si>
  <si>
    <t>Momentary</t>
  </si>
  <si>
    <t>Pieni pyhä liekki sytyttää tai vahingoittaa kevyesti.</t>
  </si>
  <si>
    <t>session*</t>
  </si>
  <si>
    <t>Start a session with holy water, damages undead creatures plus gives insecure condition.</t>
  </si>
  <si>
    <t>bless</t>
  </si>
  <si>
    <t>Sun</t>
  </si>
  <si>
    <t>Kosketettava esine loistaa kirkkaasti.</t>
  </si>
  <si>
    <t>Mending</t>
  </si>
  <si>
    <t>Korjaa pieniä vaurioita esineissä. riittää haarniskan korjaamiseen.</t>
  </si>
  <si>
    <t>Phantom Coach</t>
  </si>
  <si>
    <t xml:space="preserve">Summons a ghostly carriage. </t>
  </si>
  <si>
    <t>Magic overcome versus curse to remove it</t>
  </si>
  <si>
    <t>Sacred Flame</t>
  </si>
  <si>
    <t>Pyhä tuli iskee viholliseen, ohittaa suojan.</t>
  </si>
  <si>
    <t>Snail Knight</t>
  </si>
  <si>
    <t xml:space="preserve">Summons a knight on a giant snail. Snail moves 3m/turn. Knight has ATK +6, HP 10. Armor 2. </t>
  </si>
  <si>
    <t>Create a spiritual weapon, works as your own melee weapon. Skill pact magic. you must use an action to attack</t>
  </si>
  <si>
    <t>Destroy minor undead. Magic overcome vs mental defence or target is destroyed (10m area)</t>
  </si>
  <si>
    <t>Holy water</t>
  </si>
  <si>
    <t>Repel Greater Undead. Attacking caster during the scene is at disadvantage, and undead fears caster</t>
  </si>
  <si>
    <t>Command undead. Magic overcome versus mental defence - give one command</t>
  </si>
  <si>
    <t>Other</t>
  </si>
  <si>
    <t>Grace power, haste, might 🌀</t>
  </si>
  <si>
    <t>Nature  🏰🌿</t>
  </si>
  <si>
    <t>Anthropomorphize</t>
  </si>
  <si>
    <t>Grants human intelligence to animals.</t>
  </si>
  <si>
    <t>Control Plants</t>
  </si>
  <si>
    <t>Plants obey your orders and move.</t>
  </si>
  <si>
    <t>Grow a wall of plants, 6m wall or 6m radius circle. CHA+10 hp, OR (enrich soil in a radius of 1 km one/session/Ritual)</t>
  </si>
  <si>
    <t>plant grow</t>
  </si>
  <si>
    <t>Thicket</t>
  </si>
  <si>
    <t>A dense forest sprouts up in an area.</t>
  </si>
  <si>
    <t>Upwell</t>
  </si>
  <si>
    <t>A spring of seawater erupts, producing water.</t>
  </si>
  <si>
    <t>Web 🌀</t>
  </si>
  <si>
    <t>Shoots strong, sticky webs.</t>
  </si>
  <si>
    <t>🌀 Call  mist, control weather</t>
  </si>
  <si>
    <t>Curses  🏰🕸️</t>
  </si>
  <si>
    <t>Curse of Bound Fortunes</t>
  </si>
  <si>
    <t>condition</t>
  </si>
  <si>
    <t>Bind another's fate to yours; you share their suffering, but not their injuries.</t>
  </si>
  <si>
    <t>evil eye, corrupting 🖤</t>
  </si>
  <si>
    <t>Curse of Withering</t>
  </si>
  <si>
    <t>Inflict a wasting disease on the target; inflict condittion/success vs STR</t>
  </si>
  <si>
    <t>Evil Eye</t>
  </si>
  <si>
    <t>Force the target to cower in fear; 1  success vs cha, get insecure, 3 succ will flee</t>
  </si>
  <si>
    <t>Ill fortune</t>
  </si>
  <si>
    <t>Ill Fortune</t>
  </si>
  <si>
    <t>Weaken the target’s luck by creating an unlucky condition</t>
  </si>
  <si>
    <t>trickster</t>
  </si>
  <si>
    <t>Stroke of Misfortune</t>
  </si>
  <si>
    <t>Use the Ill Fortune condition to cause physical harm. Magic overcome vs Cha or Magic overcome.</t>
  </si>
  <si>
    <t>Ill Fortune, corrupting 🖤</t>
  </si>
  <si>
    <t>Necromancy  🏰💀🧙‍♂️</t>
  </si>
  <si>
    <t>Animate Dead 🧚</t>
  </si>
  <si>
    <t>Animate a nearby corpse into a skeleton or zombie to act as your ally.</t>
  </si>
  <si>
    <t>ghouls touch</t>
  </si>
  <si>
    <t>Army of the Dead 🧚</t>
  </si>
  <si>
    <t xml:space="preserve">Success number of skeletons rise to serve you. </t>
  </si>
  <si>
    <t>Cause Exhaustion</t>
  </si>
  <si>
    <t>target gets exhausted condition</t>
  </si>
  <si>
    <t>Death’s Chill</t>
  </si>
  <si>
    <t>Attack all creatures in your zone with an icy chill; physical damage.</t>
  </si>
  <si>
    <t>Ghoul’s Touch, corrupting 🖤</t>
  </si>
  <si>
    <t>Ghoul’s Touch</t>
  </si>
  <si>
    <t>Attack a target in eye contact range with Magic skill, dmg 2</t>
  </si>
  <si>
    <t xml:space="preserve"> corrupting 🖤</t>
  </si>
  <si>
    <t>Grave’s Reach</t>
  </si>
  <si>
    <t>Attack a target you can see with magic skill, dmg 2</t>
  </si>
  <si>
    <t>Astral Prison</t>
  </si>
  <si>
    <t>moon</t>
  </si>
  <si>
    <t>Traps an object in an invulnerable crystal.</t>
  </si>
  <si>
    <t>corrupting 🖤</t>
  </si>
  <si>
    <t>Catherine 🧚</t>
  </si>
  <si>
    <t>A mysterious woman in a blue dress appears and obeys safe requests, with evil interpretations.</t>
  </si>
  <si>
    <t>Objectify</t>
  </si>
  <si>
    <t>Until possible, but fair condition arrives</t>
  </si>
  <si>
    <t>Turns creatures into inanimate objects.</t>
  </si>
  <si>
    <t>🖤</t>
  </si>
  <si>
    <t>Phantom Coach 🧚</t>
  </si>
  <si>
    <t>A spectral coach transports creatures and items.</t>
  </si>
  <si>
    <t>Speak With Dead</t>
  </si>
  <si>
    <t>5 quest.</t>
  </si>
  <si>
    <t>The spirit of a corpse answers questions.</t>
  </si>
  <si>
    <t>Undead Snail Knight 🧚</t>
  </si>
  <si>
    <t>An undead knight atop a giant undead snail aids you if worthy.</t>
  </si>
  <si>
    <t>Other spells</t>
  </si>
  <si>
    <t>Evil Eye🕸️</t>
  </si>
  <si>
    <t>Lich</t>
  </si>
  <si>
    <t>mook</t>
  </si>
  <si>
    <t>Firestarter</t>
  </si>
  <si>
    <t>Evocator (evocation, 1 free)</t>
  </si>
  <si>
    <t>attack</t>
  </si>
  <si>
    <t>defense</t>
  </si>
  <si>
    <t>hp</t>
  </si>
  <si>
    <t>STA</t>
  </si>
  <si>
    <t>MANA</t>
  </si>
  <si>
    <t>Dark Defender (abjur., Necro.)</t>
  </si>
  <si>
    <t>DODGE</t>
  </si>
  <si>
    <t>PARRY</t>
  </si>
  <si>
    <t>BLOCK</t>
  </si>
  <si>
    <t>ATK</t>
  </si>
  <si>
    <t>mercenary</t>
  </si>
  <si>
    <t>24-14=10, dmg 3 =11</t>
  </si>
  <si>
    <t>Paralyzing Touch</t>
  </si>
  <si>
    <t>Legendary resistance (3/day)</t>
  </si>
  <si>
    <t>Osuma</t>
  </si>
  <si>
    <t>Accomplished spellcaster (3)</t>
  </si>
  <si>
    <t xml:space="preserve">Darkness </t>
  </si>
  <si>
    <t>mile</t>
  </si>
  <si>
    <t>Paralyzing touch</t>
  </si>
  <si>
    <t>Move</t>
  </si>
  <si>
    <t>Mass Arc. Shield</t>
  </si>
  <si>
    <t>MAGE BLOCK</t>
  </si>
  <si>
    <t>Paralysation for 1 min, DC 18</t>
  </si>
  <si>
    <t>SKILL</t>
  </si>
  <si>
    <t>10+lvl</t>
  </si>
  <si>
    <t xml:space="preserve">Wall of fire </t>
  </si>
  <si>
    <t xml:space="preserve">Electro Shield </t>
  </si>
  <si>
    <t>parry</t>
  </si>
  <si>
    <t>Powers</t>
  </si>
  <si>
    <t>🌑</t>
  </si>
  <si>
    <t>Legendary Resistance (3/Day)</t>
  </si>
  <si>
    <t>🌗</t>
  </si>
  <si>
    <t>Milesandra</t>
  </si>
  <si>
    <t xml:space="preserve"> If the lich fails a saving throw, it can choose to succeed instead.</t>
  </si>
  <si>
    <t>Lightning shield</t>
  </si>
  <si>
    <t>dodge</t>
  </si>
  <si>
    <t xml:space="preserve">Lightning shield </t>
  </si>
  <si>
    <t xml:space="preserve">Magic Missile </t>
  </si>
  <si>
    <t xml:space="preserve">Meteor Swarm </t>
  </si>
  <si>
    <t>🌕</t>
  </si>
  <si>
    <t>Rejuvenation</t>
  </si>
  <si>
    <t>wf</t>
  </si>
  <si>
    <t>Destroyed body is reborn in D10 days.</t>
  </si>
  <si>
    <t>haste</t>
  </si>
  <si>
    <t>Grave’s Reach dmg 2</t>
  </si>
  <si>
    <t>spike</t>
  </si>
  <si>
    <t>Armo</t>
  </si>
  <si>
    <t>Damage resistance</t>
  </si>
  <si>
    <t>half dama</t>
  </si>
  <si>
    <t>plant geowth</t>
  </si>
  <si>
    <t>Necromancer</t>
  </si>
  <si>
    <t>Cold, lightning, necrotic, piercing</t>
  </si>
  <si>
    <t>mist</t>
  </si>
  <si>
    <t>Damage immunity</t>
  </si>
  <si>
    <t>Physical damage non magic</t>
  </si>
  <si>
    <t>🌕 Täysikuu = pelikerta</t>
  </si>
  <si>
    <t>summon wolf</t>
  </si>
  <si>
    <t>🌖 Vähenevä kuu = kerran missiossa</t>
  </si>
  <si>
    <t>speak animals</t>
  </si>
  <si>
    <t>Best evocation</t>
  </si>
  <si>
    <t>abjurations</t>
  </si>
  <si>
    <t>Arcane Sight</t>
  </si>
  <si>
    <t>Clairvoyance</t>
  </si>
  <si>
    <t xml:space="preserve">Detect Impurity </t>
  </si>
  <si>
    <t>transmutations</t>
  </si>
  <si>
    <t>resistanse</t>
  </si>
  <si>
    <t>proficiency</t>
  </si>
  <si>
    <t>Proficiency</t>
  </si>
  <si>
    <t>Attack</t>
  </si>
  <si>
    <t>Vampire</t>
  </si>
  <si>
    <t>Stunning, Striking</t>
  </si>
  <si>
    <t>Difficulty</t>
  </si>
  <si>
    <t>Skeleton</t>
  </si>
  <si>
    <t>diff 3</t>
  </si>
  <si>
    <t>Semi spell</t>
  </si>
  <si>
    <t>magician</t>
  </si>
  <si>
    <t>Defend</t>
  </si>
  <si>
    <t xml:space="preserve">Hitpoints </t>
  </si>
  <si>
    <t>Physical</t>
  </si>
  <si>
    <t>Shortsword: +4 to hit, dmg 1</t>
  </si>
  <si>
    <t>Mental</t>
  </si>
  <si>
    <t>Shortbow: +4 to hit,dmg 1</t>
  </si>
  <si>
    <t>Armor 1, vulnerable</t>
  </si>
  <si>
    <t>Senses</t>
  </si>
  <si>
    <t>Abilities</t>
  </si>
  <si>
    <t>passive perception</t>
  </si>
  <si>
    <r>
      <rPr>
        <b/>
        <sz val="11"/>
        <color rgb="FF58170D"/>
        <rFont val="Georgia"/>
        <family val="1"/>
        <charset val="1"/>
      </rPr>
      <t>Vulnerabilities </t>
    </r>
    <r>
      <rPr>
        <sz val="11"/>
        <color rgb="FF58170D"/>
        <rFont val="Georgia"/>
        <family val="1"/>
        <charset val="1"/>
      </rPr>
      <t>Bludgeoning</t>
    </r>
  </si>
  <si>
    <t>Truesight 40m</t>
  </si>
  <si>
    <t>Damage Resistance </t>
  </si>
  <si>
    <t>4 successess</t>
  </si>
  <si>
    <r>
      <rPr>
        <b/>
        <sz val="11"/>
        <color rgb="FF58170D"/>
        <rFont val="Georgia"/>
        <family val="1"/>
        <charset val="1"/>
      </rPr>
      <t>Damage Immunities </t>
    </r>
    <r>
      <rPr>
        <sz val="11"/>
        <color rgb="FF58170D"/>
        <rFont val="Georgia"/>
        <family val="1"/>
        <charset val="1"/>
      </rPr>
      <t>Poison</t>
    </r>
  </si>
  <si>
    <t>Necrotic, non magical physical</t>
  </si>
  <si>
    <t>Init</t>
  </si>
  <si>
    <t>Condition Immunities:</t>
  </si>
  <si>
    <t>Condition immunities</t>
  </si>
  <si>
    <t>2 successess</t>
  </si>
  <si>
    <t>Senses:</t>
  </si>
  <si>
    <t>Dark vision, animal senses</t>
  </si>
  <si>
    <t>Exhaustion, Poisoned</t>
  </si>
  <si>
    <t>Charmed, Exhaustion, Frightened,  Paralyzed, Poisoned</t>
  </si>
  <si>
    <t>Senses Darkvision 20m,</t>
  </si>
  <si>
    <r>
      <rPr>
        <b/>
        <sz val="10"/>
        <color theme="1"/>
        <rFont val="Calibri Light"/>
        <family val="2"/>
        <charset val="1"/>
      </rPr>
      <t xml:space="preserve">Night shape </t>
    </r>
    <r>
      <rPr>
        <sz val="8"/>
        <color theme="1"/>
        <rFont val="Calibri Light"/>
        <family val="2"/>
        <charset val="1"/>
      </rPr>
      <t>(1 mana)</t>
    </r>
  </si>
  <si>
    <t>polymorph into tiny bat, or a medim could of mist.</t>
  </si>
  <si>
    <t>passive Perception 1</t>
  </si>
  <si>
    <t>Grows a new body in D20/2 days, Reguires a phylactery.</t>
  </si>
  <si>
    <t>Doesn’t work when in running water or in the sun</t>
  </si>
  <si>
    <t>Mist is immune to physical attacks, vulnerable to the sun.</t>
  </si>
  <si>
    <t>Werewolf</t>
  </si>
  <si>
    <t>Add int bonus to dodge</t>
  </si>
  <si>
    <t>Misty Escape</t>
  </si>
  <si>
    <t>When hits 0 hp, turn into cloud of mist.</t>
  </si>
  <si>
    <t>retreats into resting place.</t>
  </si>
  <si>
    <t>Bite: +4 to hit, dmg 1+2</t>
  </si>
  <si>
    <t>Heals 1 Hp per turn (0 mana)</t>
  </si>
  <si>
    <t>claws: +4 to hit,dmg 1+2</t>
  </si>
  <si>
    <t>as long as not in the sunlight or running water. Doesn’t heal holy water or radiant dmg</t>
  </si>
  <si>
    <t>Multiattack 1 stamina</t>
  </si>
  <si>
    <t>Stops any physical attack, air tight</t>
  </si>
  <si>
    <t>Holy water cancels 1 turn or regeneration</t>
  </si>
  <si>
    <t>Weapons +4 to hit, dmg 1-3+2</t>
  </si>
  <si>
    <t>Spider climb</t>
  </si>
  <si>
    <t>Climb walls like a spider (0 stamina)</t>
  </si>
  <si>
    <t xml:space="preserve">Damage Immunities: </t>
  </si>
  <si>
    <t>Lightning shield (scene cost)</t>
  </si>
  <si>
    <t>In melee attacker is hit with lightning, D20+INT attack</t>
  </si>
  <si>
    <t>Weaknesess</t>
  </si>
  <si>
    <t>non silver physical</t>
  </si>
  <si>
    <t>Forbiddance</t>
  </si>
  <si>
    <t>Cannot enter building without invitation</t>
  </si>
  <si>
    <t>Senses: keen smell and sight</t>
  </si>
  <si>
    <t>Running water</t>
  </si>
  <si>
    <t>D20/success  acid damage if enters running water</t>
  </si>
  <si>
    <t>passive Perception 4</t>
  </si>
  <si>
    <t>Attack  vs. max 4 targets close by, Dmg 2, 2h</t>
  </si>
  <si>
    <t>Stake</t>
  </si>
  <si>
    <t>Stake through the heart paralyzes and stops healing</t>
  </si>
  <si>
    <t>Sunlight</t>
  </si>
  <si>
    <t>D20 radiant damage from sunlight, disadvantage to all</t>
  </si>
  <si>
    <t>ettin zombie</t>
  </si>
  <si>
    <t>Skill</t>
  </si>
  <si>
    <t>20 hp</t>
  </si>
  <si>
    <t xml:space="preserve">range 50m, radius 6m, double damage. </t>
  </si>
  <si>
    <t>2 ATTACKS</t>
  </si>
  <si>
    <t>DMG</t>
  </si>
  <si>
    <t>Claw attack</t>
  </si>
  <si>
    <t>Success can be traded into grabble</t>
  </si>
  <si>
    <t>MELEE</t>
  </si>
  <si>
    <t>Bite</t>
  </si>
  <si>
    <t>After grabble, extra success necrotic damage</t>
  </si>
  <si>
    <t>Battleaxe</t>
  </si>
  <si>
    <t>range sight, dmg 1 + INT ray</t>
  </si>
  <si>
    <t>1 mana</t>
  </si>
  <si>
    <t>Target thinks vampire is a friend</t>
  </si>
  <si>
    <t>skill 9</t>
  </si>
  <si>
    <t>mortingstar</t>
  </si>
  <si>
    <t>Summon night ally</t>
  </si>
  <si>
    <t>Summon 1 swarm of bats / success, or 1 wolf/success</t>
  </si>
  <si>
    <t>passive attack dmg 1+INT</t>
  </si>
  <si>
    <t>Call the Fog 🎭🌿</t>
  </si>
  <si>
    <t>Rapier</t>
  </si>
  <si>
    <t>Melee spell attack</t>
  </si>
  <si>
    <t>Cold damage success+3, magic defense. Failure on defense -&gt; paralyzed.</t>
  </si>
  <si>
    <t>Retry defense every turn</t>
  </si>
  <si>
    <t>challenge rating.</t>
  </si>
  <si>
    <t>dama</t>
  </si>
  <si>
    <t>Battle Mage (evocation, Transmutations)</t>
  </si>
  <si>
    <t>Defender (abjurations, 2 spells)</t>
  </si>
  <si>
    <t>2hp</t>
  </si>
  <si>
    <t>Abjuration, Conjuration, Divination, Enchantment, Evocation, Illusion, Necromancy, or Transmutation</t>
  </si>
  <si>
    <t>Class variants</t>
  </si>
  <si>
    <t>races</t>
  </si>
  <si>
    <t>stat +1</t>
  </si>
  <si>
    <t>Fighter</t>
  </si>
  <si>
    <t>1st</t>
  </si>
  <si>
    <t>4th</t>
  </si>
  <si>
    <t>7th</t>
  </si>
  <si>
    <t>10th</t>
  </si>
  <si>
    <t>Barbarian</t>
  </si>
  <si>
    <t>fighter</t>
  </si>
  <si>
    <t>rogue</t>
  </si>
  <si>
    <t>Hobbit</t>
  </si>
  <si>
    <t>Arcane magic limit</t>
  </si>
  <si>
    <t>Paladin</t>
  </si>
  <si>
    <t>warlock</t>
  </si>
  <si>
    <t>Human</t>
  </si>
  <si>
    <t>Conjuration</t>
  </si>
  <si>
    <t>Metal armor causes damage</t>
  </si>
  <si>
    <t>Magewarrior</t>
  </si>
  <si>
    <t>fghter</t>
  </si>
  <si>
    <t>Elf</t>
  </si>
  <si>
    <t>1 hitpoint per mana spent</t>
  </si>
  <si>
    <t>noble</t>
  </si>
  <si>
    <t>Metal weapons heat up, damaging</t>
  </si>
  <si>
    <t>Rogue</t>
  </si>
  <si>
    <t>the weapon 1 hp per mana spent</t>
  </si>
  <si>
    <t>arcane trickster</t>
  </si>
  <si>
    <t xml:space="preserve">Specialist weapons </t>
  </si>
  <si>
    <t>bard</t>
  </si>
  <si>
    <t>Necromancy</t>
  </si>
  <si>
    <t>or weapon focus avoid this</t>
  </si>
  <si>
    <t>asassin</t>
  </si>
  <si>
    <t>Arcane archer</t>
  </si>
  <si>
    <t>warlock magic</t>
  </si>
  <si>
    <t>Warlock</t>
  </si>
  <si>
    <t>You make a vow of servitude</t>
  </si>
  <si>
    <t>Cleric</t>
  </si>
  <si>
    <t>You have indebted condition</t>
  </si>
  <si>
    <t>going against the wishes of your patron</t>
  </si>
  <si>
    <t>Witch</t>
  </si>
  <si>
    <t>makes impossible to use magic</t>
  </si>
  <si>
    <t>Battle priest</t>
  </si>
  <si>
    <t>Magician</t>
  </si>
  <si>
    <t>Elven archer</t>
  </si>
  <si>
    <t xml:space="preserve">magician </t>
  </si>
  <si>
    <t>battle mage</t>
  </si>
  <si>
    <t>wizard</t>
  </si>
  <si>
    <t>Shadow thief</t>
  </si>
  <si>
    <t>mix</t>
  </si>
  <si>
    <t>mystic warriot</t>
  </si>
  <si>
    <t>Fighter open feats</t>
  </si>
  <si>
    <t>Rogue open feats</t>
  </si>
  <si>
    <t>Military open feats</t>
  </si>
  <si>
    <t>Warlock open feats</t>
  </si>
  <si>
    <t>Intelligence feats</t>
  </si>
  <si>
    <t>INT +1</t>
  </si>
  <si>
    <t>Charisma  feats</t>
  </si>
  <si>
    <t>CHA +1</t>
  </si>
  <si>
    <t>Dexterity  feats</t>
  </si>
  <si>
    <t>DEX +1</t>
  </si>
  <si>
    <t>Strength  feats</t>
  </si>
  <si>
    <t>STR +1</t>
  </si>
  <si>
    <t>Rage</t>
  </si>
  <si>
    <t>1 stamina point per 2 rounds</t>
  </si>
  <si>
    <t>•  You have advantage on Influence and Performance checks to impersonate someone.</t>
  </si>
  <si>
    <t>1 stamina</t>
  </si>
  <si>
    <t>You get advantage on str attacks</t>
  </si>
  <si>
    <t xml:space="preserve">•  You can mimic a person’s speech or a creature’s sounds after hearing them for at least 1 minute. </t>
  </si>
  <si>
    <t>You have a mind that can track time, direction,</t>
  </si>
  <si>
    <t>Spend a stamina point, you get advantage</t>
  </si>
  <si>
    <t>you gain an uncanny sense of when things</t>
  </si>
  <si>
    <t>You have undergone extensive physical training to gain</t>
  </si>
  <si>
    <t>You cannot use heavy armor</t>
  </si>
  <si>
    <t xml:space="preserve">    A contested Perception vs. Influence check reveals the mimicry as fake.</t>
  </si>
  <si>
    <t>and detail with uncanny precision. You gain the</t>
  </si>
  <si>
    <t>On rallying people to a cause</t>
  </si>
  <si>
    <t>nearby aren’t as they should be, giving you an edge</t>
  </si>
  <si>
    <t>the following benefits:</t>
  </si>
  <si>
    <t>You cannot cast spells</t>
  </si>
  <si>
    <t>Sharpshooter</t>
  </si>
  <si>
    <t>following benefits.</t>
  </si>
  <si>
    <t>when you dodge away from danger.</t>
  </si>
  <si>
    <t>• When you are prone, standing up uses only half of</t>
  </si>
  <si>
    <t>If a friend comes in front of you when raging,</t>
  </si>
  <si>
    <t>•  No disadvantage on long-range ranged attacks.</t>
  </si>
  <si>
    <t>Impostor</t>
  </si>
  <si>
    <t>• You always know which way is north.</t>
  </si>
  <si>
    <t>Charisma  pact feats, MAX ONE</t>
  </si>
  <si>
    <t>You have advantage on Dexterity saves</t>
  </si>
  <si>
    <t>your movement.</t>
  </si>
  <si>
    <t>you attack him or her on a failed int roll</t>
  </si>
  <si>
    <t>•  Ignore half cover and three-quarters cover.</t>
  </si>
  <si>
    <t>You can flawlessly mimic a person’s speech, writing, and behavior after studying them for at least 3 hours.</t>
  </si>
  <si>
    <t>• You always know the number o f hours left before the</t>
  </si>
  <si>
    <t>Fade Away</t>
  </si>
  <si>
    <t xml:space="preserve">• advantage on  Climbing </t>
  </si>
  <si>
    <t>You do not feel consequences of conditions this scene</t>
  </si>
  <si>
    <t>•  Before attacking with a proficient ranged weapon, you can take a -5 penalty to the attack roll; if it hits, you impose a condition.</t>
  </si>
  <si>
    <t>next sunrise or sunset.</t>
  </si>
  <si>
    <t>after receiving damagage</t>
  </si>
  <si>
    <t>To gain this benefit, you can’t be blinded, deafened, or</t>
  </si>
  <si>
    <t>Must spend all stamina points, after that exhausted</t>
  </si>
  <si>
    <t>Skill specialist</t>
  </si>
  <si>
    <t>Casual observers won’t notice the deception. If someone is suspicious, you have advantage on Charisma (Influence) checks to avoid detection.</t>
  </si>
  <si>
    <t>• You can accurately recall anything you have seen or</t>
  </si>
  <si>
    <t>Become invisible that lasts till next turn or if you  attack</t>
  </si>
  <si>
    <t>incapacitated.</t>
  </si>
  <si>
    <t>Choose one non combat skill. You can spend</t>
  </si>
  <si>
    <t>heard within the past month.</t>
  </si>
  <si>
    <t>Once per scene.</t>
  </si>
  <si>
    <t>Mage Slayer</t>
  </si>
  <si>
    <t xml:space="preserve"> a stamina point to get advantage to one use with that skill.</t>
  </si>
  <si>
    <t>Crusher</t>
  </si>
  <si>
    <t>You have practiced techniques useful in melee combat</t>
  </si>
  <si>
    <t>Spend a stamina point, get advantage on dodge</t>
  </si>
  <si>
    <t>magical initiate</t>
  </si>
  <si>
    <t>Linguist</t>
  </si>
  <si>
    <t>Fey Touched</t>
  </si>
  <si>
    <t>You are practiced in the art of crushing your enemies, granting you the following benefits:</t>
  </si>
  <si>
    <t>against spellcasters, gaining the following benefits:</t>
  </si>
  <si>
    <t>must make a move</t>
  </si>
  <si>
    <t>choose a magic domain</t>
  </si>
  <si>
    <t>You have studied languages and codes, gaining the</t>
  </si>
  <si>
    <t>Your exposure to the Feywild's magic has changed you, granting you the following benefits:</t>
  </si>
  <si>
    <t xml:space="preserve">Once per turn, when you hit a creature with an attack that deals bludgeoning damage, </t>
  </si>
  <si>
    <t>• When you damage a creature that is concentrating on</t>
  </si>
  <si>
    <t>Evasion</t>
  </si>
  <si>
    <t>learn 2 cantrips from it</t>
  </si>
  <si>
    <t>following benefits:</t>
  </si>
  <si>
    <t>You learn the misty step spell, you can use once scene</t>
  </si>
  <si>
    <t>you can move it1m to an unoccupied space, provided the target is no more than one size larger than you.</t>
  </si>
  <si>
    <t>a spell, that creature has disadvantage on concentration</t>
  </si>
  <si>
    <t>With one stamina point, you can dodge an area attack</t>
  </si>
  <si>
    <t>• You can roll language and suffuciently well speak unknown language if it relates somehow to languages you know</t>
  </si>
  <si>
    <t>When you score a critical hit that deals bludgeoning damage to a creature,</t>
  </si>
  <si>
    <t>rolls</t>
  </si>
  <si>
    <t>spell just like a non-area spell.</t>
  </si>
  <si>
    <t>• You can ably create written ciphers. Others can’t decipher</t>
  </si>
  <si>
    <t>Elemental Aura</t>
  </si>
  <si>
    <t xml:space="preserve">•  advantage on Climbing </t>
  </si>
  <si>
    <t xml:space="preserve"> attack rolls against that creature are made with advantage until the start of your next turn.</t>
  </si>
  <si>
    <t>• You have advantage on defense rolls against spells</t>
  </si>
  <si>
    <t>E l u s i v e</t>
  </si>
  <si>
    <t>a code you create unless you teach them, they</t>
  </si>
  <si>
    <t xml:space="preserve">When casting chosen elemental magic, </t>
  </si>
  <si>
    <t>cast by creatures within 2m of you.</t>
  </si>
  <si>
    <t>With one stamina point you can counter an advantage</t>
  </si>
  <si>
    <t xml:space="preserve">succeed on an Language check </t>
  </si>
  <si>
    <t>Your aura starts to glow your element,</t>
  </si>
  <si>
    <t>an attacker has on you for the rest of the fight</t>
  </si>
  <si>
    <t>or they use magic to decipher it.</t>
  </si>
  <si>
    <t>giving you elemental shield.</t>
  </si>
  <si>
    <t>Spend a stamina point to gain an advantage on one grabling attack</t>
  </si>
  <si>
    <t>Grand Slash</t>
  </si>
  <si>
    <t>Cunning Action</t>
  </si>
  <si>
    <t>Element causes counter attack to anyone attacking</t>
  </si>
  <si>
    <t>When using a large edged weapon</t>
  </si>
  <si>
    <t xml:space="preserve">your quick thinking and agility </t>
  </si>
  <si>
    <t xml:space="preserve"> you in melee, D20 +level attack</t>
  </si>
  <si>
    <t xml:space="preserve">Spend a stamina point to get </t>
  </si>
  <si>
    <t>Spend a staminapoint to attack all enemies in front of you</t>
  </si>
  <si>
    <t xml:space="preserve">allow you to move and act quickly. You can take a </t>
  </si>
  <si>
    <t>Quick to notice details o f your environment, you gain</t>
  </si>
  <si>
    <t xml:space="preserve">Or armor equal to your charisma replacing your </t>
  </si>
  <si>
    <t>and advantage on initiative or fast talk</t>
  </si>
  <si>
    <t xml:space="preserve">bonus action on your turns in combat. This </t>
  </si>
  <si>
    <t>physical armor</t>
  </si>
  <si>
    <t>Power Attack</t>
  </si>
  <si>
    <t>action can be used only to take the Dash, Disengage, move</t>
  </si>
  <si>
    <t>a</t>
  </si>
  <si>
    <t>• If you can see a creature’s mouth while it is speaking</t>
  </si>
  <si>
    <t>Lasts one turn</t>
  </si>
  <si>
    <t xml:space="preserve">When you spend a stamina point, the base damage you roll on D20 is doubled. </t>
  </si>
  <si>
    <t>or Hide action.</t>
  </si>
  <si>
    <t>a language you understand, you can interpret what it’s</t>
  </si>
  <si>
    <t>Shadow touched</t>
  </si>
  <si>
    <t>Athlete – advantage standing up from prone, improved climbing, and longer jumps. 1 sta</t>
  </si>
  <si>
    <t>saying by reading its lips.</t>
  </si>
  <si>
    <t>You learn Invisibility spell and Shadow step</t>
  </si>
  <si>
    <t xml:space="preserve">• You have advantage on passive Perception and </t>
  </si>
  <si>
    <t>each spell can be used once per svene</t>
  </si>
  <si>
    <t>Martial Slasher</t>
  </si>
  <si>
    <r>
      <rPr>
        <b/>
        <sz val="11"/>
        <color theme="1"/>
        <rFont val="Calibri"/>
        <family val="2"/>
        <charset val="1"/>
      </rPr>
      <t>Gunner</t>
    </r>
    <r>
      <rPr>
        <sz val="11"/>
        <color theme="1"/>
        <rFont val="Calibri"/>
        <family val="2"/>
        <charset val="1"/>
      </rPr>
      <t xml:space="preserve"> – You gain proficiency with firearms, can shoot without disadvantage in melee, and don’t need a free hand to reload.</t>
    </r>
  </si>
  <si>
    <t>Investigation checks</t>
  </si>
  <si>
    <t>When you hit a creature with slashing damage, reduce target's speed by 1</t>
  </si>
  <si>
    <r>
      <rPr>
        <b/>
        <sz val="11"/>
        <color theme="1"/>
        <rFont val="Calibri"/>
        <family val="2"/>
        <charset val="1"/>
      </rPr>
      <t xml:space="preserve">Piercer – </t>
    </r>
    <r>
      <rPr>
        <sz val="11"/>
        <color theme="1"/>
        <rFont val="Calibri"/>
        <family val="2"/>
        <charset val="1"/>
      </rPr>
      <t>When you hit with a piercing weapon, you reduce the target's speed, and a critical hit imposes a condition</t>
    </r>
  </si>
  <si>
    <t>With critical hit, target has disadvantage to attack for next turn</t>
  </si>
  <si>
    <t>Martial  Piercer</t>
  </si>
  <si>
    <t>You have achieved a penetrating precision in combat,</t>
  </si>
  <si>
    <t xml:space="preserve"> granting you the following benefits:</t>
  </si>
  <si>
    <t>• spend a stamina to have an advantage against one enemy for a turn for defence</t>
  </si>
  <si>
    <t>When using martial piercing weapon,</t>
  </si>
  <si>
    <t>Power kick</t>
  </si>
  <si>
    <t>Spend a stamina point and reroll attack roll.</t>
  </si>
  <si>
    <t>Fighter milestone feats</t>
  </si>
  <si>
    <t>Rogue milestone feats</t>
  </si>
  <si>
    <t>Spend a stamina point to kick target back by 1m per success point.</t>
  </si>
  <si>
    <t>Tavern Brawler</t>
  </si>
  <si>
    <t>Woodland  Delver</t>
  </si>
  <si>
    <t>one/scene</t>
  </si>
  <si>
    <t>You only need to spend stamina after you have connected with the kick</t>
  </si>
  <si>
    <t>Accustomed to rough-and-tumble fighting using</t>
  </si>
  <si>
    <t>* You have advantage on Perception and Investigation checks to find secret doors.</t>
  </si>
  <si>
    <t>Alert to the woodlands</t>
  </si>
  <si>
    <t>whatever weapons happen to be at hand, you gain the</t>
  </si>
  <si>
    <t>* You have advantage on saving throws to avoid or resist traps.</t>
  </si>
  <si>
    <t xml:space="preserve"> you gain the following benefits:</t>
  </si>
  <si>
    <t>* You can search for traps at a normal pace.</t>
  </si>
  <si>
    <t xml:space="preserve">You have advantage on Perception and </t>
  </si>
  <si>
    <t>• get + 1 brawling skill</t>
  </si>
  <si>
    <t>Medium armor master</t>
  </si>
  <si>
    <t xml:space="preserve">Investigation checks made to detect the </t>
  </si>
  <si>
    <t>• When you hit a creature with an unarmed strike or an</t>
  </si>
  <si>
    <t>Prerequisite: Proficiency with medium armor</t>
  </si>
  <si>
    <t>local animals,</t>
  </si>
  <si>
    <t>improvised weapon on your turn, you can use a bonus</t>
  </si>
  <si>
    <t>• Wearing medium armor doesn’t impose disadvantage on stealth checks</t>
  </si>
  <si>
    <t xml:space="preserve">• You have advantage on saving throws made to avoid </t>
  </si>
  <si>
    <t>action to attempt to grapple the target.</t>
  </si>
  <si>
    <t>ambushes by people or animals</t>
  </si>
  <si>
    <t>Medium Armored</t>
  </si>
  <si>
    <t xml:space="preserve">• You can follow tracks while traveling at a normal </t>
  </si>
  <si>
    <t>Martial Weapon Master</t>
  </si>
  <si>
    <t xml:space="preserve">• You have trained to master the use of medium armor, </t>
  </si>
  <si>
    <t>pace, instead of only at a slow pace.</t>
  </si>
  <si>
    <t>You have practiced extensively with a variety of</t>
  </si>
  <si>
    <t>• You gain proficiency with medium armor. no disadvantage</t>
  </si>
  <si>
    <t>weapons, gaining the following benefit:</t>
  </si>
  <si>
    <t>• spend stamina point to get advantage on one weapon</t>
  </si>
  <si>
    <t>Heavily Armored</t>
  </si>
  <si>
    <t>• spend stamina point to get advantage on one attack, you can use this with 2 specified weapons</t>
  </si>
  <si>
    <t xml:space="preserve">You have trained to master the use of heavy armor, </t>
  </si>
  <si>
    <t>Elven or halfling Accuracy</t>
  </si>
  <si>
    <t>gaining the following benefits:</t>
  </si>
  <si>
    <t>The accuracy of elves is legendary, especially that of elf archers and spellcasters.</t>
  </si>
  <si>
    <t>• You gain proficiency with heavy armor. no disadvantage.</t>
  </si>
  <si>
    <t xml:space="preserve"> You have uncanny aim with attacks that rely on precision rather than brute force.</t>
  </si>
  <si>
    <t>Spend stamina point to get an advantage when attacking with a bow</t>
  </si>
  <si>
    <t>Armored</t>
  </si>
  <si>
    <t xml:space="preserve">You have trained to master the use of medium armor, </t>
  </si>
  <si>
    <t>Heavy Armor Master</t>
  </si>
  <si>
    <r>
      <rPr>
        <b/>
        <sz val="11"/>
        <color theme="1"/>
        <rFont val="Aptos"/>
        <family val="2"/>
        <charset val="1"/>
      </rPr>
      <t>Prerequisite</t>
    </r>
    <r>
      <rPr>
        <sz val="11"/>
        <color theme="1"/>
        <rFont val="Aptos"/>
        <family val="2"/>
        <charset val="1"/>
      </rPr>
      <t>: Proficiency with heavy armor</t>
    </r>
  </si>
  <si>
    <t xml:space="preserve">You can use your arm or to deflect strikes that would kill </t>
  </si>
  <si>
    <t>others. You gain the following benefits:</t>
  </si>
  <si>
    <t xml:space="preserve">• While you are wearing heavy armor, bludgeoning, </t>
  </si>
  <si>
    <t xml:space="preserve">piercing, and slashing damage that you take from </t>
  </si>
  <si>
    <t>non-magical weapons is reduced by extra 1</t>
  </si>
  <si>
    <t>Magician milestone feats</t>
  </si>
  <si>
    <t>Warlock milestone feats</t>
  </si>
  <si>
    <t>generalists</t>
  </si>
  <si>
    <t>Domains</t>
  </si>
  <si>
    <t>War Wizard</t>
  </si>
  <si>
    <t>Evocation, Abjuration</t>
  </si>
  <si>
    <t>Battle Priest</t>
  </si>
  <si>
    <t>Healing, Prayer</t>
  </si>
  <si>
    <t>The War Wizard specializes in overt combat magic, both offensive and defensive. When war</t>
  </si>
  <si>
    <t>Battle priests enforce the will of their gods with the sword. They generally use a mix of spells</t>
  </si>
  <si>
    <t xml:space="preserve">wizards throw down, the local architecture is never quite the same again. </t>
  </si>
  <si>
    <t>that enhance and heal themselves and their allies.</t>
  </si>
  <si>
    <t>Occultist</t>
  </si>
  <si>
    <t>Divination, Illusion</t>
  </si>
  <si>
    <t>Death cleric</t>
  </si>
  <si>
    <t>Necromancy, Curses</t>
  </si>
  <si>
    <t>You focus on the etheral side of magic</t>
  </si>
  <si>
    <t>Clerics of dark gods wield the power of death itself, and are rightly feared throughout the realm</t>
  </si>
  <si>
    <t>Dark mage</t>
  </si>
  <si>
    <t>Learn Necromancer dark pact domain, cha based, use magic overcome</t>
  </si>
  <si>
    <t xml:space="preserve">Dark mages wield the power of death itself, and are rightly feared throughou the realm </t>
  </si>
  <si>
    <t>Natural healer</t>
  </si>
  <si>
    <t>Healing, nature</t>
  </si>
  <si>
    <t>This forbidden lore is INT based, magic skill magic attack</t>
  </si>
  <si>
    <t>Natural healers bring the mercy of their gods to the realm, providing protection and healing to</t>
  </si>
  <si>
    <t>Elementalist</t>
  </si>
  <si>
    <t>(battle magic)</t>
  </si>
  <si>
    <t>Transmutation, Evocation</t>
  </si>
  <si>
    <t>those that need it.</t>
  </si>
  <si>
    <t>Elementalists specialize to altering their environment</t>
  </si>
  <si>
    <t>Dark Warlock</t>
  </si>
  <si>
    <t>Enchantement, Curses</t>
  </si>
  <si>
    <t>spells with trickster key word, free spell.</t>
  </si>
  <si>
    <t>Dark warlock learns every trick to manipulate things and people to their benefit</t>
  </si>
  <si>
    <t>Specialists</t>
  </si>
  <si>
    <t>one free spell</t>
  </si>
  <si>
    <t>Manipulator</t>
  </si>
  <si>
    <t>Enchanter</t>
  </si>
  <si>
    <t>Enchancement</t>
  </si>
  <si>
    <t>The Manipulator isn’t satisfied with the world as it is, and has the means to change it. You gain</t>
  </si>
  <si>
    <t>Enchanters manipulate the mind, either affecting and altering its perceptions, or outright</t>
  </si>
  <si>
    <t>You get 1 free spells from that domain</t>
  </si>
  <si>
    <t>You get 1 free spell from that domain</t>
  </si>
  <si>
    <t>Illusionist</t>
  </si>
  <si>
    <t>Necromancer dark pact</t>
  </si>
  <si>
    <t>Illusionists have a lot of overlap with tricksters, but focus entirely on illusion magic. You gain</t>
  </si>
  <si>
    <t xml:space="preserve">Necromancers wield the power of death itself, and are rightly feared throughou the realm </t>
  </si>
  <si>
    <t>Seer</t>
  </si>
  <si>
    <t>Seers hold a respectable place in the Wizard’s Guild, even if not everyone fully accepts the validity</t>
  </si>
  <si>
    <t>druid</t>
  </si>
  <si>
    <t>of the art</t>
  </si>
  <si>
    <t xml:space="preserve">Shamans are intermediaries between this world and the natural, untamed world, </t>
  </si>
  <si>
    <t>and can use that power for knowledge and control.</t>
  </si>
  <si>
    <t>Necromancer forbidden lore</t>
  </si>
  <si>
    <r>
      <rPr>
        <b/>
        <sz val="11"/>
        <color theme="1"/>
        <rFont val="Calibri"/>
        <family val="2"/>
        <charset val="1"/>
      </rPr>
      <t>Telekinetic</t>
    </r>
    <r>
      <rPr>
        <sz val="11"/>
        <color theme="1"/>
        <rFont val="Calibri"/>
        <family val="2"/>
        <charset val="1"/>
      </rPr>
      <t xml:space="preserve"> – You learn the </t>
    </r>
    <r>
      <rPr>
        <i/>
        <sz val="11"/>
        <color theme="1"/>
        <rFont val="Calibri"/>
        <family val="2"/>
        <charset val="1"/>
      </rPr>
      <t>Mage Hand</t>
    </r>
    <r>
      <rPr>
        <sz val="11"/>
        <color theme="1"/>
        <rFont val="Calibri"/>
        <family val="2"/>
        <charset val="1"/>
      </rPr>
      <t xml:space="preserve"> spell and can move creatures magically.</t>
    </r>
  </si>
  <si>
    <t>This forbidden lore is INT based, magic skill magic attack, 2 free splls</t>
  </si>
  <si>
    <r>
      <rPr>
        <b/>
        <sz val="11"/>
        <color theme="1"/>
        <rFont val="Calibri"/>
        <family val="2"/>
        <charset val="1"/>
      </rPr>
      <t>Fey Touched</t>
    </r>
    <r>
      <rPr>
        <sz val="11"/>
        <color theme="1"/>
        <rFont val="Calibri"/>
        <family val="2"/>
        <charset val="1"/>
      </rPr>
      <t xml:space="preserve"> – You learn the </t>
    </r>
    <r>
      <rPr>
        <i/>
        <sz val="11"/>
        <color theme="1"/>
        <rFont val="Calibri"/>
        <family val="2"/>
        <charset val="1"/>
      </rPr>
      <t>Misty Step</t>
    </r>
    <r>
      <rPr>
        <sz val="11"/>
        <color theme="1"/>
        <rFont val="Calibri"/>
        <family val="2"/>
        <charset val="1"/>
      </rPr>
      <t xml:space="preserve"> spell and one 1st-level spell.</t>
    </r>
  </si>
  <si>
    <t>Accomplished Spellcaster</t>
  </si>
  <si>
    <t>2 free spells</t>
  </si>
  <si>
    <t>Conjurer</t>
  </si>
  <si>
    <t>1 free summoning spell</t>
  </si>
  <si>
    <t>Any summoning spell</t>
  </si>
  <si>
    <t>Magic user open feats</t>
  </si>
  <si>
    <t>Meta magic.</t>
  </si>
  <si>
    <t>You can only use 1 metamagic option per INT or CHA score point.</t>
  </si>
  <si>
    <t>Careful Spell</t>
  </si>
  <si>
    <t>Spend a mana point to protect your allies from your area attack spell.</t>
  </si>
  <si>
    <t>Use a mana point and your spell has an advantage.</t>
  </si>
  <si>
    <t>Quickened Spell</t>
  </si>
  <si>
    <t>Use a stamina point to gain an advantage to initiative when casting a spell.</t>
  </si>
  <si>
    <t xml:space="preserve">When you cast a spell, you can spend 1 stamina point to cast it </t>
  </si>
  <si>
    <t>without any somatic or verbal components.</t>
  </si>
  <si>
    <t>When you cast a spell that targets only one creature and doesn’t have a range of self,</t>
  </si>
  <si>
    <t xml:space="preserve"> you can spend a number of mana points to have an area effect.</t>
  </si>
  <si>
    <t>Empowered Spell</t>
  </si>
  <si>
    <t xml:space="preserve">When you spend a mana point, the base damage you roll on D20 is doubled. </t>
  </si>
  <si>
    <t>When you cast a spell that has a duration of 1 minute or longer, you can spend 1 mana point to double its duration, to a maximum duration of 24 hours.</t>
  </si>
  <si>
    <t>When you cast a spell that has a range of 1m or greater, you can spend 1 mana point to double the range of the spell.</t>
  </si>
  <si>
    <t xml:space="preserve"> If you cast a spell that has a range of touch, the range of the spell 10 m.</t>
  </si>
  <si>
    <t>Warcaster</t>
  </si>
  <si>
    <t>You have practiced casting spells in the midst of combat, learning techniques that grant you the</t>
  </si>
  <si>
    <t>• Medium Armor Master</t>
  </si>
  <si>
    <t>• You have advantage on  concentration rolls on a spell when you take damage.</t>
  </si>
  <si>
    <t>• You can perform the somatic components of spells even when you have weapons or</t>
  </si>
  <si>
    <t xml:space="preserve"> a shield in one or both hands.</t>
  </si>
  <si>
    <t>Weapon focus</t>
  </si>
  <si>
    <t>make 1 h ritual and your weapon works as a focus, so you can do somatic components with it.</t>
  </si>
  <si>
    <t>Atletic rogue</t>
  </si>
  <si>
    <t>From bards using spectacle to gain fame, to anonymous con men trying to stay that way, a wide</t>
  </si>
  <si>
    <t>Moderately armored</t>
  </si>
  <si>
    <t>variety of people benefit from the subtle magic of tricksters. You gain access to the “trickster”</t>
  </si>
  <si>
    <t>Weapon master</t>
  </si>
  <si>
    <t xml:space="preserve">keyword, and may select spells with that keyword </t>
  </si>
  <si>
    <t>one  free spell</t>
  </si>
  <si>
    <t>Medium Armor Master</t>
  </si>
  <si>
    <t>skill specialist</t>
  </si>
  <si>
    <t>Choose one non attack skill. You can spend a stamina point to get advantage to one use with that skill.</t>
  </si>
  <si>
    <t>You have practiced moving in medium armor to gain the</t>
  </si>
  <si>
    <t>• Wearing medium armor doesn’t impose disadvantage</t>
  </si>
  <si>
    <t>on your Dexterity (Stealth) checks.</t>
  </si>
  <si>
    <t>Elemental master</t>
  </si>
  <si>
    <t>Choose one element like Fire, ice, water.</t>
  </si>
  <si>
    <t>Spend one mana point to get advantage for spells with that element for one turn.</t>
  </si>
  <si>
    <t>charidma feats</t>
  </si>
  <si>
    <t>1. Actor</t>
  </si>
  <si>
    <t>+1 CHA</t>
  </si>
  <si>
    <t>Bonukset:</t>
  </si>
  <si>
    <t>Kaksoisidentiteetti: Voit matkia toisten ääntä täydellisesti 1 minuutin kuuntelun jälkeen.</t>
  </si>
  <si>
    <t>Parannettu Deception &amp; Performance: Saat etua (advantage) näihin taitoihin.</t>
  </si>
  <si>
    <t>Kenelle sopii? Bardit, Warlockit, Sorcererit, karismaattiset roistot (Rogue).</t>
  </si>
  <si>
    <t>2. Fey Touched</t>
  </si>
  <si>
    <t>+1 CHA (tai INT tai WIS)</t>
  </si>
  <si>
    <t>Saat Misty Step -loitsun ilmaiseksi (voit teleportata 30 jalkaa).</t>
  </si>
  <si>
    <t>Saat yhden 1. tason loitsun (esim. Charm Person tai Hex).</t>
  </si>
  <si>
    <t>Kenelle sopii? Loitsijat (Warlock, Sorcerer, Bard), jotka haluavat liikkuvuutta ja ylimääräisiä loitsuja.</t>
  </si>
  <si>
    <t>3. Shadow Touched</t>
  </si>
  <si>
    <t>Saat Invisibility-loitsun ilmaiseksi kerran per päivä.</t>
  </si>
  <si>
    <t>Saat yhden ylimääräisen 1. tason illuusio- tai nekromantialoitsun (esim. Disguise Self tai Cause Fear).</t>
  </si>
  <si>
    <t>Kenelle sopii? Salaperäiset tai varjoihin keskittyvät loitsijat, kuten Warlockit, Sorcererit ja Bardit.</t>
  </si>
  <si>
    <t>4. Telekinetic</t>
  </si>
  <si>
    <t>Saat Mage Hand -kantripin (ja sen kantama on 60 jalkaa).</t>
  </si>
  <si>
    <t>Voit työntää tai vetää olentoja 5 jalkaa bonustoiminnolla.</t>
  </si>
  <si>
    <t>Kenelle sopii? Psionisesti suuntautuneet hahmot, Warlockit, Sorcererit, Bardit.</t>
  </si>
  <si>
    <t>5. Telepathic</t>
  </si>
  <si>
    <t>Voit kommunikoida telepaattisesti 60 jalan säteellä.</t>
  </si>
  <si>
    <t>Saat Detect Thoughts -loitsun ilmaiseksi kerran per päivä.</t>
  </si>
  <si>
    <t>Kenelle sopii? Mind control -tyyliset hahmot, Warlockit, Sorcererit, Bardit.</t>
  </si>
  <si>
    <t>Main classess</t>
  </si>
  <si>
    <t>Armor class</t>
  </si>
  <si>
    <t>score</t>
  </si>
  <si>
    <t>points</t>
  </si>
  <si>
    <t>Indebted</t>
  </si>
  <si>
    <t>Large</t>
  </si>
  <si>
    <t>Terrible</t>
  </si>
  <si>
    <t>Average</t>
  </si>
  <si>
    <t>APPEARANCE</t>
  </si>
  <si>
    <t>Suberb</t>
  </si>
  <si>
    <t>Charisma +1</t>
  </si>
  <si>
    <t>Neutral, forgottable</t>
  </si>
  <si>
    <t>Agility +1</t>
  </si>
  <si>
    <t>Intelligence +1</t>
  </si>
  <si>
    <t>Gnome</t>
  </si>
  <si>
    <t>Strong, imposing</t>
  </si>
  <si>
    <t>Dragonling</t>
  </si>
  <si>
    <t>Strength +1</t>
  </si>
  <si>
    <t>Smart, Sharp</t>
  </si>
  <si>
    <t>Excentric, distingtive</t>
  </si>
  <si>
    <t>Epic</t>
  </si>
  <si>
    <t>Intimidating, Menacing</t>
  </si>
  <si>
    <t>Divine</t>
  </si>
  <si>
    <t>Choose character's appearance from this list or make up your own version.</t>
  </si>
  <si>
    <t xml:space="preserve"> Huippusuoritus - Keskimääräinen ihminen parhaimmillaan</t>
  </si>
  <si>
    <t>* Neutral, Unremarkable</t>
  </si>
  <si>
    <t xml:space="preserve"> Huippuihminen - Taitotaso, jota voisi odottaa ammattilaiselta</t>
  </si>
  <si>
    <t>Pros: Blends easily into a crowd, does not raise suspicion or attract attention, can move more freely.</t>
  </si>
  <si>
    <t xml:space="preserve"> Maailmanennätys - Mitä parhaat ihmiset tietyllä alalla voisivat saavuttaa</t>
  </si>
  <si>
    <t>Taul</t>
  </si>
  <si>
    <t>Cons: Does not leave a strong impression on others, may struggle to gain respect or leadership.</t>
  </si>
  <si>
    <t xml:space="preserve"> Epätodennäköiset saavutukset - Fyysisesti mahdollisia asioita, jotka olisivat suurimmalle osalle ihmisistä käsittämättömiä</t>
  </si>
  <si>
    <t>* Striking (Beautiful, Handsome, Aesthetically Unique)</t>
  </si>
  <si>
    <t xml:space="preserve"> Hyvin epätodennäköiset saavutukset - Lähes fyysisesti mahdotonta, tähän tasoon kuuluvat asiat, joita voisi odottaa jonkun ihmisen saavuttavan jossain vaiheessa</t>
  </si>
  <si>
    <t>Pros: Easily attracts positive attention, can persuade others more effectively through charm.</t>
  </si>
  <si>
    <t>Neutral, Forgettable – Unremarkable</t>
  </si>
  <si>
    <t>* rest scene lasts about 5 min</t>
  </si>
  <si>
    <t>Cons: May provoke jealousy, difficult to move unnoticed, can attract unwanted attention.</t>
  </si>
  <si>
    <t>Hitpoints</t>
  </si>
  <si>
    <t>* Strong, Imposing (Muscular, Military-like, Authoritative)</t>
  </si>
  <si>
    <t>* roll medicine vs diff of 10 to recover 1 hp per night of rest</t>
  </si>
  <si>
    <t>Pros: Commands respect or fear, gives an impression of power and control.</t>
  </si>
  <si>
    <t>Cons: May be perceived as threatening or aggressive, can provoke unnecessary opposition, unsuitable for stealthy actions.</t>
  </si>
  <si>
    <t>* Intelligent (Sharp-eyed, Intellectual, Scholarly)</t>
  </si>
  <si>
    <t>Pros: Others easily believe the character is wise and knowledgeable, can gain authority in discussions.</t>
  </si>
  <si>
    <t>Cons: May come across as arrogant or distant, does not necessarily inspire physical respect or attraction.</t>
  </si>
  <si>
    <t>* Eccentric or Distinctive (Tattoos, Unusual Clothing, Strong Presence)</t>
  </si>
  <si>
    <t>Pros: Easily remembered by others, can attract curiosity and interest.</t>
  </si>
  <si>
    <t>Cons: Difficult to remain unnoticed, may cause prejudice or misunderstandings.</t>
  </si>
  <si>
    <t>* Intimidating or Threatening</t>
  </si>
  <si>
    <t>Pros: People are afraid to challenge the character, makes intimidation and coercion easier.</t>
  </si>
  <si>
    <t>Cons: Difficult to build trust or close friendships, authorities or organizations may keep an eye on them.</t>
  </si>
  <si>
    <t>Points</t>
  </si>
  <si>
    <t>2nd</t>
  </si>
  <si>
    <t>3rd</t>
  </si>
  <si>
    <t>5th</t>
  </si>
  <si>
    <t>6th</t>
  </si>
  <si>
    <t>8th</t>
  </si>
  <si>
    <t>9th</t>
  </si>
  <si>
    <t>11th</t>
  </si>
  <si>
    <t>level</t>
  </si>
  <si>
    <t>spell</t>
  </si>
  <si>
    <t>semi spell</t>
  </si>
  <si>
    <t>martial</t>
  </si>
  <si>
    <t>🌑 Uusi kuu = kierros</t>
  </si>
  <si>
    <t>🌗 Puolikuu = kohtaus</t>
  </si>
  <si>
    <t>🌅 Aamunkoitto = Aurinko nousee horisontista</t>
  </si>
  <si>
    <t>☀️ Keskipäivä = Aurinko on korkeimmillaan</t>
  </si>
  <si>
    <t>🌇 Auringonlasku = Aurinko laskee horisonttiin</t>
  </si>
  <si>
    <t>🌑 Auringonpimennys = Aurinko peittyy kokonaan</t>
  </si>
  <si>
    <t xml:space="preserve"> Aamunkoitto</t>
  </si>
  <si>
    <t>Critical hit, roll natural 20</t>
  </si>
  <si>
    <t>Roll</t>
  </si>
  <si>
    <t>Minor injury</t>
  </si>
  <si>
    <t>Minor effect</t>
  </si>
  <si>
    <t>Major Injury</t>
  </si>
  <si>
    <t>Major effect</t>
  </si>
  <si>
    <t>roll</t>
  </si>
  <si>
    <t>Piercing</t>
  </si>
  <si>
    <t>slashing</t>
  </si>
  <si>
    <t>Bludgeoning</t>
  </si>
  <si>
    <t xml:space="preserve"> 1-3  </t>
  </si>
  <si>
    <t>Injured leg</t>
  </si>
  <si>
    <t>The creature’s movement speed is reduced by 3m.</t>
  </si>
  <si>
    <t>Crippled leg</t>
  </si>
  <si>
    <t>The creature’s movement speed is reduced by 3m and it has disadvantage on Dexterity saves.</t>
  </si>
  <si>
    <t>You call that a crit? Roll damage as normal.</t>
  </si>
  <si>
    <t xml:space="preserve"> 4-8  </t>
  </si>
  <si>
    <t>Injured arm</t>
  </si>
  <si>
    <t>Randomly determine an arm; it can't hold a shield, and rolls using it have disadvantage.</t>
  </si>
  <si>
    <t>Crippled arm</t>
  </si>
  <si>
    <t>Randomly determine an arm; it can't hold a shield, and rolls using it fail.</t>
  </si>
  <si>
    <t>2-3</t>
  </si>
  <si>
    <t>Lunge and thrust! Next attack your enemy has a disadvantage</t>
  </si>
  <si>
    <t>Sliced and diced! Enemy loses 1 hit point at the start of its next turn.</t>
  </si>
  <si>
    <t>Smashed off balance! Next attack against the creature has advantage.</t>
  </si>
  <si>
    <t xml:space="preserve"> 9-11  </t>
  </si>
  <si>
    <t>Multiple injuries</t>
  </si>
  <si>
    <t>The creature’s maximum hit points are reduced by an amount equivalent to half of the damage dealt by the attack. Regeneration or Heal cancels this</t>
  </si>
  <si>
    <t>Severely wounded</t>
  </si>
  <si>
    <t>The creature’s maximum hit points are reduced by an amount equivalent to the damage dealt by the attack.</t>
  </si>
  <si>
    <t>4-6</t>
  </si>
  <si>
    <t>Good hit! +1 damage</t>
  </si>
  <si>
    <t xml:space="preserve"> 12-16  </t>
  </si>
  <si>
    <t>Badly beaten</t>
  </si>
  <si>
    <t>The creature has disadvantage on str defense.</t>
  </si>
  <si>
    <t>Edge of death</t>
  </si>
  <si>
    <t>The creature has disadvantage on str defense and death saving throws.</t>
  </si>
  <si>
    <t>7-8</t>
  </si>
  <si>
    <t>Stabbed! Damage +2</t>
  </si>
  <si>
    <t>Open gash! Inflict bleeding ( HP/turn for 6 turns, action to stop).</t>
  </si>
  <si>
    <t>Sent reeling! +2 damage and push the creature up to 5 m in any direction.</t>
  </si>
  <si>
    <t xml:space="preserve"> 17-19  </t>
  </si>
  <si>
    <t>Ringing blow</t>
  </si>
  <si>
    <t>The creature is stunned until its next turn ends and deafened until it completes recuperation.</t>
  </si>
  <si>
    <t>My eyes!</t>
  </si>
  <si>
    <t>The creature is blinded.</t>
  </si>
  <si>
    <t>9-11</t>
  </si>
  <si>
    <t>Great hit! 2*base damage</t>
  </si>
  <si>
    <t xml:space="preserve"> 20</t>
  </si>
  <si>
    <t>Blow to the head</t>
  </si>
  <si>
    <t>The creature is unconscious for D20+4 hours.</t>
  </si>
  <si>
    <t>Decapitated!</t>
  </si>
  <si>
    <t>The creature is dead.</t>
  </si>
  <si>
    <t>12-13</t>
  </si>
  <si>
    <t>Swiss cheese! Base damage *2. Then roll twice on the minor injury chart and use the lower result.</t>
  </si>
  <si>
    <t>Deep slice!Double base damage, and inflict bleeding ( HP/turn for 6 turns, action to stop).</t>
  </si>
  <si>
    <t>Take a seat! 2*base damage and the creature is knocked prone.</t>
  </si>
  <si>
    <t>14-16</t>
  </si>
  <si>
    <t>Punctured! Base damage *2, roll on the minor injury chart.</t>
  </si>
  <si>
    <t>Lacerated!  Double base damage, and inflict bleeding ( HP/turn for 6 turns, action to stop).</t>
  </si>
  <si>
    <t>Rocked and rolled! 2*base damage, push the creature up to 5m away, and the creature is knocked prone.</t>
  </si>
  <si>
    <t>17-18</t>
  </si>
  <si>
    <t>Cruel prick! Base damage *2 and roll on the major injury chart.</t>
  </si>
  <si>
    <t>Severed! Deal max total damage *2. Then roll on the Minor or If the creature is wearing light or no armor roll on the Major Injury chart.</t>
  </si>
  <si>
    <t>Grievous injury! Deal max damage *2. Then roll on the Minor or. If wearing heavy armor roll on the Major Injury chart.</t>
  </si>
  <si>
    <t>19</t>
  </si>
  <si>
    <t>Run through! Deal 2* of your total damage and roll on the major injury chart.</t>
  </si>
  <si>
    <t>Dissected! Deal 2* total damage and roll on the major injury chart.</t>
  </si>
  <si>
    <t>Crushed! Deal the twice the damage and roll on the major injury chart.</t>
  </si>
  <si>
    <t>20</t>
  </si>
  <si>
    <t>Pierce! Deal the maximum result of your total damage *2, roll on the minor &amp; major injury chart.</t>
  </si>
  <si>
    <t>Slash! Double max damage, roll on the major injury chart, and inflict bleeding (2 HP/turn for 6 turns, action to stop).</t>
  </si>
  <si>
    <t>Splat! Deal 2* damage, the creature is stunned until the end of your next turn, and roll on the major injury chart.</t>
  </si>
  <si>
    <t>Roll natural 20 on a spell</t>
  </si>
  <si>
    <t>Positive Wild Magic</t>
  </si>
  <si>
    <t xml:space="preserve"> 1-2</t>
  </si>
  <si>
    <t>The spell works normally.</t>
  </si>
  <si>
    <t>3-4</t>
  </si>
  <si>
    <t>The area increases to either a 3-meter area or doubles the original area.</t>
  </si>
  <si>
    <t>5-6</t>
  </si>
  <si>
    <t>The duration increases by one step (e.g., from scene to session, or from one hour to two).</t>
  </si>
  <si>
    <t>The spell gains an additional effect, such as revealing hidden items or enhancing the target’s condition.</t>
  </si>
  <si>
    <t>9-10</t>
  </si>
  <si>
    <t>The power of the spell increases, e.g., a healing spell heals more or a damage spell does more damage.</t>
  </si>
  <si>
    <t>11-12</t>
  </si>
  <si>
    <t>The spell spreads to other nearby targets, affecting more targets than initially intended.</t>
  </si>
  <si>
    <t>13-14</t>
  </si>
  <si>
    <t>Mental clarity: the caster temporarily gains a temporary INT r CHA feat for the scene.</t>
  </si>
  <si>
    <t>15-16</t>
  </si>
  <si>
    <t>The target or the caster gains an advantage on its next action, such as better rolls or protection from certain types of damage.</t>
  </si>
  <si>
    <t>The magic breaks through barriers, such as dispelling a protective shield or revealing a hidden door or path.</t>
  </si>
  <si>
    <t>19-20</t>
  </si>
  <si>
    <t>A powerful echo: the spell leaves an echo that repeats on the next turn or continues for a set period, enhancing the spell’s effect</t>
  </si>
  <si>
    <t>Roll natural 1 on a spell</t>
  </si>
  <si>
    <t>Negative Wild Magic</t>
  </si>
  <si>
    <t>The spell fails completely with no effect.</t>
  </si>
  <si>
    <t xml:space="preserve"> 3-4</t>
  </si>
  <si>
    <t>The spell backfires, causing the caster to take half the damage or effect of the spell.</t>
  </si>
  <si>
    <t xml:space="preserve"> 5-6</t>
  </si>
  <si>
    <t>The caster suffers a temporary disadvantage on all saving throws for 1 turn.</t>
  </si>
  <si>
    <t xml:space="preserve"> 7-8</t>
  </si>
  <si>
    <t>The spell targets an unintended creature or object within range, instead of the intended target.</t>
  </si>
  <si>
    <t xml:space="preserve"> 9-10</t>
  </si>
  <si>
    <t>The caster is stunned for 1 turn, unable to take actions or reactions.</t>
  </si>
  <si>
    <t xml:space="preserve"> 11-12</t>
  </si>
  <si>
    <t>The spell causes a random environmental hazard, like a sudden gust of wind or a small earthquake.</t>
  </si>
  <si>
    <t xml:space="preserve"> 13-14</t>
  </si>
  <si>
    <t>The caster takes 1 damage from a magical backlash.</t>
  </si>
  <si>
    <t xml:space="preserve"> 15-16</t>
  </si>
  <si>
    <t>The caster becomes momentarily cursed, suffering disadvantage on ability checks for 1 minute.</t>
  </si>
  <si>
    <t xml:space="preserve"> 17-18</t>
  </si>
  <si>
    <t>The spell causes a dangerous magical effect, such as summoning a creature or opening a portal to a hostile plane.</t>
  </si>
  <si>
    <t xml:space="preserve"> 19-20</t>
  </si>
  <si>
    <t>The spell causes a catastrophic magical failure, such as an explosion that affects both the caster and nearby creatures (Roll D20 against willpower)</t>
  </si>
  <si>
    <t>fireball</t>
  </si>
  <si>
    <t>adv. on atletics rolls</t>
  </si>
  <si>
    <t>Towershield + Longsword</t>
  </si>
  <si>
    <t>block any magic</t>
  </si>
  <si>
    <t>plate mail</t>
  </si>
  <si>
    <t xml:space="preserve"> dwarven, Elven</t>
  </si>
  <si>
    <t>Magic</t>
  </si>
  <si>
    <t>Shield+</t>
  </si>
  <si>
    <t>none</t>
  </si>
  <si>
    <t>Buckler block</t>
  </si>
  <si>
    <t>Mantle+</t>
  </si>
  <si>
    <t>fragile, expensive</t>
  </si>
  <si>
    <t>Light longsword and a buckler</t>
  </si>
  <si>
    <t xml:space="preserve"> neverwinter, dungeons, elemental lords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</si>
</sst>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1">
    <font>
      <sz val="11"/>
      <color theme="1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haroni"/>
      <charset val="1"/>
    </font>
    <font>
      <i/>
      <sz val="10"/>
      <color theme="1"/>
      <name val="Calibri"/>
      <family val="2"/>
    </font>
    <font>
      <b/>
      <sz val="11"/>
      <color theme="0"/>
      <name val="Calibri"/>
      <family val="2"/>
      <charset val="1"/>
    </font>
    <font>
      <sz val="11"/>
      <color theme="0"/>
      <name val="Calibri"/>
      <family val="2"/>
      <charset val="1"/>
    </font>
    <font>
      <b/>
      <sz val="11"/>
      <color theme="0"/>
      <name val="Aharoni"/>
      <charset val="1"/>
    </font>
    <font>
      <sz val="11"/>
      <color theme="1"/>
      <name val="Wingdings"/>
      <charset val="2"/>
    </font>
    <font>
      <b/>
      <sz val="11"/>
      <color theme="9" tint="-0.499984740745262"/>
      <name val="Aharoni"/>
      <charset val="1"/>
    </font>
    <font>
      <sz val="10"/>
      <color theme="1"/>
      <name val="Calibri"/>
      <family val="2"/>
      <charset val="1"/>
    </font>
    <font>
      <b/>
      <sz val="11"/>
      <color theme="1"/>
      <name val="Calibri"/>
      <family val="2"/>
      <charset val="1"/>
    </font>
    <font>
      <sz val="10"/>
      <color theme="1"/>
      <name val="Roboto Condensed"/>
      <charset val="1"/>
    </font>
    <font>
      <sz val="10"/>
      <color rgb="FF000000"/>
      <name val="Roboto Condensed"/>
      <charset val="1"/>
    </font>
    <font>
      <b/>
      <sz val="11"/>
      <color theme="2" tint="-0.249977111117893"/>
      <name val="Calibri"/>
      <family val="2"/>
      <charset val="1"/>
    </font>
    <font>
      <b/>
      <sz val="11"/>
      <color rgb="FF0070C0"/>
      <name val="Aharoni"/>
      <charset val="1"/>
    </font>
    <font>
      <sz val="11"/>
      <color theme="1"/>
      <name val="Aharoni"/>
      <charset val="1"/>
    </font>
    <font>
      <b/>
      <sz val="10"/>
      <color theme="1"/>
      <name val="Calibri"/>
      <family val="2"/>
      <charset val="1"/>
    </font>
    <font>
      <b/>
      <sz val="20"/>
      <color theme="1"/>
      <name val="Garamond"/>
      <family val="1"/>
      <charset val="1"/>
    </font>
    <font>
      <sz val="8"/>
      <color theme="1"/>
      <name val="Roboto Condensed"/>
      <charset val="1"/>
    </font>
    <font>
      <b/>
      <sz val="11"/>
      <color theme="1"/>
      <name val="Aharoni"/>
      <charset val="177"/>
    </font>
    <font>
      <sz val="11"/>
      <color theme="1"/>
      <name val="Arial Narrow"/>
      <family val="2"/>
    </font>
    <font>
      <sz val="11"/>
      <color theme="1"/>
      <name val="Agency FB"/>
      <charset val="1"/>
    </font>
    <font>
      <sz val="9"/>
      <color theme="1"/>
      <name val="Arial Narrow"/>
      <family val="2"/>
    </font>
    <font>
      <b/>
      <sz val="7"/>
      <color theme="0"/>
      <name val="Aharoni"/>
      <charset val="1"/>
    </font>
    <font>
      <sz val="9"/>
      <color theme="1"/>
      <name val="Aharoni"/>
      <charset val="1"/>
    </font>
    <font>
      <b/>
      <sz val="9"/>
      <color theme="0"/>
      <name val="Aharoni"/>
      <charset val="1"/>
    </font>
    <font>
      <sz val="9"/>
      <color theme="1"/>
      <name val="Roboto Condensed"/>
      <charset val="1"/>
    </font>
    <font>
      <b/>
      <sz val="9"/>
      <color theme="0"/>
      <name val="Roboto Condensed"/>
      <charset val="1"/>
    </font>
    <font>
      <i/>
      <sz val="9"/>
      <color theme="1"/>
      <name val="Arial Narrow"/>
      <family val="2"/>
    </font>
    <font>
      <b/>
      <sz val="9"/>
      <color theme="9" tint="-0.499984740745262"/>
      <name val="Roboto Condensed"/>
      <charset val="1"/>
    </font>
    <font>
      <sz val="11"/>
      <color rgb="FF000000"/>
      <name val="Calibri"/>
      <family val="2"/>
      <charset val="1"/>
    </font>
    <font>
      <b/>
      <sz val="10"/>
      <color theme="0"/>
      <name val="Aharoni"/>
      <charset val="1"/>
    </font>
    <font>
      <b/>
      <sz val="11"/>
      <color theme="0"/>
      <name val="Times New Roman"/>
      <family val="1"/>
      <charset val="1"/>
    </font>
    <font>
      <b/>
      <sz val="11"/>
      <color theme="0"/>
      <name val="Aharoni"/>
      <charset val="177"/>
    </font>
    <font>
      <sz val="11"/>
      <color theme="0"/>
      <name val="Agency FB"/>
      <charset val="1"/>
    </font>
    <font>
      <i/>
      <sz val="11"/>
      <color theme="1"/>
      <name val="Calibri"/>
      <family val="2"/>
      <charset val="1"/>
    </font>
    <font>
      <i/>
      <sz val="9"/>
      <color theme="1"/>
      <name val="Calibri"/>
      <family val="2"/>
      <charset val="1"/>
    </font>
    <font>
      <b/>
      <sz val="11"/>
      <color rgb="FFC00000"/>
      <name val="Aharoni"/>
      <charset val="1"/>
    </font>
    <font>
      <sz val="9"/>
      <color theme="1"/>
      <name val="Calibri"/>
      <family val="2"/>
      <charset val="1"/>
    </font>
    <font>
      <sz val="11"/>
      <color theme="9" tint="-0.499984740745262"/>
      <name val="Calibri"/>
      <family val="2"/>
      <charset val="1"/>
    </font>
    <font>
      <sz val="11"/>
      <color rgb="FF000000"/>
      <name val="Calibri"/>
      <family val="2"/>
    </font>
    <font>
      <b/>
      <sz val="8"/>
      <color theme="0"/>
      <name val="Aharoni"/>
      <charset val="1"/>
    </font>
    <font>
      <b/>
      <sz val="11"/>
      <color rgb="FF000000"/>
      <name val="Calibri"/>
      <family val="2"/>
      <charset val="1"/>
    </font>
    <font>
      <sz val="11"/>
      <color rgb="FF006100"/>
      <name val="Calibri"/>
      <family val="2"/>
      <charset val="1"/>
    </font>
    <font>
      <sz val="11"/>
      <color theme="1"/>
      <name val="Roboto Condensed"/>
      <charset val="1"/>
    </font>
    <font>
      <b/>
      <sz val="11"/>
      <color theme="4" tint="-0.249977111117893"/>
      <name val="Aharoni"/>
      <charset val="1"/>
    </font>
    <font>
      <b/>
      <sz val="11"/>
      <color theme="1"/>
      <name val="Roboto Condensed"/>
      <charset val="1"/>
    </font>
    <font>
      <b/>
      <sz val="11"/>
      <color theme="1"/>
      <name val="Aptos"/>
    </font>
    <font>
      <sz val="11"/>
      <color theme="1"/>
      <name val="Aptos"/>
    </font>
    <font>
      <sz val="11"/>
      <color theme="0"/>
      <name val="Aharoni"/>
      <charset val="1"/>
    </font>
    <font>
      <b/>
      <sz val="13.5"/>
      <color theme="1"/>
      <name val="Calibri"/>
      <family val="2"/>
      <charset val="1"/>
    </font>
    <font>
      <sz val="8"/>
      <color theme="1"/>
      <name val="Agency FB"/>
      <charset val="1"/>
    </font>
    <font>
      <sz val="11"/>
      <color theme="1"/>
      <name val="Aptos"/>
      <family val="2"/>
      <charset val="1"/>
    </font>
    <font>
      <b/>
      <sz val="8"/>
      <color theme="1"/>
      <name val="Arial Narrow"/>
      <family val="2"/>
      <charset val="1"/>
    </font>
    <font>
      <sz val="13.5"/>
      <color theme="1"/>
      <name val="Sans-Serif-Regular"/>
      <charset val="1"/>
    </font>
    <font>
      <b/>
      <sz val="13.5"/>
      <color theme="1"/>
      <name val="Sans-Serif-Regular"/>
      <charset val="1"/>
    </font>
    <font>
      <b/>
      <sz val="11"/>
      <color theme="1"/>
      <name val="Aharoni"/>
      <charset val="1"/>
    </font>
    <font>
      <sz val="9"/>
      <color theme="1"/>
      <name val="Agency FB"/>
      <charset val="1"/>
    </font>
    <font>
      <sz val="6"/>
      <color theme="1"/>
      <name val="Agency FB"/>
      <charset val="1"/>
    </font>
    <font>
      <b/>
      <sz val="6"/>
      <color theme="1"/>
      <name val="Calibri"/>
      <family val="2"/>
      <charset val="1"/>
    </font>
    <font>
      <sz val="9"/>
      <color theme="1"/>
      <name val="Aptos"/>
      <family val="2"/>
      <charset val="1"/>
    </font>
    <font>
      <b/>
      <sz val="9"/>
      <color theme="0"/>
      <name val="Calibri"/>
      <family val="2"/>
      <charset val="1"/>
    </font>
    <font>
      <sz val="8"/>
      <color theme="1"/>
      <name val="Calibri"/>
      <family val="2"/>
      <charset val="1"/>
    </font>
    <font>
      <i/>
      <sz val="8"/>
      <color theme="1"/>
      <name val="Calibri"/>
      <family val="2"/>
      <charset val="1"/>
    </font>
    <font>
      <sz val="10"/>
      <color theme="1"/>
      <name val="Agency FB"/>
      <charset val="1"/>
    </font>
    <font>
      <b/>
      <sz val="8"/>
      <color theme="1"/>
      <name val="Calibri"/>
      <family val="2"/>
      <charset val="1"/>
    </font>
    <font>
      <sz val="12"/>
      <color theme="1"/>
      <name val="Aptos"/>
      <family val="2"/>
      <charset val="1"/>
    </font>
    <font>
      <sz val="13.5"/>
      <color theme="1"/>
      <name val="Calibri"/>
      <family val="2"/>
      <charset val="1"/>
    </font>
    <font>
      <sz val="9"/>
      <color theme="1"/>
      <name val="Sans-Serif-Regular"/>
      <charset val="1"/>
    </font>
    <font>
      <b/>
      <sz val="8"/>
      <color theme="1"/>
      <name val="Agency FB"/>
      <charset val="1"/>
    </font>
    <font>
      <b/>
      <sz val="11"/>
      <color rgb="FFFFFFFF"/>
      <name val="Calibri"/>
      <family val="2"/>
      <charset val="1"/>
    </font>
    <font>
      <sz val="12"/>
      <color theme="1"/>
      <name val="Agency FB"/>
      <charset val="1"/>
    </font>
    <font>
      <b/>
      <sz val="11"/>
      <color theme="1"/>
      <name val="Aptos"/>
      <family val="2"/>
      <charset val="1"/>
    </font>
    <font>
      <i/>
      <sz val="11"/>
      <color theme="0" tint="-0.34998626667073579"/>
      <name val="Calibri"/>
      <family val="2"/>
      <charset val="1"/>
    </font>
    <font>
      <sz val="11"/>
      <color theme="0" tint="-0.14999847407452621"/>
      <name val="Calibri"/>
      <family val="2"/>
      <charset val="1"/>
    </font>
    <font>
      <sz val="11"/>
      <color theme="4" tint="-0.499984740745262"/>
      <name val="Calibri"/>
      <family val="2"/>
      <charset val="1"/>
    </font>
    <font>
      <b/>
      <sz val="10"/>
      <color theme="1"/>
      <name val="Agency FB"/>
      <charset val="1"/>
    </font>
    <font>
      <sz val="11"/>
      <color theme="8" tint="-0.499984740745262"/>
      <name val="Calibri"/>
      <family val="2"/>
      <charset val="1"/>
    </font>
    <font>
      <sz val="11"/>
      <color rgb="FFC00000"/>
      <name val="Calibri"/>
      <family val="2"/>
      <charset val="1"/>
    </font>
    <font>
      <sz val="11"/>
      <color theme="1"/>
      <name val="Calibri Light"/>
      <family val="2"/>
      <charset val="1"/>
    </font>
    <font>
      <sz val="11"/>
      <color theme="4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theme="1"/>
      <name val="Arial Narrow"/>
      <family val="2"/>
      <charset val="1"/>
    </font>
    <font>
      <b/>
      <sz val="11"/>
      <color theme="4" tint="-0.499984740745262"/>
      <name val="Aharoni"/>
      <charset val="1"/>
    </font>
    <font>
      <b/>
      <sz val="11"/>
      <color theme="4" tint="-0.499984740745262"/>
      <name val="Aharoni"/>
      <charset val="177"/>
    </font>
    <font>
      <sz val="10"/>
      <color theme="1"/>
      <name val="Calibri "/>
      <charset val="1"/>
    </font>
    <font>
      <b/>
      <sz val="10"/>
      <color theme="9" tint="-0.499984740745262"/>
      <name val="Aharoni"/>
      <charset val="1"/>
    </font>
    <font>
      <b/>
      <sz val="11"/>
      <color rgb="FFFFFFFF"/>
      <name val="AHARONI"/>
      <charset val="1"/>
    </font>
    <font>
      <sz val="11"/>
      <color rgb="FFDDDDDD"/>
      <name val="Calibri"/>
      <family val="2"/>
      <charset val="1"/>
    </font>
    <font>
      <sz val="11"/>
      <color rgb="FF999999"/>
      <name val="Calibri"/>
      <family val="2"/>
      <charset val="1"/>
    </font>
    <font>
      <sz val="11"/>
      <color rgb="FFFFFFFF"/>
      <name val="Calibri"/>
      <family val="2"/>
      <charset val="1"/>
    </font>
    <font>
      <sz val="8"/>
      <color theme="1"/>
      <name val="Calibri Light"/>
      <family val="2"/>
      <charset val="1"/>
    </font>
    <font>
      <sz val="11"/>
      <color theme="0"/>
      <name val="Calibri Light"/>
      <family val="2"/>
    </font>
    <font>
      <b/>
      <sz val="10"/>
      <color theme="0"/>
      <name val="Calibri"/>
      <family val="2"/>
      <charset val="1"/>
    </font>
    <font>
      <sz val="10"/>
      <color theme="0"/>
      <name val="Calibri Light"/>
      <family val="2"/>
    </font>
    <font>
      <sz val="8"/>
      <color theme="1"/>
      <name val="Calibri Light"/>
      <family val="2"/>
    </font>
    <font>
      <sz val="12"/>
      <color theme="1"/>
      <name val="Calibri"/>
      <family val="2"/>
      <charset val="1"/>
    </font>
    <font>
      <b/>
      <i/>
      <sz val="11"/>
      <color rgb="FF000000"/>
      <name val="Georgia"/>
      <family val="1"/>
      <charset val="1"/>
    </font>
    <font>
      <b/>
      <sz val="8"/>
      <color theme="1"/>
      <name val="Calibri Light"/>
      <family val="2"/>
    </font>
    <font>
      <b/>
      <sz val="11"/>
      <color theme="1"/>
      <name val="Garamond"/>
      <family val="1"/>
      <charset val="1"/>
    </font>
    <font>
      <b/>
      <sz val="20"/>
      <color theme="0"/>
      <name val="Garamond"/>
      <family val="1"/>
      <charset val="1"/>
    </font>
    <font>
      <b/>
      <sz val="11"/>
      <color rgb="FF58170D"/>
      <name val="Georgia"/>
      <family val="1"/>
      <charset val="1"/>
    </font>
    <font>
      <sz val="11"/>
      <color rgb="FF58170D"/>
      <name val="Georgia"/>
      <family val="1"/>
      <charset val="1"/>
    </font>
    <font>
      <b/>
      <sz val="12"/>
      <color theme="1"/>
      <name val="Aptos"/>
    </font>
    <font>
      <b/>
      <sz val="10"/>
      <color theme="1"/>
      <name val="Calibri Light"/>
      <family val="2"/>
      <charset val="1"/>
    </font>
    <font>
      <b/>
      <sz val="8"/>
      <color theme="0"/>
      <name val="Calibri Light"/>
      <family val="2"/>
      <charset val="1"/>
    </font>
    <font>
      <sz val="10"/>
      <color theme="0"/>
      <name val="Calibri Light"/>
      <family val="2"/>
      <charset val="1"/>
    </font>
    <font>
      <b/>
      <sz val="11"/>
      <color theme="1"/>
      <name val="Georgia"/>
      <family val="1"/>
      <charset val="1"/>
    </font>
    <font>
      <b/>
      <sz val="10"/>
      <color theme="0"/>
      <name val="Calibri Light"/>
      <family val="2"/>
      <charset val="1"/>
    </font>
    <font>
      <b/>
      <sz val="8"/>
      <color theme="0"/>
      <name val="Calibri Light"/>
      <family val="2"/>
    </font>
    <font>
      <b/>
      <sz val="11"/>
      <color theme="0"/>
      <name val="Calibri Light"/>
      <family val="2"/>
      <charset val="1"/>
    </font>
    <font>
      <sz val="11"/>
      <color theme="1"/>
      <name val="Aharoni"/>
      <charset val="177"/>
    </font>
    <font>
      <sz val="11"/>
      <color rgb="FF002060"/>
      <name val="Calibri"/>
      <family val="2"/>
      <charset val="1"/>
    </font>
    <font>
      <b/>
      <sz val="11"/>
      <color theme="0"/>
      <name val="Aptos"/>
      <family val="2"/>
      <charset val="1"/>
    </font>
    <font>
      <b/>
      <sz val="11"/>
      <color theme="0"/>
      <name val="Aptos"/>
    </font>
    <font>
      <b/>
      <sz val="12"/>
      <color theme="1"/>
      <name val="Aptos"/>
      <family val="2"/>
      <charset val="1"/>
    </font>
    <font>
      <i/>
      <sz val="11"/>
      <color theme="1"/>
      <name val="Aptos"/>
      <family val="2"/>
      <charset val="1"/>
    </font>
    <font>
      <sz val="11"/>
      <color rgb="FF333333"/>
      <name val="Aptos"/>
      <family val="2"/>
      <charset val="1"/>
    </font>
    <font>
      <sz val="11"/>
      <color rgb="FF9C0006"/>
      <name val="Calibri"/>
      <family val="2"/>
      <charset val="1"/>
    </font>
    <font>
      <sz val="11"/>
      <color rgb="FF212529"/>
      <name val="Aptos"/>
      <family val="2"/>
      <charset val="1"/>
    </font>
    <font>
      <b/>
      <sz val="11"/>
      <color rgb="FF006100"/>
      <name val="Calibri"/>
      <family val="2"/>
      <charset val="1"/>
    </font>
    <font>
      <sz val="14"/>
      <color rgb="FF625B65"/>
      <name val="Georgia"/>
      <family val="1"/>
      <charset val="1"/>
    </font>
    <font>
      <sz val="12"/>
      <color rgb="FF212529"/>
      <name val="Segoe UI"/>
      <charset val="1"/>
    </font>
    <font>
      <i/>
      <sz val="12"/>
      <color rgb="FF212529"/>
      <name val="Segoe UI"/>
      <charset val="1"/>
    </font>
    <font>
      <sz val="10"/>
      <color rgb="FF333333"/>
      <name val="Aptos"/>
    </font>
    <font>
      <sz val="11"/>
      <color theme="0"/>
      <name val="Aptos"/>
      <family val="2"/>
      <charset val="1"/>
    </font>
    <font>
      <sz val="11"/>
      <color theme="0"/>
      <name val="Aptos"/>
    </font>
    <font>
      <b/>
      <sz val="11"/>
      <color theme="0" tint="-0.749992370372631"/>
      <name val="Aptos"/>
      <family val="2"/>
      <charset val="1"/>
    </font>
    <font>
      <b/>
      <sz val="11"/>
      <color theme="0"/>
      <name val="Wingdings"/>
      <charset val="2"/>
    </font>
    <font>
      <sz val="11"/>
      <color theme="1"/>
      <name val="Calibri"/>
      <family val="2"/>
      <charset val="1"/>
    </font>
    <font>
      <b/>
      <sz val="10"/>
      <color theme="1"/>
      <name val="Agency FB"/>
    </font>
    <font>
      <b/>
      <sz val="11"/>
      <color theme="0" tint="-0.34998626667073579"/>
      <name val="Calibri"/>
      <family val="2"/>
      <charset val="1"/>
    </font>
    <font>
      <sz val="13.5"/>
      <color theme="1"/>
      <name val="Agency FB"/>
      <family val="34"/>
    </font>
    <font>
      <sz val="13.5"/>
      <color theme="1"/>
      <name val="Sans-Serif-Regular"/>
      <family val="18"/>
    </font>
    <font>
      <sz val="11"/>
      <color theme="1"/>
      <name val="Agency FB"/>
      <family val="34"/>
    </font>
    <font>
      <sz val="10"/>
      <color theme="1"/>
      <name val="Agency FB"/>
      <family val="34"/>
    </font>
    <font>
      <sz val="10"/>
      <color theme="1"/>
      <name val="Calibri"/>
      <family val="2"/>
      <scheme val="minor"/>
    </font>
    <font>
      <sz val="10"/>
      <color theme="1"/>
      <name val="Agency FB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gency FB"/>
    </font>
    <font>
      <b/>
      <sz val="11"/>
      <color theme="1"/>
      <name val="Aharoni"/>
    </font>
    <font>
      <b/>
      <sz val="10"/>
      <color theme="1"/>
      <name val="Arial Narrow"/>
      <family val="2"/>
      <charset val="1"/>
    </font>
    <font>
      <b/>
      <sz val="10"/>
      <color theme="0"/>
      <name val="Arial Narrow"/>
      <family val="2"/>
      <charset val="1"/>
    </font>
    <font>
      <sz val="9"/>
      <color theme="1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3.5"/>
      <color theme="1"/>
      <name val="Sans-Serif-Regular"/>
      <family val="18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Roboto Condensed"/>
      <charset val="1"/>
    </font>
    <font>
      <sz val="8"/>
      <color theme="0"/>
      <name val="Roboto Condensed"/>
      <charset val="1"/>
    </font>
    <font>
      <b/>
      <sz val="9"/>
      <color theme="0"/>
      <name val="Aharoni"/>
      <family val="18"/>
      <charset val="177"/>
    </font>
    <font>
      <b/>
      <sz val="8"/>
      <color theme="1"/>
      <name val="Roboto Condensed"/>
      <charset val="1"/>
    </font>
    <font>
      <b/>
      <sz val="9"/>
      <color theme="1"/>
      <name val="Roboto Condensed"/>
      <charset val="1"/>
    </font>
    <font>
      <b/>
      <sz val="9"/>
      <color theme="0"/>
      <name val="Agency FB"/>
      <family val="34"/>
    </font>
  </fonts>
  <fills count="41">
    <fill>
      <patternFill patternType="none"/>
    </fill>
    <fill>
      <patternFill patternType="gray125"/>
    </fill>
    <fill>
      <patternFill patternType="solid">
        <fgColor rgb="FFC6EFCE"/>
        <bgColor rgb="FFE2F0D9"/>
      </patternFill>
    </fill>
    <fill>
      <patternFill patternType="solid">
        <fgColor rgb="FFFFC7CE"/>
        <bgColor rgb="FFD9D9D9"/>
      </patternFill>
    </fill>
    <fill>
      <patternFill patternType="solid">
        <fgColor theme="4" tint="0.39948728904080327"/>
        <bgColor rgb="FFA6A6A6"/>
      </patternFill>
    </fill>
    <fill>
      <patternFill patternType="solid">
        <fgColor theme="4"/>
        <bgColor rgb="FF2E75B6"/>
      </patternFill>
    </fill>
    <fill>
      <patternFill patternType="solid">
        <fgColor rgb="FFFFFFFF"/>
        <bgColor rgb="FFF2F2F2"/>
      </patternFill>
    </fill>
    <fill>
      <patternFill patternType="solid">
        <fgColor theme="2" tint="-0.499984740745262"/>
        <bgColor rgb="FF7F7F7F"/>
      </patternFill>
    </fill>
    <fill>
      <patternFill patternType="solid">
        <fgColor theme="1" tint="0.49949644459364606"/>
        <bgColor rgb="FF808080"/>
      </patternFill>
    </fill>
    <fill>
      <patternFill patternType="solid">
        <fgColor rgb="FF808080"/>
        <bgColor rgb="FF7F7F7F"/>
      </patternFill>
    </fill>
    <fill>
      <patternFill patternType="solid">
        <fgColor theme="1"/>
        <bgColor rgb="FF212529"/>
      </patternFill>
    </fill>
    <fill>
      <patternFill patternType="solid">
        <fgColor theme="6" tint="0.79979857783745845"/>
        <bgColor rgb="FFF2F2F2"/>
      </patternFill>
    </fill>
    <fill>
      <patternFill patternType="solid">
        <fgColor theme="2"/>
        <bgColor rgb="FFE5E5E5"/>
      </patternFill>
    </fill>
    <fill>
      <patternFill patternType="solid">
        <fgColor theme="0" tint="-4.9989318521683403E-2"/>
        <bgColor rgb="FFEDEDED"/>
      </patternFill>
    </fill>
    <fill>
      <patternFill patternType="solid">
        <fgColor theme="1" tint="0.89989928891872917"/>
        <bgColor rgb="FFE7E6E6"/>
      </patternFill>
    </fill>
    <fill>
      <patternFill patternType="solid">
        <fgColor theme="9" tint="-0.249977111117893"/>
        <bgColor rgb="FF666666"/>
      </patternFill>
    </fill>
    <fill>
      <patternFill patternType="solid">
        <fgColor theme="7" tint="0.39948728904080327"/>
        <bgColor rgb="FFFFC7CE"/>
      </patternFill>
    </fill>
    <fill>
      <patternFill patternType="solid">
        <fgColor rgb="FF00B050"/>
        <bgColor rgb="FF00B0F0"/>
      </patternFill>
    </fill>
    <fill>
      <patternFill patternType="solid">
        <fgColor theme="9" tint="0.39948728904080327"/>
        <bgColor rgb="FFB4C7DC"/>
      </patternFill>
    </fill>
    <fill>
      <patternFill patternType="solid">
        <fgColor rgb="FFC00000"/>
        <bgColor rgb="FF9C0006"/>
      </patternFill>
    </fill>
    <fill>
      <patternFill patternType="solid">
        <fgColor theme="5" tint="-0.499984740745262"/>
        <bgColor rgb="FF806000"/>
      </patternFill>
    </fill>
    <fill>
      <patternFill patternType="solid">
        <fgColor theme="7" tint="-0.499984740745262"/>
        <bgColor rgb="FF843C0B"/>
      </patternFill>
    </fill>
    <fill>
      <patternFill patternType="solid">
        <fgColor theme="9" tint="-0.499984740745262"/>
        <bgColor rgb="FF505050"/>
      </patternFill>
    </fill>
    <fill>
      <patternFill patternType="solid">
        <fgColor theme="6" tint="-0.499984740745262"/>
        <bgColor rgb="FF505050"/>
      </patternFill>
    </fill>
    <fill>
      <patternFill patternType="solid">
        <fgColor rgb="FFCCCCCC"/>
        <bgColor rgb="FFD9D9D9"/>
      </patternFill>
    </fill>
    <fill>
      <patternFill patternType="solid">
        <fgColor rgb="FF002060"/>
        <bgColor rgb="FF203864"/>
      </patternFill>
    </fill>
    <fill>
      <patternFill patternType="solid">
        <fgColor theme="4" tint="0.79979857783745845"/>
        <bgColor rgb="FFE5E5E5"/>
      </patternFill>
    </fill>
    <fill>
      <patternFill patternType="solid">
        <fgColor theme="9" tint="0.79979857783745845"/>
        <bgColor rgb="FFE7E6E6"/>
      </patternFill>
    </fill>
    <fill>
      <patternFill patternType="solid">
        <fgColor rgb="FF00B0F0"/>
        <bgColor rgb="FF0070C0"/>
      </patternFill>
    </fill>
    <fill>
      <patternFill patternType="solid">
        <fgColor rgb="FFB4C7DC"/>
        <bgColor rgb="FFBDD7EE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</fills>
  <borders count="96">
    <border>
      <left/>
      <right/>
      <top/>
      <bottom/>
      <diagonal/>
    </border>
    <border>
      <left style="thin">
        <color rgb="FF505050"/>
      </left>
      <right/>
      <top style="thin">
        <color rgb="FF505050"/>
      </top>
      <bottom/>
      <diagonal/>
    </border>
    <border>
      <left/>
      <right/>
      <top style="thin">
        <color rgb="FF505050"/>
      </top>
      <bottom/>
      <diagonal/>
    </border>
    <border>
      <left/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/>
      <bottom/>
      <diagonal/>
    </border>
    <border>
      <left/>
      <right style="thin">
        <color rgb="FF505050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auto="1"/>
      </right>
      <top style="medium">
        <color rgb="FF505050"/>
      </top>
      <bottom style="medium">
        <color rgb="FF505050"/>
      </bottom>
      <diagonal/>
    </border>
    <border>
      <left/>
      <right/>
      <top/>
      <bottom style="thin">
        <color rgb="FF50505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medium">
        <color rgb="FF505050"/>
      </top>
      <bottom style="medium">
        <color rgb="FF505050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thin">
        <color rgb="FF505050"/>
      </bottom>
      <diagonal/>
    </border>
    <border>
      <left/>
      <right style="medium">
        <color rgb="FF505050"/>
      </right>
      <top/>
      <bottom style="thin">
        <color rgb="FF505050"/>
      </bottom>
      <diagonal/>
    </border>
    <border>
      <left style="medium">
        <color auto="1"/>
      </left>
      <right/>
      <top/>
      <bottom style="thin">
        <color rgb="FF505050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4" tint="0.39948728904080327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theme="4" tint="0.39948728904080327"/>
      </top>
      <bottom style="thin">
        <color theme="4" tint="0.39948728904080327"/>
      </bottom>
      <diagonal/>
    </border>
    <border>
      <left style="thin">
        <color rgb="FF505050"/>
      </left>
      <right/>
      <top/>
      <bottom style="thin">
        <color rgb="FF505050"/>
      </bottom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rgb="FF505050"/>
      </top>
      <bottom style="thin">
        <color rgb="FF505050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rgb="FF666666"/>
      </bottom>
      <diagonal/>
    </border>
    <border>
      <left/>
      <right/>
      <top style="thin">
        <color rgb="FF666666"/>
      </top>
      <bottom style="thin">
        <color rgb="FF666666"/>
      </bottom>
      <diagonal/>
    </border>
    <border>
      <left/>
      <right style="medium">
        <color rgb="FF505050"/>
      </right>
      <top/>
      <bottom style="thin">
        <color auto="1"/>
      </bottom>
      <diagonal/>
    </border>
    <border>
      <left style="thin">
        <color auto="1"/>
      </left>
      <right style="thin">
        <color rgb="FF505050"/>
      </right>
      <top/>
      <bottom style="thin">
        <color auto="1"/>
      </bottom>
      <diagonal/>
    </border>
    <border>
      <left style="thin">
        <color auto="1"/>
      </left>
      <right style="thin">
        <color rgb="FF505050"/>
      </right>
      <top style="thin">
        <color auto="1"/>
      </top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medium">
        <color rgb="FF505050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0.39948728904080327"/>
      </left>
      <right/>
      <top style="thin">
        <color theme="4" tint="0.39948728904080327"/>
      </top>
      <bottom style="thin">
        <color theme="4" tint="0.39948728904080327"/>
      </bottom>
      <diagonal/>
    </border>
    <border>
      <left style="thin">
        <color theme="4" tint="0.39948728904080327"/>
      </left>
      <right/>
      <top/>
      <bottom style="thin">
        <color theme="4" tint="0.39948728904080327"/>
      </bottom>
      <diagonal/>
    </border>
    <border>
      <left/>
      <right/>
      <top/>
      <bottom style="thin">
        <color theme="4" tint="0.39948728904080327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medium">
        <color auto="1"/>
      </right>
      <top style="medium">
        <color rgb="FF505050"/>
      </top>
      <bottom/>
      <diagonal/>
    </border>
    <border>
      <left style="thin">
        <color theme="4" tint="0.39948728904080327"/>
      </left>
      <right/>
      <top style="thin">
        <color rgb="FF8FAADC"/>
      </top>
      <bottom style="thin">
        <color auto="1"/>
      </bottom>
      <diagonal/>
    </border>
    <border>
      <left/>
      <right/>
      <top style="thin">
        <color theme="4" tint="0.39948728904080327"/>
      </top>
      <bottom style="thin">
        <color rgb="FF505050"/>
      </bottom>
      <diagonal/>
    </border>
    <border>
      <left/>
      <right/>
      <top/>
      <bottom style="medium">
        <color rgb="FF505050"/>
      </bottom>
      <diagonal/>
    </border>
    <border>
      <left/>
      <right style="thin">
        <color theme="4" tint="0.39948728904080327"/>
      </right>
      <top style="thin">
        <color theme="4" tint="0.39948728904080327"/>
      </top>
      <bottom style="thin">
        <color theme="4" tint="0.39948728904080327"/>
      </bottom>
      <diagonal/>
    </border>
    <border>
      <left style="thick">
        <color theme="4" tint="-0.249977111117893"/>
      </left>
      <right/>
      <top/>
      <bottom style="thick">
        <color theme="4" tint="-0.249977111117893"/>
      </bottom>
      <diagonal/>
    </border>
    <border>
      <left/>
      <right/>
      <top/>
      <bottom style="thick">
        <color theme="4" tint="-0.249977111117893"/>
      </bottom>
      <diagonal/>
    </border>
    <border>
      <left style="medium">
        <color theme="9" tint="-0.499984740745262"/>
      </left>
      <right/>
      <top/>
      <bottom style="medium">
        <color theme="9" tint="-0.499984740745262"/>
      </bottom>
      <diagonal/>
    </border>
    <border>
      <left/>
      <right/>
      <top/>
      <bottom style="medium">
        <color theme="9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medium">
        <color rgb="FF505050"/>
      </left>
      <right/>
      <top/>
      <bottom/>
      <diagonal/>
    </border>
    <border>
      <left style="thin">
        <color rgb="FF505050"/>
      </left>
      <right style="medium">
        <color rgb="FF505050"/>
      </right>
      <top/>
      <bottom/>
      <diagonal/>
    </border>
    <border>
      <left style="medium">
        <color rgb="FF505050"/>
      </left>
      <right/>
      <top/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/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/>
      <diagonal/>
    </border>
    <border>
      <left/>
      <right/>
      <top style="medium">
        <color rgb="FF505050"/>
      </top>
      <bottom/>
      <diagonal/>
    </border>
    <border>
      <left/>
      <right style="medium">
        <color rgb="FF505050"/>
      </right>
      <top style="medium">
        <color rgb="FF505050"/>
      </top>
      <bottom/>
      <diagonal/>
    </border>
    <border>
      <left/>
      <right style="medium">
        <color rgb="FF505050"/>
      </right>
      <top/>
      <bottom/>
      <diagonal/>
    </border>
    <border>
      <left/>
      <right style="medium">
        <color rgb="FF505050"/>
      </right>
      <top/>
      <bottom style="medium">
        <color rgb="FF505050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0" fontId="45" fillId="2" borderId="0" applyBorder="0" applyProtection="0"/>
    <xf numFmtId="0" fontId="120" fillId="3" borderId="0" applyBorder="0" applyProtection="0"/>
    <xf numFmtId="0" fontId="131" fillId="4" borderId="0" applyBorder="0" applyProtection="0"/>
    <xf numFmtId="0" fontId="7" fillId="5" borderId="0" applyBorder="0" applyProtection="0"/>
  </cellStyleXfs>
  <cellXfs count="912">
    <xf numFmtId="0" fontId="0" fillId="0" borderId="0" xfId="0"/>
    <xf numFmtId="0" fontId="0" fillId="6" borderId="0" xfId="0" applyFill="1"/>
    <xf numFmtId="0" fontId="4" fillId="6" borderId="0" xfId="0" applyFont="1" applyFill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5" fillId="6" borderId="0" xfId="0" applyFont="1" applyFill="1"/>
    <xf numFmtId="0" fontId="0" fillId="6" borderId="4" xfId="0" applyFill="1" applyBorder="1"/>
    <xf numFmtId="0" fontId="0" fillId="6" borderId="5" xfId="0" applyFill="1" applyBorder="1"/>
    <xf numFmtId="0" fontId="6" fillId="7" borderId="6" xfId="0" applyFont="1" applyFill="1" applyBorder="1"/>
    <xf numFmtId="0" fontId="6" fillId="7" borderId="0" xfId="0" applyFont="1" applyFill="1"/>
    <xf numFmtId="0" fontId="0" fillId="6" borderId="6" xfId="0" applyFill="1" applyBorder="1"/>
    <xf numFmtId="1" fontId="0" fillId="6" borderId="0" xfId="0" applyNumberFormat="1" applyFill="1" applyAlignment="1">
      <alignment horizontal="center"/>
    </xf>
    <xf numFmtId="0" fontId="7" fillId="8" borderId="0" xfId="0" applyFont="1" applyFill="1"/>
    <xf numFmtId="0" fontId="6" fillId="8" borderId="0" xfId="0" applyFont="1" applyFill="1"/>
    <xf numFmtId="0" fontId="8" fillId="9" borderId="0" xfId="0" applyFont="1" applyFill="1"/>
    <xf numFmtId="0" fontId="9" fillId="6" borderId="0" xfId="0" applyFont="1" applyFill="1" applyAlignment="1">
      <alignment horizontal="center" vertical="center"/>
    </xf>
    <xf numFmtId="0" fontId="8" fillId="0" borderId="0" xfId="0" applyFont="1" applyAlignment="1">
      <alignment horizontal="right"/>
    </xf>
    <xf numFmtId="0" fontId="11" fillId="6" borderId="0" xfId="0" applyFont="1" applyFill="1"/>
    <xf numFmtId="0" fontId="8" fillId="10" borderId="7" xfId="0" applyFont="1" applyFill="1" applyBorder="1"/>
    <xf numFmtId="0" fontId="6" fillId="10" borderId="8" xfId="0" applyFont="1" applyFill="1" applyBorder="1"/>
    <xf numFmtId="0" fontId="12" fillId="6" borderId="9" xfId="0" applyFont="1" applyFill="1" applyBorder="1" applyAlignment="1">
      <alignment horizontal="center"/>
    </xf>
    <xf numFmtId="0" fontId="7" fillId="10" borderId="8" xfId="0" applyFont="1" applyFill="1" applyBorder="1"/>
    <xf numFmtId="0" fontId="6" fillId="10" borderId="8" xfId="0" applyFont="1" applyFill="1" applyBorder="1" applyAlignment="1">
      <alignment horizontal="right"/>
    </xf>
    <xf numFmtId="0" fontId="6" fillId="10" borderId="10" xfId="0" applyFont="1" applyFill="1" applyBorder="1" applyAlignment="1">
      <alignment horizontal="center"/>
    </xf>
    <xf numFmtId="0" fontId="6" fillId="10" borderId="8" xfId="0" applyFont="1" applyFill="1" applyBorder="1" applyAlignment="1">
      <alignment horizontal="left"/>
    </xf>
    <xf numFmtId="0" fontId="6" fillId="10" borderId="8" xfId="0" applyFont="1" applyFill="1" applyBorder="1" applyAlignment="1">
      <alignment horizontal="center"/>
    </xf>
    <xf numFmtId="0" fontId="6" fillId="10" borderId="11" xfId="0" applyFont="1" applyFill="1" applyBorder="1" applyAlignment="1">
      <alignment horizontal="center"/>
    </xf>
    <xf numFmtId="0" fontId="12" fillId="6" borderId="6" xfId="0" applyFont="1" applyFill="1" applyBorder="1"/>
    <xf numFmtId="0" fontId="0" fillId="6" borderId="12" xfId="0" applyFill="1" applyBorder="1"/>
    <xf numFmtId="0" fontId="10" fillId="6" borderId="6" xfId="0" applyFont="1" applyFill="1" applyBorder="1" applyAlignment="1">
      <alignment horizontal="right"/>
    </xf>
    <xf numFmtId="0" fontId="13" fillId="6" borderId="12" xfId="0" applyFont="1" applyFill="1" applyBorder="1" applyAlignment="1">
      <alignment horizontal="center"/>
    </xf>
    <xf numFmtId="0" fontId="13" fillId="6" borderId="12" xfId="0" applyFont="1" applyFill="1" applyBorder="1" applyAlignment="1">
      <alignment horizontal="left"/>
    </xf>
    <xf numFmtId="0" fontId="13" fillId="6" borderId="12" xfId="0" applyFont="1" applyFill="1" applyBorder="1"/>
    <xf numFmtId="0" fontId="14" fillId="0" borderId="0" xfId="0" applyFont="1" applyAlignment="1">
      <alignment horizontal="left"/>
    </xf>
    <xf numFmtId="0" fontId="13" fillId="0" borderId="0" xfId="0" applyFont="1"/>
    <xf numFmtId="0" fontId="13" fillId="6" borderId="0" xfId="0" applyFont="1" applyFill="1" applyAlignment="1">
      <alignment horizontal="left"/>
    </xf>
    <xf numFmtId="0" fontId="13" fillId="6" borderId="0" xfId="0" applyFont="1" applyFill="1" applyAlignment="1">
      <alignment horizontal="right"/>
    </xf>
    <xf numFmtId="0" fontId="13" fillId="6" borderId="0" xfId="0" applyFont="1" applyFill="1"/>
    <xf numFmtId="0" fontId="13" fillId="6" borderId="6" xfId="0" applyFont="1" applyFill="1" applyBorder="1" applyAlignment="1">
      <alignment horizontal="right"/>
    </xf>
    <xf numFmtId="0" fontId="14" fillId="0" borderId="0" xfId="0" applyFont="1"/>
    <xf numFmtId="0" fontId="15" fillId="7" borderId="0" xfId="0" applyFont="1" applyFill="1" applyAlignment="1">
      <alignment horizontal="center"/>
    </xf>
    <xf numFmtId="0" fontId="12" fillId="6" borderId="12" xfId="0" applyFont="1" applyFill="1" applyBorder="1"/>
    <xf numFmtId="0" fontId="8" fillId="0" borderId="13" xfId="0" applyFont="1" applyBorder="1" applyAlignment="1">
      <alignment horizontal="right" vertical="center"/>
    </xf>
    <xf numFmtId="0" fontId="13" fillId="6" borderId="14" xfId="0" applyFont="1" applyFill="1" applyBorder="1" applyAlignment="1">
      <alignment horizontal="left"/>
    </xf>
    <xf numFmtId="0" fontId="13" fillId="6" borderId="14" xfId="0" applyFont="1" applyFill="1" applyBorder="1"/>
    <xf numFmtId="0" fontId="13" fillId="6" borderId="14" xfId="0" applyFont="1" applyFill="1" applyBorder="1" applyAlignment="1">
      <alignment horizontal="right"/>
    </xf>
    <xf numFmtId="0" fontId="0" fillId="6" borderId="0" xfId="0" applyFill="1" applyAlignment="1">
      <alignment horizontal="left"/>
    </xf>
    <xf numFmtId="0" fontId="0" fillId="6" borderId="15" xfId="0" applyFill="1" applyBorder="1"/>
    <xf numFmtId="0" fontId="13" fillId="6" borderId="14" xfId="0" applyFont="1" applyFill="1" applyBorder="1" applyAlignment="1">
      <alignment horizontal="left" wrapText="1"/>
    </xf>
    <xf numFmtId="0" fontId="12" fillId="11" borderId="7" xfId="0" applyFont="1" applyFill="1" applyBorder="1"/>
    <xf numFmtId="0" fontId="12" fillId="11" borderId="8" xfId="0" applyFont="1" applyFill="1" applyBorder="1"/>
    <xf numFmtId="0" fontId="16" fillId="11" borderId="8" xfId="0" applyFont="1" applyFill="1" applyBorder="1"/>
    <xf numFmtId="0" fontId="0" fillId="11" borderId="8" xfId="0" applyFill="1" applyBorder="1"/>
    <xf numFmtId="0" fontId="12" fillId="11" borderId="16" xfId="0" applyFont="1" applyFill="1" applyBorder="1"/>
    <xf numFmtId="0" fontId="17" fillId="11" borderId="8" xfId="0" applyFont="1" applyFill="1" applyBorder="1"/>
    <xf numFmtId="0" fontId="18" fillId="11" borderId="16" xfId="0" applyFont="1" applyFill="1" applyBorder="1"/>
    <xf numFmtId="0" fontId="13" fillId="6" borderId="12" xfId="0" applyFont="1" applyFill="1" applyBorder="1" applyAlignment="1">
      <alignment horizontal="right"/>
    </xf>
    <xf numFmtId="0" fontId="13" fillId="11" borderId="0" xfId="0" applyFont="1" applyFill="1"/>
    <xf numFmtId="0" fontId="0" fillId="11" borderId="0" xfId="0" applyFill="1"/>
    <xf numFmtId="0" fontId="0" fillId="11" borderId="0" xfId="0" applyFill="1" applyAlignment="1">
      <alignment horizontal="center"/>
    </xf>
    <xf numFmtId="0" fontId="20" fillId="11" borderId="0" xfId="0" applyFont="1" applyFill="1"/>
    <xf numFmtId="0" fontId="13" fillId="11" borderId="18" xfId="0" applyFont="1" applyFill="1" applyBorder="1"/>
    <xf numFmtId="0" fontId="0" fillId="11" borderId="18" xfId="0" applyFill="1" applyBorder="1"/>
    <xf numFmtId="0" fontId="0" fillId="11" borderId="18" xfId="0" applyFill="1" applyBorder="1" applyAlignment="1">
      <alignment horizontal="center"/>
    </xf>
    <xf numFmtId="0" fontId="10" fillId="6" borderId="13" xfId="0" applyFont="1" applyFill="1" applyBorder="1" applyAlignment="1">
      <alignment horizontal="right"/>
    </xf>
    <xf numFmtId="0" fontId="21" fillId="12" borderId="19" xfId="0" applyFont="1" applyFill="1" applyBorder="1"/>
    <xf numFmtId="0" fontId="12" fillId="12" borderId="12" xfId="0" applyFont="1" applyFill="1" applyBorder="1"/>
    <xf numFmtId="0" fontId="0" fillId="12" borderId="12" xfId="0" applyFill="1" applyBorder="1"/>
    <xf numFmtId="0" fontId="0" fillId="12" borderId="20" xfId="0" applyFill="1" applyBorder="1"/>
    <xf numFmtId="0" fontId="21" fillId="12" borderId="21" xfId="0" applyFont="1" applyFill="1" applyBorder="1"/>
    <xf numFmtId="0" fontId="21" fillId="12" borderId="22" xfId="0" applyFont="1" applyFill="1" applyBorder="1"/>
    <xf numFmtId="0" fontId="12" fillId="12" borderId="6" xfId="0" applyFont="1" applyFill="1" applyBorder="1"/>
    <xf numFmtId="0" fontId="0" fillId="12" borderId="6" xfId="0" applyFill="1" applyBorder="1"/>
    <xf numFmtId="0" fontId="0" fillId="6" borderId="5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8" fillId="0" borderId="13" xfId="0" applyFont="1" applyBorder="1" applyAlignment="1">
      <alignment horizontal="right"/>
    </xf>
    <xf numFmtId="0" fontId="0" fillId="6" borderId="26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12" fillId="6" borderId="28" xfId="0" applyFont="1" applyFill="1" applyBorder="1"/>
    <xf numFmtId="0" fontId="0" fillId="6" borderId="13" xfId="0" applyFill="1" applyBorder="1" applyAlignment="1">
      <alignment horizontal="center"/>
    </xf>
    <xf numFmtId="0" fontId="0" fillId="6" borderId="13" xfId="0" applyFill="1" applyBorder="1"/>
    <xf numFmtId="0" fontId="13" fillId="6" borderId="29" xfId="0" applyFont="1" applyFill="1" applyBorder="1" applyAlignment="1">
      <alignment horizontal="center"/>
    </xf>
    <xf numFmtId="0" fontId="13" fillId="6" borderId="29" xfId="0" applyFont="1" applyFill="1" applyBorder="1" applyAlignment="1">
      <alignment horizontal="left"/>
    </xf>
    <xf numFmtId="0" fontId="13" fillId="6" borderId="12" xfId="0" applyFont="1" applyFill="1" applyBorder="1" applyAlignment="1">
      <alignment vertical="top"/>
    </xf>
    <xf numFmtId="0" fontId="13" fillId="6" borderId="12" xfId="0" applyFont="1" applyFill="1" applyBorder="1" applyAlignment="1">
      <alignment wrapText="1"/>
    </xf>
    <xf numFmtId="0" fontId="22" fillId="6" borderId="0" xfId="0" applyFont="1" applyFill="1"/>
    <xf numFmtId="0" fontId="0" fillId="6" borderId="12" xfId="0" applyFill="1" applyBorder="1" applyAlignment="1">
      <alignment horizontal="right"/>
    </xf>
    <xf numFmtId="0" fontId="0" fillId="6" borderId="12" xfId="0" applyFill="1" applyBorder="1" applyAlignment="1">
      <alignment horizontal="left"/>
    </xf>
    <xf numFmtId="0" fontId="13" fillId="6" borderId="12" xfId="0" applyFont="1" applyFill="1" applyBorder="1" applyAlignment="1">
      <alignment vertical="center"/>
    </xf>
    <xf numFmtId="0" fontId="23" fillId="6" borderId="12" xfId="0" applyFont="1" applyFill="1" applyBorder="1"/>
    <xf numFmtId="0" fontId="0" fillId="6" borderId="19" xfId="0" applyFill="1" applyBorder="1"/>
    <xf numFmtId="0" fontId="24" fillId="6" borderId="0" xfId="0" applyFont="1" applyFill="1" applyAlignment="1">
      <alignment horizontal="left"/>
    </xf>
    <xf numFmtId="0" fontId="0" fillId="6" borderId="30" xfId="0" applyFill="1" applyBorder="1"/>
    <xf numFmtId="0" fontId="0" fillId="6" borderId="31" xfId="0" applyFill="1" applyBorder="1" applyAlignment="1">
      <alignment horizontal="center"/>
    </xf>
    <xf numFmtId="0" fontId="0" fillId="6" borderId="31" xfId="0" applyFill="1" applyBorder="1"/>
    <xf numFmtId="0" fontId="0" fillId="6" borderId="32" xfId="0" applyFill="1" applyBorder="1"/>
    <xf numFmtId="0" fontId="0" fillId="6" borderId="33" xfId="0" applyFill="1" applyBorder="1" applyAlignment="1">
      <alignment horizontal="center"/>
    </xf>
    <xf numFmtId="0" fontId="6" fillId="7" borderId="0" xfId="0" applyFont="1" applyFill="1" applyAlignment="1">
      <alignment horizontal="right"/>
    </xf>
    <xf numFmtId="0" fontId="25" fillId="8" borderId="34" xfId="0" applyFont="1" applyFill="1" applyBorder="1"/>
    <xf numFmtId="0" fontId="26" fillId="8" borderId="35" xfId="0" applyFont="1" applyFill="1" applyBorder="1" applyAlignment="1">
      <alignment horizontal="center"/>
    </xf>
    <xf numFmtId="0" fontId="27" fillId="8" borderId="35" xfId="0" applyFont="1" applyFill="1" applyBorder="1" applyAlignment="1">
      <alignment horizontal="center"/>
    </xf>
    <xf numFmtId="0" fontId="0" fillId="8" borderId="35" xfId="0" applyFill="1" applyBorder="1"/>
    <xf numFmtId="0" fontId="0" fillId="8" borderId="36" xfId="0" applyFill="1" applyBorder="1"/>
    <xf numFmtId="0" fontId="12" fillId="12" borderId="37" xfId="0" applyFont="1" applyFill="1" applyBorder="1" applyAlignment="1">
      <alignment horizontal="left"/>
    </xf>
    <xf numFmtId="0" fontId="0" fillId="6" borderId="14" xfId="0" applyFill="1" applyBorder="1"/>
    <xf numFmtId="0" fontId="0" fillId="6" borderId="38" xfId="0" applyFill="1" applyBorder="1"/>
    <xf numFmtId="0" fontId="0" fillId="13" borderId="0" xfId="0" applyFill="1" applyAlignment="1">
      <alignment vertical="center"/>
    </xf>
    <xf numFmtId="0" fontId="0" fillId="13" borderId="0" xfId="0" applyFill="1"/>
    <xf numFmtId="0" fontId="9" fillId="13" borderId="39" xfId="0" applyFont="1" applyFill="1" applyBorder="1" applyAlignment="1">
      <alignment horizontal="center"/>
    </xf>
    <xf numFmtId="0" fontId="28" fillId="6" borderId="40" xfId="0" applyFont="1" applyFill="1" applyBorder="1"/>
    <xf numFmtId="0" fontId="28" fillId="6" borderId="41" xfId="0" applyFont="1" applyFill="1" applyBorder="1"/>
    <xf numFmtId="0" fontId="28" fillId="6" borderId="41" xfId="0" applyFont="1" applyFill="1" applyBorder="1" applyAlignment="1">
      <alignment horizontal="center"/>
    </xf>
    <xf numFmtId="0" fontId="29" fillId="0" borderId="41" xfId="0" applyFont="1" applyBorder="1" applyAlignment="1">
      <alignment horizontal="left" vertical="center"/>
    </xf>
    <xf numFmtId="0" fontId="28" fillId="6" borderId="42" xfId="0" applyFont="1" applyFill="1" applyBorder="1" applyAlignment="1">
      <alignment horizontal="center"/>
    </xf>
    <xf numFmtId="0" fontId="0" fillId="13" borderId="33" xfId="0" applyFill="1" applyBorder="1" applyAlignment="1">
      <alignment horizontal="center"/>
    </xf>
    <xf numFmtId="0" fontId="9" fillId="11" borderId="38" xfId="0" applyFont="1" applyFill="1" applyBorder="1" applyAlignment="1">
      <alignment horizontal="center"/>
    </xf>
    <xf numFmtId="0" fontId="0" fillId="13" borderId="0" xfId="0" applyFill="1" applyAlignment="1">
      <alignment horizontal="left"/>
    </xf>
    <xf numFmtId="0" fontId="30" fillId="13" borderId="0" xfId="0" applyFont="1" applyFill="1"/>
    <xf numFmtId="0" fontId="28" fillId="6" borderId="15" xfId="0" applyFont="1" applyFill="1" applyBorder="1"/>
    <xf numFmtId="0" fontId="29" fillId="0" borderId="0" xfId="0" applyFont="1" applyAlignment="1">
      <alignment horizontal="right"/>
    </xf>
    <xf numFmtId="0" fontId="28" fillId="6" borderId="0" xfId="0" applyFont="1" applyFill="1" applyAlignment="1">
      <alignment horizontal="center"/>
    </xf>
    <xf numFmtId="0" fontId="28" fillId="6" borderId="0" xfId="0" applyFont="1" applyFill="1"/>
    <xf numFmtId="0" fontId="31" fillId="6" borderId="0" xfId="0" applyFont="1" applyFill="1" applyAlignment="1">
      <alignment horizontal="right"/>
    </xf>
    <xf numFmtId="0" fontId="28" fillId="6" borderId="43" xfId="0" applyFont="1" applyFill="1" applyBorder="1" applyAlignment="1">
      <alignment horizontal="center"/>
    </xf>
    <xf numFmtId="1" fontId="0" fillId="13" borderId="44" xfId="0" applyNumberForma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1" fontId="0" fillId="13" borderId="24" xfId="0" applyNumberFormat="1" applyFill="1" applyBorder="1" applyAlignment="1">
      <alignment horizontal="center"/>
    </xf>
    <xf numFmtId="0" fontId="0" fillId="6" borderId="17" xfId="0" applyFill="1" applyBorder="1"/>
    <xf numFmtId="0" fontId="0" fillId="6" borderId="18" xfId="0" applyFill="1" applyBorder="1" applyAlignment="1">
      <alignment horizontal="center"/>
    </xf>
    <xf numFmtId="1" fontId="0" fillId="6" borderId="18" xfId="0" applyNumberFormat="1" applyFill="1" applyBorder="1" applyAlignment="1">
      <alignment horizontal="center"/>
    </xf>
    <xf numFmtId="0" fontId="0" fillId="13" borderId="18" xfId="0" applyFill="1" applyBorder="1"/>
    <xf numFmtId="0" fontId="9" fillId="13" borderId="45" xfId="0" applyFont="1" applyFill="1" applyBorder="1" applyAlignment="1">
      <alignment horizontal="center"/>
    </xf>
    <xf numFmtId="0" fontId="20" fillId="6" borderId="25" xfId="0" applyFont="1" applyFill="1" applyBorder="1"/>
    <xf numFmtId="0" fontId="28" fillId="6" borderId="6" xfId="0" applyFont="1" applyFill="1" applyBorder="1"/>
    <xf numFmtId="0" fontId="28" fillId="6" borderId="6" xfId="0" applyFont="1" applyFill="1" applyBorder="1" applyAlignment="1">
      <alignment horizontal="center"/>
    </xf>
    <xf numFmtId="0" fontId="31" fillId="6" borderId="6" xfId="0" applyFont="1" applyFill="1" applyBorder="1" applyAlignment="1">
      <alignment horizontal="right"/>
    </xf>
    <xf numFmtId="0" fontId="28" fillId="6" borderId="46" xfId="0" applyFont="1" applyFill="1" applyBorder="1" applyAlignment="1">
      <alignment horizontal="center"/>
    </xf>
    <xf numFmtId="0" fontId="32" fillId="6" borderId="0" xfId="0" applyFont="1" applyFill="1" applyAlignment="1">
      <alignment horizontal="right"/>
    </xf>
    <xf numFmtId="0" fontId="9" fillId="11" borderId="0" xfId="0" applyFon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left"/>
    </xf>
    <xf numFmtId="0" fontId="8" fillId="7" borderId="25" xfId="0" applyFont="1" applyFill="1" applyBorder="1" applyAlignment="1">
      <alignment horizontal="center"/>
    </xf>
    <xf numFmtId="0" fontId="33" fillId="7" borderId="12" xfId="0" applyFont="1" applyFill="1" applyBorder="1"/>
    <xf numFmtId="0" fontId="25" fillId="7" borderId="12" xfId="0" applyFont="1" applyFill="1" applyBorder="1"/>
    <xf numFmtId="0" fontId="8" fillId="7" borderId="12" xfId="0" applyFont="1" applyFill="1" applyBorder="1" applyAlignment="1">
      <alignment horizontal="center"/>
    </xf>
    <xf numFmtId="0" fontId="8" fillId="7" borderId="12" xfId="0" applyFont="1" applyFill="1" applyBorder="1"/>
    <xf numFmtId="0" fontId="8" fillId="7" borderId="6" xfId="0" applyFont="1" applyFill="1" applyBorder="1"/>
    <xf numFmtId="0" fontId="34" fillId="7" borderId="6" xfId="0" applyFont="1" applyFill="1" applyBorder="1" applyAlignment="1">
      <alignment horizontal="center"/>
    </xf>
    <xf numFmtId="0" fontId="35" fillId="8" borderId="12" xfId="0" applyFont="1" applyFill="1" applyBorder="1"/>
    <xf numFmtId="0" fontId="7" fillId="8" borderId="12" xfId="0" applyFont="1" applyFill="1" applyBorder="1"/>
    <xf numFmtId="0" fontId="8" fillId="8" borderId="13" xfId="0" applyFont="1" applyFill="1" applyBorder="1" applyAlignment="1">
      <alignment horizontal="right" vertical="center"/>
    </xf>
    <xf numFmtId="0" fontId="7" fillId="8" borderId="12" xfId="0" applyFont="1" applyFill="1" applyBorder="1" applyAlignment="1">
      <alignment horizontal="right"/>
    </xf>
    <xf numFmtId="0" fontId="7" fillId="8" borderId="12" xfId="0" applyFont="1" applyFill="1" applyBorder="1" applyAlignment="1">
      <alignment horizontal="left"/>
    </xf>
    <xf numFmtId="0" fontId="36" fillId="8" borderId="12" xfId="0" applyFont="1" applyFill="1" applyBorder="1"/>
    <xf numFmtId="0" fontId="0" fillId="13" borderId="0" xfId="0" applyFill="1" applyAlignment="1">
      <alignment horizontal="center"/>
    </xf>
    <xf numFmtId="0" fontId="12" fillId="13" borderId="0" xfId="0" applyFont="1" applyFill="1"/>
    <xf numFmtId="0" fontId="37" fillId="13" borderId="0" xfId="0" applyFont="1" applyFill="1"/>
    <xf numFmtId="0" fontId="38" fillId="0" borderId="0" xfId="0" applyFont="1"/>
    <xf numFmtId="0" fontId="12" fillId="6" borderId="0" xfId="0" applyFont="1" applyFill="1"/>
    <xf numFmtId="0" fontId="0" fillId="6" borderId="12" xfId="0" applyFill="1" applyBorder="1" applyAlignment="1">
      <alignment horizontal="left" vertical="center"/>
    </xf>
    <xf numFmtId="0" fontId="38" fillId="6" borderId="0" xfId="0" applyFont="1" applyFill="1"/>
    <xf numFmtId="0" fontId="39" fillId="14" borderId="0" xfId="0" applyFont="1" applyFill="1" applyAlignment="1">
      <alignment horizontal="center"/>
    </xf>
    <xf numFmtId="0" fontId="16" fillId="14" borderId="0" xfId="0" applyFont="1" applyFill="1" applyAlignment="1">
      <alignment horizontal="center" vertical="center"/>
    </xf>
    <xf numFmtId="0" fontId="11" fillId="0" borderId="0" xfId="0" applyFont="1"/>
    <xf numFmtId="0" fontId="37" fillId="6" borderId="0" xfId="0" applyFont="1" applyFill="1"/>
    <xf numFmtId="0" fontId="40" fillId="6" borderId="0" xfId="0" applyFont="1" applyFill="1"/>
    <xf numFmtId="0" fontId="20" fillId="0" borderId="0" xfId="0" applyFont="1"/>
    <xf numFmtId="0" fontId="41" fillId="13" borderId="0" xfId="0" applyFont="1" applyFill="1"/>
    <xf numFmtId="0" fontId="6" fillId="10" borderId="10" xfId="0" applyFont="1" applyFill="1" applyBorder="1" applyAlignment="1">
      <alignment horizontal="right"/>
    </xf>
    <xf numFmtId="0" fontId="12" fillId="0" borderId="12" xfId="0" applyFont="1" applyBorder="1"/>
    <xf numFmtId="0" fontId="0" fillId="6" borderId="6" xfId="0" applyFill="1" applyBorder="1" applyAlignment="1">
      <alignment horizontal="center"/>
    </xf>
    <xf numFmtId="0" fontId="40" fillId="6" borderId="6" xfId="0" applyFont="1" applyFill="1" applyBorder="1" applyAlignment="1">
      <alignment horizontal="center"/>
    </xf>
    <xf numFmtId="0" fontId="0" fillId="6" borderId="6" xfId="0" applyFill="1" applyBorder="1" applyAlignment="1">
      <alignment horizontal="right"/>
    </xf>
    <xf numFmtId="0" fontId="0" fillId="6" borderId="12" xfId="0" applyFill="1" applyBorder="1" applyAlignment="1">
      <alignment horizontal="center"/>
    </xf>
    <xf numFmtId="0" fontId="38" fillId="6" borderId="14" xfId="0" applyFont="1" applyFill="1" applyBorder="1"/>
    <xf numFmtId="0" fontId="0" fillId="6" borderId="0" xfId="0" applyFill="1" applyAlignment="1">
      <alignment horizontal="right"/>
    </xf>
    <xf numFmtId="0" fontId="42" fillId="6" borderId="0" xfId="0" applyFont="1" applyFill="1"/>
    <xf numFmtId="0" fontId="8" fillId="7" borderId="6" xfId="0" applyFont="1" applyFill="1" applyBorder="1" applyAlignment="1">
      <alignment horizontal="right"/>
    </xf>
    <xf numFmtId="0" fontId="43" fillId="7" borderId="6" xfId="0" applyFont="1" applyFill="1" applyBorder="1"/>
    <xf numFmtId="0" fontId="12" fillId="0" borderId="6" xfId="0" applyFont="1" applyBorder="1"/>
    <xf numFmtId="0" fontId="12" fillId="6" borderId="47" xfId="0" applyFont="1" applyFill="1" applyBorder="1"/>
    <xf numFmtId="0" fontId="44" fillId="6" borderId="13" xfId="1" applyFont="1" applyFill="1" applyBorder="1" applyProtection="1"/>
    <xf numFmtId="0" fontId="39" fillId="6" borderId="6" xfId="0" applyFont="1" applyFill="1" applyBorder="1" applyAlignment="1">
      <alignment horizontal="right"/>
    </xf>
    <xf numFmtId="0" fontId="40" fillId="6" borderId="12" xfId="0" applyFont="1" applyFill="1" applyBorder="1" applyAlignment="1">
      <alignment horizontal="center"/>
    </xf>
    <xf numFmtId="0" fontId="0" fillId="0" borderId="6" xfId="0" applyBorder="1"/>
    <xf numFmtId="0" fontId="12" fillId="6" borderId="48" xfId="0" applyFont="1" applyFill="1" applyBorder="1"/>
    <xf numFmtId="0" fontId="46" fillId="0" borderId="13" xfId="0" applyFont="1" applyBorder="1"/>
    <xf numFmtId="0" fontId="47" fillId="0" borderId="13" xfId="0" applyFont="1" applyBorder="1" applyAlignment="1">
      <alignment horizontal="right" vertical="center"/>
    </xf>
    <xf numFmtId="0" fontId="0" fillId="6" borderId="48" xfId="0" applyFill="1" applyBorder="1"/>
    <xf numFmtId="0" fontId="0" fillId="0" borderId="13" xfId="0" applyBorder="1"/>
    <xf numFmtId="0" fontId="12" fillId="0" borderId="13" xfId="0" applyFont="1" applyBorder="1"/>
    <xf numFmtId="0" fontId="13" fillId="0" borderId="13" xfId="0" applyFont="1" applyBorder="1"/>
    <xf numFmtId="0" fontId="48" fillId="0" borderId="13" xfId="0" applyFont="1" applyBorder="1"/>
    <xf numFmtId="0" fontId="39" fillId="6" borderId="13" xfId="0" applyFont="1" applyFill="1" applyBorder="1" applyAlignment="1">
      <alignment horizontal="right"/>
    </xf>
    <xf numFmtId="0" fontId="18" fillId="0" borderId="13" xfId="0" applyFont="1" applyBorder="1"/>
    <xf numFmtId="0" fontId="10" fillId="0" borderId="13" xfId="0" applyFont="1" applyBorder="1" applyAlignment="1">
      <alignment horizontal="right"/>
    </xf>
    <xf numFmtId="0" fontId="40" fillId="6" borderId="29" xfId="0" applyFont="1" applyFill="1" applyBorder="1" applyAlignment="1">
      <alignment horizontal="center"/>
    </xf>
    <xf numFmtId="0" fontId="18" fillId="6" borderId="48" xfId="0" applyFont="1" applyFill="1" applyBorder="1"/>
    <xf numFmtId="0" fontId="0" fillId="6" borderId="13" xfId="0" applyFill="1" applyBorder="1" applyAlignment="1">
      <alignment horizontal="right"/>
    </xf>
    <xf numFmtId="0" fontId="13" fillId="6" borderId="48" xfId="0" applyFont="1" applyFill="1" applyBorder="1"/>
    <xf numFmtId="0" fontId="8" fillId="8" borderId="0" xfId="0" applyFont="1" applyFill="1"/>
    <xf numFmtId="0" fontId="9" fillId="6" borderId="0" xfId="0" applyFont="1" applyFill="1" applyAlignment="1">
      <alignment horizontal="left" vertical="center"/>
    </xf>
    <xf numFmtId="0" fontId="9" fillId="6" borderId="0" xfId="0" applyFont="1" applyFill="1" applyAlignment="1">
      <alignment horizontal="right" vertical="center"/>
    </xf>
    <xf numFmtId="0" fontId="9" fillId="6" borderId="6" xfId="0" applyFont="1" applyFill="1" applyBorder="1" applyAlignment="1">
      <alignment horizontal="left" vertical="center"/>
    </xf>
    <xf numFmtId="0" fontId="9" fillId="6" borderId="6" xfId="0" applyFont="1" applyFill="1" applyBorder="1" applyAlignment="1">
      <alignment horizontal="right" vertical="center"/>
    </xf>
    <xf numFmtId="0" fontId="9" fillId="6" borderId="12" xfId="0" applyFont="1" applyFill="1" applyBorder="1" applyAlignment="1">
      <alignment horizontal="left" vertical="center"/>
    </xf>
    <xf numFmtId="0" fontId="49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50" fillId="0" borderId="0" xfId="0" applyFont="1"/>
    <xf numFmtId="0" fontId="12" fillId="6" borderId="38" xfId="0" applyFont="1" applyFill="1" applyBorder="1" applyAlignment="1">
      <alignment horizontal="center"/>
    </xf>
    <xf numFmtId="0" fontId="12" fillId="6" borderId="0" xfId="0" applyFont="1" applyFill="1" applyAlignment="1">
      <alignment horizontal="center"/>
    </xf>
    <xf numFmtId="0" fontId="51" fillId="6" borderId="0" xfId="0" applyFont="1" applyFill="1" applyAlignment="1">
      <alignment horizontal="center"/>
    </xf>
    <xf numFmtId="0" fontId="0" fillId="6" borderId="38" xfId="0" applyFill="1" applyBorder="1" applyAlignment="1">
      <alignment horizontal="center"/>
    </xf>
    <xf numFmtId="0" fontId="12" fillId="6" borderId="34" xfId="0" applyFont="1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12" fillId="6" borderId="35" xfId="0" applyFont="1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0" fontId="12" fillId="0" borderId="0" xfId="0" applyFont="1"/>
    <xf numFmtId="0" fontId="0" fillId="6" borderId="39" xfId="0" applyFill="1" applyBorder="1" applyAlignment="1">
      <alignment horizontal="center"/>
    </xf>
    <xf numFmtId="0" fontId="52" fillId="0" borderId="0" xfId="0" applyFont="1"/>
    <xf numFmtId="0" fontId="0" fillId="11" borderId="10" xfId="0" applyFill="1" applyBorder="1"/>
    <xf numFmtId="0" fontId="0" fillId="11" borderId="39" xfId="0" applyFill="1" applyBorder="1"/>
    <xf numFmtId="0" fontId="0" fillId="11" borderId="45" xfId="0" applyFill="1" applyBorder="1"/>
    <xf numFmtId="0" fontId="0" fillId="12" borderId="49" xfId="0" applyFill="1" applyBorder="1"/>
    <xf numFmtId="0" fontId="0" fillId="6" borderId="50" xfId="0" applyFill="1" applyBorder="1" applyAlignment="1">
      <alignment horizontal="center"/>
    </xf>
    <xf numFmtId="0" fontId="0" fillId="6" borderId="51" xfId="0" applyFill="1" applyBorder="1" applyAlignment="1">
      <alignment horizontal="center"/>
    </xf>
    <xf numFmtId="0" fontId="27" fillId="8" borderId="34" xfId="0" applyFont="1" applyFill="1" applyBorder="1"/>
    <xf numFmtId="0" fontId="37" fillId="12" borderId="37" xfId="0" applyFont="1" applyFill="1" applyBorder="1" applyAlignment="1">
      <alignment horizontal="left"/>
    </xf>
    <xf numFmtId="0" fontId="9" fillId="11" borderId="25" xfId="0" applyFont="1" applyFill="1" applyBorder="1" applyAlignment="1">
      <alignment horizontal="center"/>
    </xf>
    <xf numFmtId="0" fontId="8" fillId="7" borderId="15" xfId="0" applyFont="1" applyFill="1" applyBorder="1" applyAlignment="1">
      <alignment horizontal="center"/>
    </xf>
    <xf numFmtId="0" fontId="27" fillId="7" borderId="12" xfId="0" applyFont="1" applyFill="1" applyBorder="1"/>
    <xf numFmtId="0" fontId="53" fillId="0" borderId="0" xfId="0" applyFont="1"/>
    <xf numFmtId="0" fontId="54" fillId="0" borderId="0" xfId="0" applyFont="1"/>
    <xf numFmtId="0" fontId="12" fillId="6" borderId="8" xfId="0" applyFont="1" applyFill="1" applyBorder="1" applyAlignment="1">
      <alignment horizontal="center"/>
    </xf>
    <xf numFmtId="0" fontId="55" fillId="6" borderId="2" xfId="0" applyFont="1" applyFill="1" applyBorder="1" applyAlignment="1">
      <alignment horizontal="center"/>
    </xf>
    <xf numFmtId="0" fontId="55" fillId="6" borderId="14" xfId="0" applyFont="1" applyFill="1" applyBorder="1" applyAlignment="1">
      <alignment horizontal="center"/>
    </xf>
    <xf numFmtId="0" fontId="38" fillId="6" borderId="6" xfId="0" applyFont="1" applyFill="1" applyBorder="1"/>
    <xf numFmtId="0" fontId="0" fillId="6" borderId="14" xfId="0" applyFill="1" applyBorder="1" applyAlignment="1">
      <alignment horizontal="right"/>
    </xf>
    <xf numFmtId="0" fontId="9" fillId="6" borderId="12" xfId="0" applyFont="1" applyFill="1" applyBorder="1" applyAlignment="1">
      <alignment horizontal="right" vertical="center"/>
    </xf>
    <xf numFmtId="0" fontId="56" fillId="0" borderId="52" xfId="0" applyFont="1" applyBorder="1" applyAlignment="1">
      <alignment wrapText="1"/>
    </xf>
    <xf numFmtId="0" fontId="57" fillId="0" borderId="52" xfId="0" applyFont="1" applyBorder="1" applyAlignment="1">
      <alignment wrapText="1"/>
    </xf>
    <xf numFmtId="0" fontId="0" fillId="6" borderId="40" xfId="0" applyFill="1" applyBorder="1"/>
    <xf numFmtId="0" fontId="58" fillId="11" borderId="8" xfId="0" applyFont="1" applyFill="1" applyBorder="1"/>
    <xf numFmtId="0" fontId="25" fillId="7" borderId="12" xfId="0" applyFont="1" applyFill="1" applyBorder="1" applyAlignment="1">
      <alignment horizontal="center" vertical="center"/>
    </xf>
    <xf numFmtId="0" fontId="46" fillId="6" borderId="0" xfId="0" applyFont="1" applyFill="1"/>
    <xf numFmtId="0" fontId="40" fillId="13" borderId="0" xfId="0" applyFont="1" applyFill="1"/>
    <xf numFmtId="0" fontId="59" fillId="6" borderId="0" xfId="0" applyFont="1" applyFill="1"/>
    <xf numFmtId="0" fontId="40" fillId="0" borderId="0" xfId="0" applyFont="1"/>
    <xf numFmtId="0" fontId="60" fillId="0" borderId="0" xfId="0" applyFont="1"/>
    <xf numFmtId="0" fontId="60" fillId="6" borderId="0" xfId="0" applyFont="1" applyFill="1"/>
    <xf numFmtId="0" fontId="12" fillId="6" borderId="0" xfId="0" applyFont="1" applyFill="1" applyAlignment="1">
      <alignment vertical="center"/>
    </xf>
    <xf numFmtId="0" fontId="62" fillId="0" borderId="0" xfId="0" applyFont="1"/>
    <xf numFmtId="0" fontId="23" fillId="6" borderId="0" xfId="0" applyFont="1" applyFill="1"/>
    <xf numFmtId="0" fontId="59" fillId="0" borderId="0" xfId="0" applyFont="1"/>
    <xf numFmtId="0" fontId="0" fillId="13" borderId="6" xfId="0" applyFill="1" applyBorder="1" applyAlignment="1">
      <alignment horizontal="center"/>
    </xf>
    <xf numFmtId="0" fontId="46" fillId="6" borderId="6" xfId="0" applyFont="1" applyFill="1" applyBorder="1"/>
    <xf numFmtId="0" fontId="12" fillId="13" borderId="6" xfId="0" applyFont="1" applyFill="1" applyBorder="1"/>
    <xf numFmtId="0" fontId="0" fillId="13" borderId="6" xfId="0" applyFill="1" applyBorder="1"/>
    <xf numFmtId="0" fontId="40" fillId="13" borderId="0" xfId="0" applyFont="1" applyFill="1" applyAlignment="1">
      <alignment vertical="center"/>
    </xf>
    <xf numFmtId="0" fontId="8" fillId="10" borderId="53" xfId="0" applyFont="1" applyFill="1" applyBorder="1"/>
    <xf numFmtId="0" fontId="6" fillId="10" borderId="13" xfId="0" applyFont="1" applyFill="1" applyBorder="1"/>
    <xf numFmtId="0" fontId="7" fillId="10" borderId="13" xfId="0" applyFont="1" applyFill="1" applyBorder="1"/>
    <xf numFmtId="0" fontId="6" fillId="10" borderId="13" xfId="0" applyFont="1" applyFill="1" applyBorder="1" applyAlignment="1">
      <alignment horizontal="center"/>
    </xf>
    <xf numFmtId="0" fontId="63" fillId="10" borderId="13" xfId="0" applyFont="1" applyFill="1" applyBorder="1" applyAlignment="1">
      <alignment vertical="center"/>
    </xf>
    <xf numFmtId="0" fontId="6" fillId="10" borderId="54" xfId="0" applyFont="1" applyFill="1" applyBorder="1" applyAlignment="1">
      <alignment horizontal="center"/>
    </xf>
    <xf numFmtId="0" fontId="12" fillId="6" borderId="55" xfId="0" applyFont="1" applyFill="1" applyBorder="1"/>
    <xf numFmtId="0" fontId="0" fillId="6" borderId="29" xfId="0" applyFill="1" applyBorder="1" applyAlignment="1">
      <alignment horizontal="center"/>
    </xf>
    <xf numFmtId="0" fontId="64" fillId="6" borderId="29" xfId="0" applyFont="1" applyFill="1" applyBorder="1"/>
    <xf numFmtId="0" fontId="65" fillId="6" borderId="29" xfId="0" applyFont="1" applyFill="1" applyBorder="1" applyAlignment="1">
      <alignment horizontal="center" vertical="center"/>
    </xf>
    <xf numFmtId="0" fontId="66" fillId="6" borderId="29" xfId="0" applyFont="1" applyFill="1" applyBorder="1" applyAlignment="1">
      <alignment horizontal="left"/>
    </xf>
    <xf numFmtId="0" fontId="6" fillId="8" borderId="6" xfId="0" applyFont="1" applyFill="1" applyBorder="1"/>
    <xf numFmtId="0" fontId="7" fillId="8" borderId="6" xfId="0" applyFont="1" applyFill="1" applyBorder="1"/>
    <xf numFmtId="0" fontId="0" fillId="6" borderId="55" xfId="0" applyFill="1" applyBorder="1"/>
    <xf numFmtId="0" fontId="8" fillId="0" borderId="0" xfId="0" applyFont="1"/>
    <xf numFmtId="0" fontId="8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55" fillId="6" borderId="29" xfId="0" applyFont="1" applyFill="1" applyBorder="1" applyAlignment="1">
      <alignment horizontal="center"/>
    </xf>
    <xf numFmtId="0" fontId="8" fillId="8" borderId="6" xfId="0" applyFont="1" applyFill="1" applyBorder="1"/>
    <xf numFmtId="0" fontId="64" fillId="0" borderId="0" xfId="0" applyFont="1"/>
    <xf numFmtId="0" fontId="11" fillId="0" borderId="0" xfId="0" applyFont="1" applyAlignment="1">
      <alignment horizontal="left"/>
    </xf>
    <xf numFmtId="0" fontId="0" fillId="6" borderId="6" xfId="0" applyFill="1" applyBorder="1" applyAlignment="1">
      <alignment horizontal="left"/>
    </xf>
    <xf numFmtId="0" fontId="33" fillId="0" borderId="0" xfId="0" applyFont="1"/>
    <xf numFmtId="0" fontId="67" fillId="6" borderId="29" xfId="0" applyFont="1" applyFill="1" applyBorder="1" applyAlignment="1">
      <alignment horizontal="center"/>
    </xf>
    <xf numFmtId="0" fontId="68" fillId="6" borderId="0" xfId="0" applyFont="1" applyFill="1"/>
    <xf numFmtId="0" fontId="0" fillId="6" borderId="0" xfId="0" applyFill="1" applyAlignment="1">
      <alignment wrapText="1"/>
    </xf>
    <xf numFmtId="0" fontId="64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32" fillId="0" borderId="52" xfId="0" applyFont="1" applyBorder="1"/>
    <xf numFmtId="0" fontId="32" fillId="0" borderId="52" xfId="0" applyFont="1" applyBorder="1" applyAlignment="1">
      <alignment horizontal="center"/>
    </xf>
    <xf numFmtId="0" fontId="8" fillId="10" borderId="56" xfId="0" applyFont="1" applyFill="1" applyBorder="1"/>
    <xf numFmtId="0" fontId="8" fillId="10" borderId="57" xfId="0" applyFont="1" applyFill="1" applyBorder="1" applyAlignment="1">
      <alignment horizontal="center"/>
    </xf>
    <xf numFmtId="0" fontId="33" fillId="10" borderId="57" xfId="0" applyFont="1" applyFill="1" applyBorder="1"/>
    <xf numFmtId="0" fontId="8" fillId="10" borderId="57" xfId="0" applyFont="1" applyFill="1" applyBorder="1"/>
    <xf numFmtId="0" fontId="40" fillId="0" borderId="58" xfId="0" applyFont="1" applyBorder="1"/>
    <xf numFmtId="0" fontId="0" fillId="0" borderId="52" xfId="0" applyBorder="1"/>
    <xf numFmtId="0" fontId="69" fillId="0" borderId="52" xfId="0" applyFont="1" applyBorder="1"/>
    <xf numFmtId="0" fontId="70" fillId="0" borderId="58" xfId="0" applyFont="1" applyBorder="1"/>
    <xf numFmtId="0" fontId="32" fillId="0" borderId="52" xfId="0" applyFont="1" applyBorder="1" applyAlignment="1">
      <alignment vertical="top"/>
    </xf>
    <xf numFmtId="0" fontId="69" fillId="0" borderId="52" xfId="0" applyFont="1" applyBorder="1" applyAlignment="1">
      <alignment horizontal="center"/>
    </xf>
    <xf numFmtId="0" fontId="6" fillId="7" borderId="13" xfId="0" applyFont="1" applyFill="1" applyBorder="1"/>
    <xf numFmtId="0" fontId="53" fillId="13" borderId="0" xfId="0" applyFont="1" applyFill="1"/>
    <xf numFmtId="0" fontId="53" fillId="6" borderId="0" xfId="0" applyFont="1" applyFill="1"/>
    <xf numFmtId="0" fontId="71" fillId="13" borderId="0" xfId="0" applyFont="1" applyFill="1"/>
    <xf numFmtId="0" fontId="6" fillId="10" borderId="59" xfId="0" applyFont="1" applyFill="1" applyBorder="1" applyAlignment="1">
      <alignment horizontal="center"/>
    </xf>
    <xf numFmtId="0" fontId="53" fillId="6" borderId="13" xfId="0" applyFont="1" applyFill="1" applyBorder="1"/>
    <xf numFmtId="0" fontId="0" fillId="6" borderId="60" xfId="0" applyFill="1" applyBorder="1"/>
    <xf numFmtId="0" fontId="0" fillId="6" borderId="29" xfId="0" applyFill="1" applyBorder="1" applyAlignment="1">
      <alignment horizontal="right"/>
    </xf>
    <xf numFmtId="0" fontId="53" fillId="6" borderId="13" xfId="0" applyFont="1" applyFill="1" applyBorder="1" applyAlignment="1">
      <alignment horizontal="center"/>
    </xf>
    <xf numFmtId="0" fontId="53" fillId="6" borderId="13" xfId="0" applyFont="1" applyFill="1" applyBorder="1" applyAlignment="1">
      <alignment horizontal="left"/>
    </xf>
    <xf numFmtId="0" fontId="0" fillId="6" borderId="13" xfId="0" applyFill="1" applyBorder="1" applyAlignment="1">
      <alignment horizontal="left"/>
    </xf>
    <xf numFmtId="0" fontId="0" fillId="6" borderId="28" xfId="0" applyFill="1" applyBorder="1"/>
    <xf numFmtId="0" fontId="23" fillId="0" borderId="0" xfId="0" applyFont="1"/>
    <xf numFmtId="0" fontId="55" fillId="6" borderId="29" xfId="0" applyFont="1" applyFill="1" applyBorder="1" applyAlignment="1">
      <alignment horizontal="right"/>
    </xf>
    <xf numFmtId="0" fontId="8" fillId="6" borderId="0" xfId="0" applyFont="1" applyFill="1"/>
    <xf numFmtId="0" fontId="8" fillId="6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8" fillId="6" borderId="0" xfId="0" applyFont="1" applyFill="1" applyAlignment="1">
      <alignment horizontal="left"/>
    </xf>
    <xf numFmtId="0" fontId="0" fillId="0" borderId="13" xfId="0" applyBorder="1" applyAlignment="1">
      <alignment horizontal="center"/>
    </xf>
    <xf numFmtId="0" fontId="64" fillId="6" borderId="13" xfId="0" applyFont="1" applyFill="1" applyBorder="1"/>
    <xf numFmtId="0" fontId="64" fillId="6" borderId="0" xfId="0" applyFont="1" applyFill="1"/>
    <xf numFmtId="0" fontId="11" fillId="6" borderId="0" xfId="0" applyFont="1" applyFill="1" applyAlignment="1">
      <alignment horizontal="left"/>
    </xf>
    <xf numFmtId="0" fontId="0" fillId="6" borderId="14" xfId="0" applyFill="1" applyBorder="1" applyAlignment="1">
      <alignment horizontal="center"/>
    </xf>
    <xf numFmtId="0" fontId="33" fillId="6" borderId="0" xfId="0" applyFont="1" applyFill="1"/>
    <xf numFmtId="0" fontId="67" fillId="6" borderId="29" xfId="0" applyFont="1" applyFill="1" applyBorder="1" applyAlignment="1">
      <alignment horizontal="right"/>
    </xf>
    <xf numFmtId="0" fontId="6" fillId="15" borderId="0" xfId="0" applyFont="1" applyFill="1"/>
    <xf numFmtId="0" fontId="72" fillId="9" borderId="12" xfId="0" applyFont="1" applyFill="1" applyBorder="1"/>
    <xf numFmtId="0" fontId="72" fillId="9" borderId="6" xfId="0" applyFont="1" applyFill="1" applyBorder="1" applyAlignment="1">
      <alignment horizontal="center"/>
    </xf>
    <xf numFmtId="0" fontId="72" fillId="9" borderId="6" xfId="0" applyFont="1" applyFill="1" applyBorder="1"/>
    <xf numFmtId="0" fontId="53" fillId="6" borderId="0" xfId="0" applyFont="1" applyFill="1" applyAlignment="1">
      <alignment horizontal="center"/>
    </xf>
    <xf numFmtId="0" fontId="64" fillId="6" borderId="0" xfId="0" applyFont="1" applyFill="1" applyAlignment="1">
      <alignment horizontal="right"/>
    </xf>
    <xf numFmtId="0" fontId="0" fillId="6" borderId="0" xfId="0" applyFill="1" applyAlignment="1">
      <alignment horizontal="center" vertical="center"/>
    </xf>
    <xf numFmtId="0" fontId="73" fillId="6" borderId="0" xfId="0" applyFont="1" applyFill="1"/>
    <xf numFmtId="0" fontId="74" fillId="0" borderId="0" xfId="0" applyFont="1"/>
    <xf numFmtId="0" fontId="74" fillId="6" borderId="0" xfId="0" applyFont="1" applyFill="1"/>
    <xf numFmtId="0" fontId="0" fillId="13" borderId="22" xfId="0" applyFill="1" applyBorder="1"/>
    <xf numFmtId="0" fontId="75" fillId="6" borderId="0" xfId="0" applyFont="1" applyFill="1" applyAlignment="1">
      <alignment horizontal="center"/>
    </xf>
    <xf numFmtId="0" fontId="12" fillId="6" borderId="6" xfId="0" applyFont="1" applyFill="1" applyBorder="1" applyAlignment="1">
      <alignment horizontal="center"/>
    </xf>
    <xf numFmtId="0" fontId="0" fillId="6" borderId="61" xfId="0" applyFill="1" applyBorder="1" applyAlignment="1">
      <alignment horizontal="center"/>
    </xf>
    <xf numFmtId="0" fontId="64" fillId="6" borderId="61" xfId="0" applyFont="1" applyFill="1" applyBorder="1" applyAlignment="1">
      <alignment horizontal="left"/>
    </xf>
    <xf numFmtId="0" fontId="6" fillId="15" borderId="0" xfId="0" applyFont="1" applyFill="1" applyAlignment="1">
      <alignment horizontal="center"/>
    </xf>
    <xf numFmtId="0" fontId="76" fillId="6" borderId="0" xfId="0" applyFont="1" applyFill="1" applyAlignment="1">
      <alignment horizontal="center"/>
    </xf>
    <xf numFmtId="0" fontId="77" fillId="6" borderId="0" xfId="0" applyFont="1" applyFill="1"/>
    <xf numFmtId="0" fontId="66" fillId="6" borderId="0" xfId="0" applyFont="1" applyFill="1" applyAlignment="1">
      <alignment horizontal="center"/>
    </xf>
    <xf numFmtId="0" fontId="41" fillId="6" borderId="0" xfId="0" applyFont="1" applyFill="1"/>
    <xf numFmtId="0" fontId="78" fillId="6" borderId="0" xfId="0" applyFont="1" applyFill="1" applyAlignment="1">
      <alignment horizontal="center"/>
    </xf>
    <xf numFmtId="0" fontId="79" fillId="6" borderId="0" xfId="0" applyFont="1" applyFill="1"/>
    <xf numFmtId="0" fontId="37" fillId="6" borderId="0" xfId="0" applyFont="1" applyFill="1" applyAlignment="1">
      <alignment horizontal="center"/>
    </xf>
    <xf numFmtId="0" fontId="76" fillId="6" borderId="6" xfId="0" applyFont="1" applyFill="1" applyBorder="1" applyAlignment="1">
      <alignment horizontal="center"/>
    </xf>
    <xf numFmtId="0" fontId="41" fillId="6" borderId="62" xfId="0" applyFont="1" applyFill="1" applyBorder="1"/>
    <xf numFmtId="0" fontId="0" fillId="6" borderId="62" xfId="0" applyFill="1" applyBorder="1" applyAlignment="1">
      <alignment horizontal="center"/>
    </xf>
    <xf numFmtId="0" fontId="0" fillId="6" borderId="62" xfId="0" applyFill="1" applyBorder="1"/>
    <xf numFmtId="0" fontId="66" fillId="6" borderId="62" xfId="0" applyFont="1" applyFill="1" applyBorder="1" applyAlignment="1">
      <alignment horizontal="center"/>
    </xf>
    <xf numFmtId="0" fontId="76" fillId="6" borderId="62" xfId="0" applyFont="1" applyFill="1" applyBorder="1" applyAlignment="1">
      <alignment horizontal="center"/>
    </xf>
    <xf numFmtId="0" fontId="79" fillId="6" borderId="62" xfId="0" applyFont="1" applyFill="1" applyBorder="1"/>
    <xf numFmtId="0" fontId="23" fillId="6" borderId="0" xfId="0" applyFont="1" applyFill="1" applyAlignment="1">
      <alignment horizontal="center"/>
    </xf>
    <xf numFmtId="0" fontId="54" fillId="6" borderId="0" xfId="0" applyFont="1" applyFill="1"/>
    <xf numFmtId="0" fontId="58" fillId="16" borderId="0" xfId="0" applyFont="1" applyFill="1"/>
    <xf numFmtId="0" fontId="58" fillId="16" borderId="0" xfId="0" applyFont="1" applyFill="1" applyAlignment="1">
      <alignment horizontal="center"/>
    </xf>
    <xf numFmtId="0" fontId="8" fillId="16" borderId="63" xfId="0" applyFont="1" applyFill="1" applyBorder="1"/>
    <xf numFmtId="0" fontId="0" fillId="6" borderId="63" xfId="0" applyFill="1" applyBorder="1" applyAlignment="1">
      <alignment horizontal="left"/>
    </xf>
    <xf numFmtId="0" fontId="0" fillId="12" borderId="63" xfId="0" applyFill="1" applyBorder="1" applyAlignment="1">
      <alignment horizontal="left"/>
    </xf>
    <xf numFmtId="0" fontId="0" fillId="12" borderId="55" xfId="0" applyFill="1" applyBorder="1"/>
    <xf numFmtId="0" fontId="23" fillId="6" borderId="6" xfId="0" applyFont="1" applyFill="1" applyBorder="1" applyAlignment="1">
      <alignment horizontal="center"/>
    </xf>
    <xf numFmtId="0" fontId="23" fillId="6" borderId="12" xfId="0" applyFont="1" applyFill="1" applyBorder="1" applyAlignment="1">
      <alignment horizontal="center"/>
    </xf>
    <xf numFmtId="0" fontId="80" fillId="6" borderId="12" xfId="0" applyFont="1" applyFill="1" applyBorder="1"/>
    <xf numFmtId="0" fontId="81" fillId="6" borderId="0" xfId="0" applyFont="1" applyFill="1" applyAlignment="1">
      <alignment horizontal="center"/>
    </xf>
    <xf numFmtId="0" fontId="66" fillId="6" borderId="0" xfId="0" applyFont="1" applyFill="1"/>
    <xf numFmtId="0" fontId="66" fillId="6" borderId="14" xfId="0" applyFont="1" applyFill="1" applyBorder="1"/>
    <xf numFmtId="0" fontId="23" fillId="6" borderId="14" xfId="0" applyFont="1" applyFill="1" applyBorder="1" applyAlignment="1">
      <alignment horizontal="center"/>
    </xf>
    <xf numFmtId="0" fontId="66" fillId="6" borderId="12" xfId="0" applyFont="1" applyFill="1" applyBorder="1"/>
    <xf numFmtId="0" fontId="82" fillId="6" borderId="12" xfId="0" applyFont="1" applyFill="1" applyBorder="1"/>
    <xf numFmtId="0" fontId="41" fillId="6" borderId="12" xfId="0" applyFont="1" applyFill="1" applyBorder="1"/>
    <xf numFmtId="0" fontId="66" fillId="6" borderId="0" xfId="0" applyFont="1" applyFill="1" applyAlignment="1">
      <alignment horizontal="left"/>
    </xf>
    <xf numFmtId="0" fontId="23" fillId="0" borderId="12" xfId="0" applyFont="1" applyBorder="1" applyAlignment="1">
      <alignment horizontal="center"/>
    </xf>
    <xf numFmtId="0" fontId="23" fillId="6" borderId="12" xfId="0" applyFont="1" applyFill="1" applyBorder="1" applyAlignment="1">
      <alignment horizontal="left"/>
    </xf>
    <xf numFmtId="0" fontId="23" fillId="6" borderId="29" xfId="0" applyFont="1" applyFill="1" applyBorder="1" applyAlignment="1">
      <alignment horizontal="center"/>
    </xf>
    <xf numFmtId="0" fontId="53" fillId="6" borderId="12" xfId="0" applyFont="1" applyFill="1" applyBorder="1"/>
    <xf numFmtId="0" fontId="6" fillId="8" borderId="0" xfId="0" applyFont="1" applyFill="1" applyAlignment="1">
      <alignment horizontal="right"/>
    </xf>
    <xf numFmtId="0" fontId="82" fillId="6" borderId="0" xfId="0" applyFont="1" applyFill="1"/>
    <xf numFmtId="0" fontId="83" fillId="6" borderId="2" xfId="0" applyFont="1" applyFill="1" applyBorder="1"/>
    <xf numFmtId="0" fontId="83" fillId="6" borderId="12" xfId="0" applyFont="1" applyFill="1" applyBorder="1"/>
    <xf numFmtId="0" fontId="8" fillId="17" borderId="0" xfId="0" applyFont="1" applyFill="1"/>
    <xf numFmtId="0" fontId="23" fillId="0" borderId="0" xfId="0" applyFont="1" applyAlignment="1">
      <alignment horizontal="center"/>
    </xf>
    <xf numFmtId="0" fontId="77" fillId="0" borderId="0" xfId="0" applyFont="1"/>
    <xf numFmtId="0" fontId="77" fillId="0" borderId="0" xfId="0" applyFont="1" applyAlignment="1">
      <alignment horizontal="left"/>
    </xf>
    <xf numFmtId="0" fontId="77" fillId="0" borderId="0" xfId="0" applyFont="1" applyAlignment="1">
      <alignment horizontal="center"/>
    </xf>
    <xf numFmtId="0" fontId="53" fillId="12" borderId="0" xfId="0" applyFont="1" applyFill="1" applyAlignment="1">
      <alignment horizontal="center"/>
    </xf>
    <xf numFmtId="0" fontId="41" fillId="0" borderId="0" xfId="0" applyFont="1"/>
    <xf numFmtId="0" fontId="10" fillId="18" borderId="66" xfId="0" applyFont="1" applyFill="1" applyBorder="1"/>
    <xf numFmtId="0" fontId="88" fillId="18" borderId="67" xfId="0" applyFont="1" applyFill="1" applyBorder="1" applyAlignment="1">
      <alignment horizontal="center"/>
    </xf>
    <xf numFmtId="0" fontId="10" fillId="18" borderId="67" xfId="0" applyFont="1" applyFill="1" applyBorder="1" applyAlignment="1">
      <alignment horizontal="left"/>
    </xf>
    <xf numFmtId="0" fontId="41" fillId="0" borderId="0" xfId="0" applyFont="1" applyAlignment="1">
      <alignment horizontal="left"/>
    </xf>
    <xf numFmtId="0" fontId="8" fillId="19" borderId="0" xfId="0" applyFont="1" applyFill="1"/>
    <xf numFmtId="0" fontId="8" fillId="19" borderId="0" xfId="0" applyFont="1" applyFill="1" applyAlignment="1">
      <alignment horizontal="center"/>
    </xf>
    <xf numFmtId="0" fontId="33" fillId="19" borderId="0" xfId="0" applyFont="1" applyFill="1" applyAlignment="1">
      <alignment horizontal="center"/>
    </xf>
    <xf numFmtId="0" fontId="8" fillId="19" borderId="0" xfId="0" applyFont="1" applyFill="1" applyAlignment="1">
      <alignment horizontal="left"/>
    </xf>
    <xf numFmtId="0" fontId="8" fillId="20" borderId="0" xfId="0" applyFont="1" applyFill="1"/>
    <xf numFmtId="0" fontId="8" fillId="21" borderId="0" xfId="0" applyFont="1" applyFill="1"/>
    <xf numFmtId="0" fontId="8" fillId="22" borderId="0" xfId="0" applyFont="1" applyFill="1"/>
    <xf numFmtId="0" fontId="8" fillId="23" borderId="0" xfId="0" applyFont="1" applyFill="1"/>
    <xf numFmtId="0" fontId="0" fillId="0" borderId="68" xfId="0" applyBorder="1" applyAlignment="1">
      <alignment wrapText="1"/>
    </xf>
    <xf numFmtId="0" fontId="89" fillId="10" borderId="0" xfId="0" applyFont="1" applyFill="1"/>
    <xf numFmtId="0" fontId="90" fillId="10" borderId="0" xfId="0" applyFont="1" applyFill="1" applyAlignment="1">
      <alignment horizontal="center"/>
    </xf>
    <xf numFmtId="0" fontId="90" fillId="10" borderId="0" xfId="0" applyFont="1" applyFill="1"/>
    <xf numFmtId="0" fontId="6" fillId="10" borderId="7" xfId="0" applyFont="1" applyFill="1" applyBorder="1"/>
    <xf numFmtId="0" fontId="7" fillId="10" borderId="10" xfId="0" applyFont="1" applyFill="1" applyBorder="1"/>
    <xf numFmtId="0" fontId="91" fillId="10" borderId="0" xfId="0" applyFont="1" applyFill="1" applyAlignment="1">
      <alignment horizontal="center"/>
    </xf>
    <xf numFmtId="0" fontId="0" fillId="6" borderId="41" xfId="0" applyFill="1" applyBorder="1"/>
    <xf numFmtId="0" fontId="0" fillId="6" borderId="42" xfId="0" applyFill="1" applyBorder="1" applyAlignment="1">
      <alignment horizontal="center"/>
    </xf>
    <xf numFmtId="0" fontId="0" fillId="6" borderId="40" xfId="0" applyFill="1" applyBorder="1" applyAlignment="1">
      <alignment horizontal="center"/>
    </xf>
    <xf numFmtId="0" fontId="20" fillId="6" borderId="40" xfId="0" applyFont="1" applyFill="1" applyBorder="1"/>
    <xf numFmtId="0" fontId="0" fillId="6" borderId="42" xfId="0" applyFill="1" applyBorder="1"/>
    <xf numFmtId="0" fontId="0" fillId="6" borderId="70" xfId="0" applyFill="1" applyBorder="1"/>
    <xf numFmtId="0" fontId="0" fillId="6" borderId="71" xfId="0" applyFill="1" applyBorder="1" applyAlignment="1">
      <alignment horizontal="center"/>
    </xf>
    <xf numFmtId="0" fontId="0" fillId="6" borderId="43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20" fillId="6" borderId="0" xfId="0" applyFont="1" applyFill="1"/>
    <xf numFmtId="0" fontId="0" fillId="6" borderId="43" xfId="0" applyFill="1" applyBorder="1"/>
    <xf numFmtId="0" fontId="11" fillId="6" borderId="70" xfId="0" applyFont="1" applyFill="1" applyBorder="1" applyAlignment="1">
      <alignment horizontal="right"/>
    </xf>
    <xf numFmtId="0" fontId="0" fillId="6" borderId="4" xfId="0" applyFill="1" applyBorder="1" applyAlignment="1">
      <alignment horizontal="center"/>
    </xf>
    <xf numFmtId="0" fontId="12" fillId="6" borderId="1" xfId="0" applyFont="1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72" xfId="0" applyFill="1" applyBorder="1"/>
    <xf numFmtId="0" fontId="0" fillId="6" borderId="73" xfId="0" applyFill="1" applyBorder="1" applyAlignment="1">
      <alignment horizontal="center"/>
    </xf>
    <xf numFmtId="0" fontId="12" fillId="6" borderId="4" xfId="0" applyFont="1" applyFill="1" applyBorder="1" applyAlignment="1">
      <alignment horizontal="center"/>
    </xf>
    <xf numFmtId="0" fontId="0" fillId="6" borderId="25" xfId="0" applyFill="1" applyBorder="1"/>
    <xf numFmtId="0" fontId="0" fillId="6" borderId="46" xfId="0" applyFill="1" applyBorder="1" applyAlignment="1">
      <alignment horizontal="center"/>
    </xf>
    <xf numFmtId="0" fontId="12" fillId="6" borderId="1" xfId="0" applyFont="1" applyFill="1" applyBorder="1"/>
    <xf numFmtId="0" fontId="12" fillId="6" borderId="2" xfId="0" applyFont="1" applyFill="1" applyBorder="1"/>
    <xf numFmtId="0" fontId="12" fillId="0" borderId="2" xfId="0" applyFont="1" applyBorder="1"/>
    <xf numFmtId="0" fontId="12" fillId="0" borderId="3" xfId="0" applyFont="1" applyBorder="1" applyAlignment="1">
      <alignment horizontal="center"/>
    </xf>
    <xf numFmtId="0" fontId="91" fillId="6" borderId="41" xfId="0" applyFont="1" applyFill="1" applyBorder="1" applyAlignment="1">
      <alignment horizontal="center"/>
    </xf>
    <xf numFmtId="1" fontId="12" fillId="6" borderId="4" xfId="0" applyNumberFormat="1" applyFont="1" applyFill="1" applyBorder="1" applyAlignment="1">
      <alignment horizontal="center"/>
    </xf>
    <xf numFmtId="1" fontId="12" fillId="6" borderId="0" xfId="0" applyNumberFormat="1" applyFont="1" applyFill="1" applyAlignment="1">
      <alignment horizontal="center"/>
    </xf>
    <xf numFmtId="0" fontId="12" fillId="6" borderId="5" xfId="0" applyFont="1" applyFill="1" applyBorder="1" applyAlignment="1">
      <alignment horizontal="center"/>
    </xf>
    <xf numFmtId="0" fontId="91" fillId="6" borderId="0" xfId="0" applyFont="1" applyFill="1" applyAlignment="1">
      <alignment horizontal="center"/>
    </xf>
    <xf numFmtId="0" fontId="0" fillId="0" borderId="3" xfId="0" applyBorder="1"/>
    <xf numFmtId="0" fontId="0" fillId="0" borderId="5" xfId="0" applyBorder="1"/>
    <xf numFmtId="1" fontId="0" fillId="6" borderId="43" xfId="0" applyNumberFormat="1" applyFill="1" applyBorder="1" applyAlignment="1">
      <alignment horizontal="center"/>
    </xf>
    <xf numFmtId="0" fontId="20" fillId="6" borderId="6" xfId="0" applyFont="1" applyFill="1" applyBorder="1"/>
    <xf numFmtId="0" fontId="0" fillId="6" borderId="46" xfId="0" applyFill="1" applyBorder="1"/>
    <xf numFmtId="1" fontId="0" fillId="6" borderId="42" xfId="0" applyNumberFormat="1" applyFill="1" applyBorder="1" applyAlignment="1">
      <alignment horizontal="center"/>
    </xf>
    <xf numFmtId="1" fontId="0" fillId="6" borderId="43" xfId="0" applyNumberFormat="1" applyFill="1" applyBorder="1"/>
    <xf numFmtId="0" fontId="91" fillId="6" borderId="6" xfId="0" applyFont="1" applyFill="1" applyBorder="1" applyAlignment="1">
      <alignment horizontal="center"/>
    </xf>
    <xf numFmtId="0" fontId="0" fillId="0" borderId="12" xfId="0" applyBorder="1"/>
    <xf numFmtId="0" fontId="0" fillId="0" borderId="31" xfId="0" applyBorder="1"/>
    <xf numFmtId="0" fontId="8" fillId="17" borderId="27" xfId="0" applyFont="1" applyFill="1" applyBorder="1"/>
    <xf numFmtId="0" fontId="8" fillId="17" borderId="13" xfId="0" applyFont="1" applyFill="1" applyBorder="1" applyAlignment="1">
      <alignment horizontal="center"/>
    </xf>
    <xf numFmtId="0" fontId="8" fillId="19" borderId="13" xfId="0" applyFont="1" applyFill="1" applyBorder="1"/>
    <xf numFmtId="0" fontId="92" fillId="10" borderId="41" xfId="0" applyFont="1" applyFill="1" applyBorder="1"/>
    <xf numFmtId="0" fontId="92" fillId="10" borderId="42" xfId="0" applyFont="1" applyFill="1" applyBorder="1"/>
    <xf numFmtId="0" fontId="93" fillId="6" borderId="15" xfId="0" applyFont="1" applyFill="1" applyBorder="1"/>
    <xf numFmtId="0" fontId="93" fillId="6" borderId="0" xfId="0" applyFont="1" applyFill="1"/>
    <xf numFmtId="0" fontId="25" fillId="8" borderId="74" xfId="0" applyFont="1" applyFill="1" applyBorder="1"/>
    <xf numFmtId="0" fontId="26" fillId="8" borderId="75" xfId="0" applyFont="1" applyFill="1" applyBorder="1" applyAlignment="1">
      <alignment horizontal="center"/>
    </xf>
    <xf numFmtId="0" fontId="27" fillId="8" borderId="76" xfId="0" applyFont="1" applyFill="1" applyBorder="1" applyAlignment="1">
      <alignment horizontal="center"/>
    </xf>
    <xf numFmtId="1" fontId="0" fillId="6" borderId="77" xfId="0" applyNumberFormat="1" applyFill="1" applyBorder="1" applyAlignment="1">
      <alignment horizontal="center"/>
    </xf>
    <xf numFmtId="0" fontId="0" fillId="24" borderId="15" xfId="0" applyFill="1" applyBorder="1"/>
    <xf numFmtId="0" fontId="0" fillId="24" borderId="0" xfId="0" applyFill="1"/>
    <xf numFmtId="0" fontId="0" fillId="0" borderId="43" xfId="0" applyBorder="1"/>
    <xf numFmtId="1" fontId="0" fillId="6" borderId="78" xfId="0" applyNumberFormat="1" applyFill="1" applyBorder="1" applyAlignment="1">
      <alignment horizontal="center"/>
    </xf>
    <xf numFmtId="0" fontId="32" fillId="24" borderId="15" xfId="0" applyFont="1" applyFill="1" applyBorder="1"/>
    <xf numFmtId="0" fontId="0" fillId="24" borderId="25" xfId="0" applyFill="1" applyBorder="1"/>
    <xf numFmtId="0" fontId="0" fillId="24" borderId="6" xfId="0" applyFill="1" applyBorder="1"/>
    <xf numFmtId="0" fontId="93" fillId="6" borderId="6" xfId="0" applyFont="1" applyFill="1" applyBorder="1"/>
    <xf numFmtId="0" fontId="12" fillId="6" borderId="34" xfId="0" applyFont="1" applyFill="1" applyBorder="1" applyAlignment="1">
      <alignment horizontal="left"/>
    </xf>
    <xf numFmtId="0" fontId="0" fillId="6" borderId="38" xfId="0" applyFill="1" applyBorder="1" applyAlignment="1">
      <alignment horizontal="left"/>
    </xf>
    <xf numFmtId="0" fontId="12" fillId="6" borderId="17" xfId="0" applyFont="1" applyFill="1" applyBorder="1" applyAlignment="1">
      <alignment horizontal="left"/>
    </xf>
    <xf numFmtId="0" fontId="0" fillId="6" borderId="18" xfId="0" applyFill="1" applyBorder="1" applyAlignment="1">
      <alignment horizontal="left"/>
    </xf>
    <xf numFmtId="0" fontId="6" fillId="10" borderId="0" xfId="0" applyFont="1" applyFill="1"/>
    <xf numFmtId="0" fontId="7" fillId="10" borderId="0" xfId="0" applyFont="1" applyFill="1"/>
    <xf numFmtId="0" fontId="7" fillId="10" borderId="1" xfId="0" applyFont="1" applyFill="1" applyBorder="1"/>
    <xf numFmtId="0" fontId="7" fillId="10" borderId="2" xfId="0" applyFont="1" applyFill="1" applyBorder="1"/>
    <xf numFmtId="0" fontId="7" fillId="10" borderId="3" xfId="0" applyFont="1" applyFill="1" applyBorder="1"/>
    <xf numFmtId="0" fontId="94" fillId="25" borderId="0" xfId="0" applyFont="1" applyFill="1" applyAlignment="1">
      <alignment horizontal="center"/>
    </xf>
    <xf numFmtId="0" fontId="8" fillId="25" borderId="0" xfId="0" applyFont="1" applyFill="1" applyAlignment="1">
      <alignment horizontal="left"/>
    </xf>
    <xf numFmtId="0" fontId="6" fillId="10" borderId="79" xfId="0" applyFont="1" applyFill="1" applyBorder="1"/>
    <xf numFmtId="0" fontId="95" fillId="10" borderId="80" xfId="0" applyFont="1" applyFill="1" applyBorder="1" applyAlignment="1">
      <alignment horizontal="center"/>
    </xf>
    <xf numFmtId="0" fontId="6" fillId="10" borderId="80" xfId="0" applyFont="1" applyFill="1" applyBorder="1" applyAlignment="1">
      <alignment horizontal="center"/>
    </xf>
    <xf numFmtId="0" fontId="6" fillId="10" borderId="80" xfId="0" applyFont="1" applyFill="1" applyBorder="1"/>
    <xf numFmtId="0" fontId="8" fillId="17" borderId="34" xfId="0" applyFont="1" applyFill="1" applyBorder="1"/>
    <xf numFmtId="0" fontId="8" fillId="17" borderId="36" xfId="0" applyFont="1" applyFill="1" applyBorder="1" applyAlignment="1">
      <alignment horizontal="center"/>
    </xf>
    <xf numFmtId="0" fontId="6" fillId="10" borderId="35" xfId="0" applyFont="1" applyFill="1" applyBorder="1"/>
    <xf numFmtId="0" fontId="96" fillId="10" borderId="0" xfId="0" applyFont="1" applyFill="1"/>
    <xf numFmtId="0" fontId="7" fillId="10" borderId="0" xfId="0" applyFont="1" applyFill="1" applyAlignment="1">
      <alignment horizontal="center"/>
    </xf>
    <xf numFmtId="0" fontId="8" fillId="25" borderId="0" xfId="0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0" fontId="97" fillId="6" borderId="81" xfId="0" applyFont="1" applyFill="1" applyBorder="1"/>
    <xf numFmtId="0" fontId="97" fillId="6" borderId="54" xfId="0" applyFont="1" applyFill="1" applyBorder="1" applyAlignment="1">
      <alignment horizontal="center"/>
    </xf>
    <xf numFmtId="0" fontId="98" fillId="6" borderId="1" xfId="0" applyFont="1" applyFill="1" applyBorder="1"/>
    <xf numFmtId="0" fontId="0" fillId="26" borderId="33" xfId="0" applyFill="1" applyBorder="1" applyAlignment="1">
      <alignment horizontal="center"/>
    </xf>
    <xf numFmtId="0" fontId="0" fillId="26" borderId="41" xfId="0" applyFill="1" applyBorder="1" applyAlignment="1">
      <alignment horizontal="center"/>
    </xf>
    <xf numFmtId="0" fontId="0" fillId="26" borderId="42" xfId="0" applyFill="1" applyBorder="1" applyAlignment="1">
      <alignment horizontal="center"/>
    </xf>
    <xf numFmtId="0" fontId="99" fillId="6" borderId="4" xfId="0" applyFont="1" applyFill="1" applyBorder="1"/>
    <xf numFmtId="0" fontId="0" fillId="26" borderId="44" xfId="0" applyFill="1" applyBorder="1" applyAlignment="1">
      <alignment horizontal="center"/>
    </xf>
    <xf numFmtId="0" fontId="0" fillId="26" borderId="0" xfId="0" applyFill="1" applyAlignment="1">
      <alignment horizontal="center"/>
    </xf>
    <xf numFmtId="0" fontId="0" fillId="26" borderId="43" xfId="0" applyFill="1" applyBorder="1" applyAlignment="1">
      <alignment horizontal="center"/>
    </xf>
    <xf numFmtId="0" fontId="97" fillId="6" borderId="0" xfId="0" applyFont="1" applyFill="1" applyAlignment="1">
      <alignment horizontal="left"/>
    </xf>
    <xf numFmtId="0" fontId="97" fillId="6" borderId="39" xfId="0" applyFont="1" applyFill="1" applyBorder="1" applyAlignment="1">
      <alignment horizontal="center"/>
    </xf>
    <xf numFmtId="0" fontId="12" fillId="6" borderId="82" xfId="0" applyFont="1" applyFill="1" applyBorder="1" applyAlignment="1">
      <alignment horizontal="center"/>
    </xf>
    <xf numFmtId="0" fontId="0" fillId="6" borderId="83" xfId="0" applyFill="1" applyBorder="1" applyAlignment="1">
      <alignment horizontal="center"/>
    </xf>
    <xf numFmtId="0" fontId="12" fillId="6" borderId="84" xfId="0" applyFont="1" applyFill="1" applyBorder="1" applyAlignment="1">
      <alignment horizontal="center"/>
    </xf>
    <xf numFmtId="0" fontId="0" fillId="6" borderId="85" xfId="0" applyFill="1" applyBorder="1" applyAlignment="1">
      <alignment horizontal="center"/>
    </xf>
    <xf numFmtId="0" fontId="100" fillId="6" borderId="35" xfId="0" applyFont="1" applyFill="1" applyBorder="1" applyAlignment="1">
      <alignment horizontal="left"/>
    </xf>
    <xf numFmtId="0" fontId="100" fillId="6" borderId="36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/>
    </xf>
    <xf numFmtId="0" fontId="101" fillId="6" borderId="87" xfId="0" applyFont="1" applyFill="1" applyBorder="1" applyAlignment="1">
      <alignment horizontal="center" vertical="center"/>
    </xf>
    <xf numFmtId="0" fontId="12" fillId="6" borderId="88" xfId="0" applyFont="1" applyFill="1" applyBorder="1" applyAlignment="1">
      <alignment horizontal="center" vertical="center"/>
    </xf>
    <xf numFmtId="0" fontId="101" fillId="6" borderId="89" xfId="0" applyFont="1" applyFill="1" applyBorder="1" applyAlignment="1">
      <alignment horizontal="center" vertical="center"/>
    </xf>
    <xf numFmtId="0" fontId="12" fillId="26" borderId="90" xfId="0" applyFont="1" applyFill="1" applyBorder="1" applyAlignment="1">
      <alignment horizontal="center"/>
    </xf>
    <xf numFmtId="0" fontId="12" fillId="26" borderId="35" xfId="0" applyFont="1" applyFill="1" applyBorder="1"/>
    <xf numFmtId="0" fontId="0" fillId="26" borderId="36" xfId="0" applyFill="1" applyBorder="1"/>
    <xf numFmtId="0" fontId="8" fillId="22" borderId="0" xfId="0" applyFont="1" applyFill="1" applyAlignment="1">
      <alignment horizontal="left"/>
    </xf>
    <xf numFmtId="0" fontId="102" fillId="22" borderId="0" xfId="0" applyFont="1" applyFill="1" applyAlignment="1">
      <alignment vertical="center"/>
    </xf>
    <xf numFmtId="0" fontId="6" fillId="22" borderId="0" xfId="0" applyFont="1" applyFill="1" applyAlignment="1">
      <alignment horizontal="center"/>
    </xf>
    <xf numFmtId="0" fontId="12" fillId="0" borderId="34" xfId="0" applyFont="1" applyBorder="1"/>
    <xf numFmtId="0" fontId="0" fillId="0" borderId="36" xfId="0" applyBorder="1"/>
    <xf numFmtId="0" fontId="103" fillId="6" borderId="4" xfId="0" applyFont="1" applyFill="1" applyBorder="1"/>
    <xf numFmtId="0" fontId="0" fillId="6" borderId="91" xfId="0" applyFill="1" applyBorder="1" applyAlignment="1">
      <alignment horizontal="center"/>
    </xf>
    <xf numFmtId="0" fontId="0" fillId="6" borderId="39" xfId="0" applyFill="1" applyBorder="1"/>
    <xf numFmtId="0" fontId="103" fillId="0" borderId="34" xfId="0" applyFont="1" applyBorder="1"/>
    <xf numFmtId="0" fontId="0" fillId="0" borderId="18" xfId="0" applyBorder="1"/>
    <xf numFmtId="0" fontId="0" fillId="0" borderId="45" xfId="0" applyBorder="1"/>
    <xf numFmtId="0" fontId="0" fillId="6" borderId="45" xfId="0" applyFill="1" applyBorder="1" applyAlignment="1">
      <alignment horizontal="center"/>
    </xf>
    <xf numFmtId="0" fontId="12" fillId="6" borderId="38" xfId="0" applyFont="1" applyFill="1" applyBorder="1" applyAlignment="1">
      <alignment horizontal="left"/>
    </xf>
    <xf numFmtId="0" fontId="105" fillId="27" borderId="35" xfId="0" applyFont="1" applyFill="1" applyBorder="1"/>
    <xf numFmtId="0" fontId="0" fillId="0" borderId="36" xfId="0" applyBorder="1" applyAlignment="1">
      <alignment horizontal="center"/>
    </xf>
    <xf numFmtId="0" fontId="105" fillId="6" borderId="38" xfId="0" applyFont="1" applyFill="1" applyBorder="1"/>
    <xf numFmtId="0" fontId="105" fillId="6" borderId="17" xfId="0" applyFont="1" applyFill="1" applyBorder="1"/>
    <xf numFmtId="0" fontId="0" fillId="27" borderId="80" xfId="0" applyFill="1" applyBorder="1"/>
    <xf numFmtId="0" fontId="0" fillId="0" borderId="92" xfId="0" applyBorder="1" applyAlignment="1">
      <alignment horizontal="center"/>
    </xf>
    <xf numFmtId="0" fontId="93" fillId="6" borderId="38" xfId="0" applyFont="1" applyFill="1" applyBorder="1"/>
    <xf numFmtId="0" fontId="105" fillId="26" borderId="79" xfId="0" applyFont="1" applyFill="1" applyBorder="1"/>
    <xf numFmtId="0" fontId="0" fillId="6" borderId="92" xfId="0" applyFill="1" applyBorder="1" applyAlignment="1">
      <alignment horizontal="center"/>
    </xf>
    <xf numFmtId="0" fontId="8" fillId="19" borderId="15" xfId="0" applyFont="1" applyFill="1" applyBorder="1"/>
    <xf numFmtId="0" fontId="12" fillId="6" borderId="0" xfId="0" applyFont="1" applyFill="1" applyAlignment="1">
      <alignment horizontal="left"/>
    </xf>
    <xf numFmtId="0" fontId="106" fillId="12" borderId="40" xfId="0" applyFont="1" applyFill="1" applyBorder="1"/>
    <xf numFmtId="0" fontId="97" fillId="12" borderId="41" xfId="0" applyFont="1" applyFill="1" applyBorder="1" applyAlignment="1">
      <alignment horizontal="left"/>
    </xf>
    <xf numFmtId="0" fontId="97" fillId="12" borderId="41" xfId="0" applyFont="1" applyFill="1" applyBorder="1"/>
    <xf numFmtId="0" fontId="97" fillId="12" borderId="42" xfId="0" applyFont="1" applyFill="1" applyBorder="1"/>
    <xf numFmtId="0" fontId="0" fillId="6" borderId="17" xfId="0" applyFill="1" applyBorder="1" applyAlignment="1">
      <alignment horizontal="left"/>
    </xf>
    <xf numFmtId="0" fontId="0" fillId="6" borderId="45" xfId="0" applyFill="1" applyBorder="1"/>
    <xf numFmtId="0" fontId="97" fillId="6" borderId="15" xfId="0" applyFont="1" applyFill="1" applyBorder="1"/>
    <xf numFmtId="0" fontId="97" fillId="6" borderId="0" xfId="0" applyFont="1" applyFill="1" applyAlignment="1">
      <alignment horizontal="center"/>
    </xf>
    <xf numFmtId="0" fontId="97" fillId="6" borderId="0" xfId="0" applyFont="1" applyFill="1"/>
    <xf numFmtId="0" fontId="97" fillId="6" borderId="43" xfId="0" applyFont="1" applyFill="1" applyBorder="1"/>
    <xf numFmtId="0" fontId="8" fillId="17" borderId="15" xfId="0" applyFont="1" applyFill="1" applyBorder="1"/>
    <xf numFmtId="0" fontId="8" fillId="17" borderId="0" xfId="0" applyFont="1" applyFill="1" applyAlignment="1">
      <alignment horizontal="center"/>
    </xf>
    <xf numFmtId="0" fontId="107" fillId="17" borderId="0" xfId="0" applyFont="1" applyFill="1"/>
    <xf numFmtId="0" fontId="107" fillId="17" borderId="43" xfId="0" applyFont="1" applyFill="1" applyBorder="1"/>
    <xf numFmtId="0" fontId="97" fillId="12" borderId="15" xfId="0" applyFont="1" applyFill="1" applyBorder="1"/>
    <xf numFmtId="0" fontId="97" fillId="12" borderId="0" xfId="0" applyFont="1" applyFill="1" applyAlignment="1">
      <alignment horizontal="center"/>
    </xf>
    <xf numFmtId="0" fontId="97" fillId="12" borderId="0" xfId="0" applyFont="1" applyFill="1"/>
    <xf numFmtId="0" fontId="97" fillId="12" borderId="43" xfId="0" applyFont="1" applyFill="1" applyBorder="1"/>
    <xf numFmtId="0" fontId="108" fillId="10" borderId="0" xfId="0" applyFont="1" applyFill="1"/>
    <xf numFmtId="0" fontId="0" fillId="26" borderId="24" xfId="0" applyFill="1" applyBorder="1" applyAlignment="1">
      <alignment horizontal="center"/>
    </xf>
    <xf numFmtId="0" fontId="0" fillId="26" borderId="6" xfId="0" applyFill="1" applyBorder="1" applyAlignment="1">
      <alignment horizontal="center"/>
    </xf>
    <xf numFmtId="0" fontId="0" fillId="26" borderId="46" xfId="0" applyFill="1" applyBorder="1" applyAlignment="1">
      <alignment horizontal="center"/>
    </xf>
    <xf numFmtId="0" fontId="93" fillId="6" borderId="0" xfId="0" applyFont="1" applyFill="1" applyAlignment="1">
      <alignment horizontal="center"/>
    </xf>
    <xf numFmtId="0" fontId="93" fillId="6" borderId="0" xfId="0" applyFont="1" applyFill="1" applyAlignment="1">
      <alignment horizontal="left"/>
    </xf>
    <xf numFmtId="0" fontId="93" fillId="6" borderId="43" xfId="0" applyFont="1" applyFill="1" applyBorder="1" applyAlignment="1">
      <alignment horizontal="left"/>
    </xf>
    <xf numFmtId="0" fontId="106" fillId="6" borderId="15" xfId="0" applyFont="1" applyFill="1" applyBorder="1"/>
    <xf numFmtId="0" fontId="93" fillId="12" borderId="15" xfId="0" applyFont="1" applyFill="1" applyBorder="1"/>
    <xf numFmtId="0" fontId="93" fillId="12" borderId="0" xfId="0" applyFont="1" applyFill="1" applyAlignment="1">
      <alignment horizontal="center"/>
    </xf>
    <xf numFmtId="0" fontId="93" fillId="12" borderId="0" xfId="0" applyFont="1" applyFill="1"/>
    <xf numFmtId="0" fontId="93" fillId="12" borderId="43" xfId="0" applyFont="1" applyFill="1" applyBorder="1"/>
    <xf numFmtId="0" fontId="93" fillId="6" borderId="43" xfId="0" applyFont="1" applyFill="1" applyBorder="1"/>
    <xf numFmtId="0" fontId="109" fillId="6" borderId="4" xfId="0" applyFont="1" applyFill="1" applyBorder="1"/>
    <xf numFmtId="0" fontId="106" fillId="12" borderId="15" xfId="0" applyFont="1" applyFill="1" applyBorder="1"/>
    <xf numFmtId="0" fontId="8" fillId="28" borderId="15" xfId="0" applyFont="1" applyFill="1" applyBorder="1"/>
    <xf numFmtId="0" fontId="110" fillId="28" borderId="0" xfId="0" applyFont="1" applyFill="1" applyAlignment="1">
      <alignment horizontal="center"/>
    </xf>
    <xf numFmtId="0" fontId="110" fillId="28" borderId="0" xfId="0" applyFont="1" applyFill="1"/>
    <xf numFmtId="0" fontId="110" fillId="28" borderId="43" xfId="0" applyFont="1" applyFill="1" applyBorder="1"/>
    <xf numFmtId="0" fontId="111" fillId="19" borderId="0" xfId="0" applyFont="1" applyFill="1"/>
    <xf numFmtId="0" fontId="107" fillId="19" borderId="0" xfId="0" applyFont="1" applyFill="1"/>
    <xf numFmtId="0" fontId="107" fillId="19" borderId="43" xfId="0" applyFont="1" applyFill="1" applyBorder="1"/>
    <xf numFmtId="0" fontId="100" fillId="12" borderId="15" xfId="0" applyFont="1" applyFill="1" applyBorder="1"/>
    <xf numFmtId="0" fontId="53" fillId="6" borderId="15" xfId="0" applyFont="1" applyFill="1" applyBorder="1"/>
    <xf numFmtId="0" fontId="100" fillId="6" borderId="15" xfId="0" applyFont="1" applyFill="1" applyBorder="1"/>
    <xf numFmtId="0" fontId="53" fillId="12" borderId="15" xfId="0" applyFont="1" applyFill="1" applyBorder="1"/>
    <xf numFmtId="0" fontId="6" fillId="10" borderId="74" xfId="0" applyFont="1" applyFill="1" applyBorder="1"/>
    <xf numFmtId="0" fontId="6" fillId="10" borderId="75" xfId="0" applyFont="1" applyFill="1" applyBorder="1"/>
    <xf numFmtId="0" fontId="6" fillId="10" borderId="76" xfId="0" applyFont="1" applyFill="1" applyBorder="1"/>
    <xf numFmtId="0" fontId="17" fillId="12" borderId="0" xfId="0" applyFont="1" applyFill="1"/>
    <xf numFmtId="0" fontId="17" fillId="12" borderId="0" xfId="0" applyFont="1" applyFill="1" applyAlignment="1">
      <alignment horizontal="center"/>
    </xf>
    <xf numFmtId="0" fontId="0" fillId="0" borderId="70" xfId="0" applyBorder="1"/>
    <xf numFmtId="0" fontId="0" fillId="0" borderId="77" xfId="0" applyBorder="1"/>
    <xf numFmtId="0" fontId="0" fillId="0" borderId="77" xfId="0" applyBorder="1" applyAlignment="1">
      <alignment horizontal="center"/>
    </xf>
    <xf numFmtId="0" fontId="0" fillId="0" borderId="72" xfId="0" applyBorder="1"/>
    <xf numFmtId="0" fontId="0" fillId="0" borderId="62" xfId="0" applyBorder="1"/>
    <xf numFmtId="0" fontId="0" fillId="0" borderId="78" xfId="0" applyBorder="1"/>
    <xf numFmtId="0" fontId="97" fillId="6" borderId="25" xfId="0" applyFont="1" applyFill="1" applyBorder="1"/>
    <xf numFmtId="0" fontId="97" fillId="6" borderId="6" xfId="0" applyFont="1" applyFill="1" applyBorder="1"/>
    <xf numFmtId="0" fontId="97" fillId="6" borderId="46" xfId="0" applyFont="1" applyFill="1" applyBorder="1"/>
    <xf numFmtId="0" fontId="53" fillId="12" borderId="0" xfId="0" applyFont="1" applyFill="1"/>
    <xf numFmtId="0" fontId="23" fillId="12" borderId="0" xfId="0" applyFont="1" applyFill="1"/>
    <xf numFmtId="0" fontId="53" fillId="6" borderId="0" xfId="0" applyFont="1" applyFill="1" applyAlignment="1">
      <alignment horizontal="left"/>
    </xf>
    <xf numFmtId="0" fontId="112" fillId="19" borderId="0" xfId="0" applyFont="1" applyFill="1"/>
    <xf numFmtId="0" fontId="111" fillId="19" borderId="43" xfId="0" applyFont="1" applyFill="1" applyBorder="1" applyAlignment="1">
      <alignment horizontal="center"/>
    </xf>
    <xf numFmtId="0" fontId="97" fillId="6" borderId="40" xfId="0" applyFont="1" applyFill="1" applyBorder="1"/>
    <xf numFmtId="0" fontId="97" fillId="6" borderId="41" xfId="0" applyFont="1" applyFill="1" applyBorder="1" applyAlignment="1">
      <alignment horizontal="center"/>
    </xf>
    <xf numFmtId="0" fontId="97" fillId="6" borderId="41" xfId="0" applyFont="1" applyFill="1" applyBorder="1" applyAlignment="1">
      <alignment horizontal="left"/>
    </xf>
    <xf numFmtId="0" fontId="97" fillId="6" borderId="42" xfId="0" applyFont="1" applyFill="1" applyBorder="1" applyAlignment="1">
      <alignment horizontal="left"/>
    </xf>
    <xf numFmtId="0" fontId="93" fillId="6" borderId="25" xfId="0" applyFont="1" applyFill="1" applyBorder="1"/>
    <xf numFmtId="0" fontId="111" fillId="17" borderId="0" xfId="0" applyFont="1" applyFill="1"/>
    <xf numFmtId="0" fontId="111" fillId="17" borderId="43" xfId="0" applyFont="1" applyFill="1" applyBorder="1"/>
    <xf numFmtId="0" fontId="93" fillId="6" borderId="40" xfId="0" applyFont="1" applyFill="1" applyBorder="1"/>
    <xf numFmtId="0" fontId="93" fillId="6" borderId="41" xfId="0" applyFont="1" applyFill="1" applyBorder="1"/>
    <xf numFmtId="0" fontId="93" fillId="6" borderId="42" xfId="0" applyFont="1" applyFill="1" applyBorder="1"/>
    <xf numFmtId="0" fontId="93" fillId="6" borderId="46" xfId="0" applyFont="1" applyFill="1" applyBorder="1"/>
    <xf numFmtId="0" fontId="113" fillId="0" borderId="0" xfId="0" applyFont="1"/>
    <xf numFmtId="0" fontId="114" fillId="10" borderId="0" xfId="0" applyFont="1" applyFill="1"/>
    <xf numFmtId="0" fontId="114" fillId="6" borderId="0" xfId="0" applyFont="1" applyFill="1" applyAlignment="1">
      <alignment horizontal="center"/>
    </xf>
    <xf numFmtId="0" fontId="114" fillId="6" borderId="0" xfId="0" applyFont="1" applyFill="1"/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70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78" xfId="0" applyBorder="1" applyAlignment="1">
      <alignment horizontal="center"/>
    </xf>
    <xf numFmtId="0" fontId="115" fillId="10" borderId="0" xfId="0" applyFont="1" applyFill="1"/>
    <xf numFmtId="0" fontId="116" fillId="10" borderId="0" xfId="0" applyFont="1" applyFill="1"/>
    <xf numFmtId="0" fontId="117" fillId="0" borderId="0" xfId="0" applyFont="1"/>
    <xf numFmtId="0" fontId="44" fillId="6" borderId="0" xfId="1" applyFont="1" applyFill="1" applyBorder="1" applyProtection="1"/>
    <xf numFmtId="0" fontId="45" fillId="6" borderId="0" xfId="1" applyFill="1" applyBorder="1" applyProtection="1"/>
    <xf numFmtId="0" fontId="45" fillId="2" borderId="0" xfId="1" applyBorder="1" applyProtection="1"/>
    <xf numFmtId="0" fontId="118" fillId="0" borderId="0" xfId="0" applyFont="1"/>
    <xf numFmtId="0" fontId="119" fillId="0" borderId="0" xfId="0" applyFont="1" applyAlignment="1">
      <alignment vertical="center"/>
    </xf>
    <xf numFmtId="0" fontId="20" fillId="6" borderId="48" xfId="0" applyFont="1" applyFill="1" applyBorder="1"/>
    <xf numFmtId="0" fontId="12" fillId="0" borderId="0" xfId="0" applyFont="1" applyAlignment="1">
      <alignment wrapText="1"/>
    </xf>
    <xf numFmtId="0" fontId="120" fillId="3" borderId="40" xfId="2" applyBorder="1" applyProtection="1"/>
    <xf numFmtId="0" fontId="120" fillId="3" borderId="41" xfId="2" applyBorder="1" applyProtection="1"/>
    <xf numFmtId="0" fontId="120" fillId="3" borderId="42" xfId="2" applyBorder="1" applyProtection="1"/>
    <xf numFmtId="0" fontId="45" fillId="2" borderId="15" xfId="1" applyBorder="1" applyProtection="1"/>
    <xf numFmtId="0" fontId="54" fillId="0" borderId="43" xfId="0" applyFont="1" applyBorder="1"/>
    <xf numFmtId="0" fontId="54" fillId="0" borderId="15" xfId="0" applyFont="1" applyBorder="1"/>
    <xf numFmtId="0" fontId="45" fillId="2" borderId="0" xfId="1" applyBorder="1" applyAlignment="1" applyProtection="1">
      <alignment vertical="center"/>
    </xf>
    <xf numFmtId="0" fontId="121" fillId="0" borderId="0" xfId="0" applyFont="1"/>
    <xf numFmtId="0" fontId="121" fillId="0" borderId="0" xfId="0" applyFont="1" applyAlignment="1">
      <alignment horizontal="left" vertical="center"/>
    </xf>
    <xf numFmtId="0" fontId="122" fillId="2" borderId="0" xfId="1" applyFont="1" applyBorder="1" applyProtection="1"/>
    <xf numFmtId="0" fontId="54" fillId="0" borderId="0" xfId="0" applyFont="1" applyAlignment="1">
      <alignment horizontal="center"/>
    </xf>
    <xf numFmtId="0" fontId="0" fillId="0" borderId="15" xfId="0" applyBorder="1"/>
    <xf numFmtId="0" fontId="54" fillId="0" borderId="25" xfId="0" applyFont="1" applyBorder="1"/>
    <xf numFmtId="0" fontId="0" fillId="0" borderId="46" xfId="0" applyBorder="1"/>
    <xf numFmtId="0" fontId="123" fillId="0" borderId="0" xfId="0" applyFont="1"/>
    <xf numFmtId="0" fontId="124" fillId="0" borderId="0" xfId="0" applyFont="1" applyAlignment="1">
      <alignment vertical="center"/>
    </xf>
    <xf numFmtId="0" fontId="124" fillId="0" borderId="0" xfId="0" applyFont="1"/>
    <xf numFmtId="0" fontId="125" fillId="0" borderId="0" xfId="0" applyFont="1"/>
    <xf numFmtId="0" fontId="126" fillId="0" borderId="0" xfId="0" applyFont="1" applyAlignment="1">
      <alignment vertical="center"/>
    </xf>
    <xf numFmtId="0" fontId="126" fillId="0" borderId="0" xfId="0" applyFont="1" applyAlignment="1">
      <alignment horizontal="left" vertical="center"/>
    </xf>
    <xf numFmtId="0" fontId="127" fillId="10" borderId="0" xfId="0" applyFont="1" applyFill="1"/>
    <xf numFmtId="0" fontId="128" fillId="10" borderId="0" xfId="0" applyFont="1" applyFill="1"/>
    <xf numFmtId="0" fontId="54" fillId="12" borderId="0" xfId="0" applyFont="1" applyFill="1"/>
    <xf numFmtId="0" fontId="74" fillId="12" borderId="0" xfId="0" applyFont="1" applyFill="1"/>
    <xf numFmtId="0" fontId="50" fillId="12" borderId="0" xfId="0" applyFont="1" applyFill="1"/>
    <xf numFmtId="0" fontId="49" fillId="12" borderId="0" xfId="0" applyFont="1" applyFill="1"/>
    <xf numFmtId="0" fontId="50" fillId="6" borderId="0" xfId="0" applyFont="1" applyFill="1"/>
    <xf numFmtId="0" fontId="49" fillId="6" borderId="0" xfId="0" applyFont="1" applyFill="1"/>
    <xf numFmtId="0" fontId="129" fillId="0" borderId="0" xfId="0" applyFont="1"/>
    <xf numFmtId="0" fontId="74" fillId="16" borderId="0" xfId="0" applyFont="1" applyFill="1"/>
    <xf numFmtId="0" fontId="9" fillId="0" borderId="0" xfId="0" applyFont="1" applyAlignment="1">
      <alignment horizontal="right"/>
    </xf>
    <xf numFmtId="0" fontId="72" fillId="10" borderId="0" xfId="0" applyFont="1" applyFill="1"/>
    <xf numFmtId="0" fontId="130" fillId="10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56" fillId="0" borderId="68" xfId="0" applyFont="1" applyBorder="1" applyAlignment="1">
      <alignment wrapText="1"/>
    </xf>
    <xf numFmtId="0" fontId="0" fillId="4" borderId="0" xfId="3" applyFont="1" applyBorder="1" applyAlignment="1" applyProtection="1">
      <alignment wrapText="1"/>
    </xf>
    <xf numFmtId="0" fontId="0" fillId="4" borderId="0" xfId="3" applyFont="1" applyBorder="1" applyProtection="1"/>
    <xf numFmtId="0" fontId="0" fillId="0" borderId="0" xfId="0" applyAlignment="1">
      <alignment wrapText="1"/>
    </xf>
    <xf numFmtId="0" fontId="7" fillId="5" borderId="0" xfId="4" applyBorder="1" applyAlignment="1" applyProtection="1">
      <alignment horizontal="center"/>
    </xf>
    <xf numFmtId="0" fontId="0" fillId="29" borderId="40" xfId="0" applyFill="1" applyBorder="1" applyAlignment="1">
      <alignment horizontal="center"/>
    </xf>
    <xf numFmtId="0" fontId="0" fillId="29" borderId="41" xfId="0" applyFill="1" applyBorder="1" applyAlignment="1">
      <alignment horizontal="center"/>
    </xf>
    <xf numFmtId="0" fontId="0" fillId="29" borderId="42" xfId="0" applyFill="1" applyBorder="1" applyAlignment="1">
      <alignment horizontal="center"/>
    </xf>
    <xf numFmtId="0" fontId="0" fillId="29" borderId="15" xfId="0" applyFill="1" applyBorder="1" applyAlignment="1">
      <alignment horizontal="center"/>
    </xf>
    <xf numFmtId="0" fontId="0" fillId="29" borderId="0" xfId="0" applyFill="1" applyAlignment="1">
      <alignment horizontal="center"/>
    </xf>
    <xf numFmtId="0" fontId="0" fillId="29" borderId="43" xfId="0" applyFill="1" applyBorder="1" applyAlignment="1">
      <alignment horizontal="center"/>
    </xf>
    <xf numFmtId="0" fontId="0" fillId="29" borderId="25" xfId="0" applyFill="1" applyBorder="1" applyAlignment="1">
      <alignment horizontal="center"/>
    </xf>
    <xf numFmtId="0" fontId="0" fillId="29" borderId="6" xfId="0" applyFill="1" applyBorder="1" applyAlignment="1">
      <alignment horizontal="center"/>
    </xf>
    <xf numFmtId="0" fontId="0" fillId="29" borderId="46" xfId="0" applyFill="1" applyBorder="1" applyAlignment="1">
      <alignment horizontal="center"/>
    </xf>
    <xf numFmtId="0" fontId="39" fillId="6" borderId="0" xfId="0" applyFont="1" applyFill="1" applyAlignment="1">
      <alignment horizontal="center"/>
    </xf>
    <xf numFmtId="0" fontId="85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0" fillId="30" borderId="0" xfId="0" applyFill="1"/>
    <xf numFmtId="0" fontId="23" fillId="30" borderId="0" xfId="0" applyFont="1" applyFill="1" applyAlignment="1">
      <alignment horizontal="center"/>
    </xf>
    <xf numFmtId="0" fontId="0" fillId="30" borderId="0" xfId="0" applyFill="1" applyAlignment="1">
      <alignment horizontal="center"/>
    </xf>
    <xf numFmtId="0" fontId="0" fillId="31" borderId="0" xfId="0" applyFill="1"/>
    <xf numFmtId="0" fontId="83" fillId="31" borderId="14" xfId="0" applyFont="1" applyFill="1" applyBorder="1"/>
    <xf numFmtId="0" fontId="0" fillId="31" borderId="12" xfId="0" applyFill="1" applyBorder="1"/>
    <xf numFmtId="0" fontId="23" fillId="31" borderId="12" xfId="0" applyFont="1" applyFill="1" applyBorder="1" applyAlignment="1">
      <alignment horizontal="center"/>
    </xf>
    <xf numFmtId="0" fontId="77" fillId="31" borderId="0" xfId="0" applyFont="1" applyFill="1"/>
    <xf numFmtId="0" fontId="78" fillId="31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66" fillId="31" borderId="0" xfId="0" applyFont="1" applyFill="1" applyAlignment="1">
      <alignment horizontal="center"/>
    </xf>
    <xf numFmtId="0" fontId="12" fillId="31" borderId="0" xfId="0" applyFont="1" applyFill="1" applyAlignment="1">
      <alignment horizontal="center"/>
    </xf>
    <xf numFmtId="0" fontId="8" fillId="32" borderId="0" xfId="0" applyFont="1" applyFill="1"/>
    <xf numFmtId="0" fontId="33" fillId="32" borderId="0" xfId="0" applyFont="1" applyFill="1" applyAlignment="1">
      <alignment horizontal="center"/>
    </xf>
    <xf numFmtId="0" fontId="8" fillId="32" borderId="0" xfId="0" applyFont="1" applyFill="1" applyAlignment="1">
      <alignment horizontal="left"/>
    </xf>
    <xf numFmtId="0" fontId="132" fillId="30" borderId="0" xfId="0" applyFont="1" applyFill="1" applyAlignment="1">
      <alignment horizontal="center"/>
    </xf>
    <xf numFmtId="0" fontId="0" fillId="30" borderId="0" xfId="0" applyFill="1" applyAlignment="1">
      <alignment horizontal="left"/>
    </xf>
    <xf numFmtId="0" fontId="85" fillId="33" borderId="64" xfId="0" applyFont="1" applyFill="1" applyBorder="1"/>
    <xf numFmtId="0" fontId="41" fillId="30" borderId="0" xfId="0" applyFont="1" applyFill="1"/>
    <xf numFmtId="0" fontId="66" fillId="30" borderId="0" xfId="0" applyFont="1" applyFill="1" applyAlignment="1">
      <alignment horizontal="center"/>
    </xf>
    <xf numFmtId="0" fontId="77" fillId="30" borderId="0" xfId="0" applyFont="1" applyFill="1"/>
    <xf numFmtId="0" fontId="78" fillId="30" borderId="0" xfId="0" applyFont="1" applyFill="1" applyAlignment="1">
      <alignment horizontal="center"/>
    </xf>
    <xf numFmtId="0" fontId="24" fillId="34" borderId="12" xfId="0" applyFont="1" applyFill="1" applyBorder="1" applyAlignment="1">
      <alignment horizontal="left"/>
    </xf>
    <xf numFmtId="0" fontId="0" fillId="34" borderId="6" xfId="0" applyFill="1" applyBorder="1"/>
    <xf numFmtId="0" fontId="133" fillId="6" borderId="0" xfId="0" applyFont="1" applyFill="1" applyAlignment="1">
      <alignment horizontal="center"/>
    </xf>
    <xf numFmtId="0" fontId="41" fillId="30" borderId="12" xfId="0" applyFont="1" applyFill="1" applyBorder="1"/>
    <xf numFmtId="0" fontId="0" fillId="30" borderId="12" xfId="0" applyFill="1" applyBorder="1"/>
    <xf numFmtId="0" fontId="23" fillId="30" borderId="12" xfId="0" applyFont="1" applyFill="1" applyBorder="1" applyAlignment="1">
      <alignment horizontal="center"/>
    </xf>
    <xf numFmtId="0" fontId="0" fillId="30" borderId="12" xfId="0" applyFill="1" applyBorder="1" applyAlignment="1">
      <alignment horizontal="center"/>
    </xf>
    <xf numFmtId="0" fontId="66" fillId="30" borderId="12" xfId="0" applyFont="1" applyFill="1" applyBorder="1"/>
    <xf numFmtId="0" fontId="80" fillId="30" borderId="12" xfId="0" applyFont="1" applyFill="1" applyBorder="1"/>
    <xf numFmtId="0" fontId="0" fillId="30" borderId="55" xfId="0" applyFill="1" applyBorder="1"/>
    <xf numFmtId="0" fontId="82" fillId="30" borderId="12" xfId="0" applyFont="1" applyFill="1" applyBorder="1"/>
    <xf numFmtId="0" fontId="82" fillId="30" borderId="0" xfId="0" applyFont="1" applyFill="1"/>
    <xf numFmtId="0" fontId="83" fillId="30" borderId="2" xfId="0" applyFont="1" applyFill="1" applyBorder="1"/>
    <xf numFmtId="0" fontId="83" fillId="30" borderId="14" xfId="0" applyFont="1" applyFill="1" applyBorder="1"/>
    <xf numFmtId="0" fontId="83" fillId="30" borderId="12" xfId="0" applyFont="1" applyFill="1" applyBorder="1"/>
    <xf numFmtId="0" fontId="86" fillId="33" borderId="65" xfId="0" applyFont="1" applyFill="1" applyBorder="1" applyAlignment="1">
      <alignment horizontal="center"/>
    </xf>
    <xf numFmtId="0" fontId="33" fillId="35" borderId="0" xfId="0" applyFont="1" applyFill="1"/>
    <xf numFmtId="0" fontId="33" fillId="35" borderId="0" xfId="0" applyFont="1" applyFill="1" applyAlignment="1">
      <alignment horizontal="center"/>
    </xf>
    <xf numFmtId="0" fontId="8" fillId="35" borderId="0" xfId="0" applyFont="1" applyFill="1" applyAlignment="1">
      <alignment horizontal="left"/>
    </xf>
    <xf numFmtId="0" fontId="85" fillId="33" borderId="65" xfId="0" applyFont="1" applyFill="1" applyBorder="1" applyAlignment="1">
      <alignment horizontal="left"/>
    </xf>
    <xf numFmtId="0" fontId="8" fillId="20" borderId="0" xfId="0" applyFont="1" applyFill="1" applyAlignment="1">
      <alignment horizontal="left"/>
    </xf>
    <xf numFmtId="0" fontId="8" fillId="21" borderId="0" xfId="0" applyFont="1" applyFill="1" applyAlignment="1">
      <alignment horizontal="left"/>
    </xf>
    <xf numFmtId="0" fontId="8" fillId="23" borderId="0" xfId="0" applyFont="1" applyFill="1" applyAlignment="1">
      <alignment horizontal="left"/>
    </xf>
    <xf numFmtId="0" fontId="32" fillId="0" borderId="52" xfId="0" applyFont="1" applyBorder="1" applyAlignment="1">
      <alignment horizontal="left" wrapText="1"/>
    </xf>
    <xf numFmtId="0" fontId="8" fillId="10" borderId="57" xfId="0" applyFont="1" applyFill="1" applyBorder="1" applyAlignment="1">
      <alignment horizontal="left"/>
    </xf>
    <xf numFmtId="0" fontId="40" fillId="0" borderId="58" xfId="0" applyFont="1" applyBorder="1" applyAlignment="1">
      <alignment horizontal="left" wrapText="1"/>
    </xf>
    <xf numFmtId="0" fontId="70" fillId="0" borderId="58" xfId="0" applyFont="1" applyBorder="1" applyAlignment="1">
      <alignment horizontal="left" wrapText="1"/>
    </xf>
    <xf numFmtId="0" fontId="70" fillId="0" borderId="69" xfId="0" applyFont="1" applyBorder="1" applyAlignment="1">
      <alignment horizontal="left" wrapText="1"/>
    </xf>
    <xf numFmtId="0" fontId="135" fillId="0" borderId="52" xfId="0" applyFont="1" applyBorder="1" applyAlignment="1">
      <alignment wrapText="1"/>
    </xf>
    <xf numFmtId="0" fontId="135" fillId="0" borderId="52" xfId="0" quotePrefix="1" applyFont="1" applyBorder="1" applyAlignment="1">
      <alignment wrapText="1"/>
    </xf>
    <xf numFmtId="0" fontId="136" fillId="0" borderId="0" xfId="0" applyFont="1" applyAlignment="1">
      <alignment horizontal="left"/>
    </xf>
    <xf numFmtId="0" fontId="134" fillId="0" borderId="52" xfId="0" applyFont="1" applyBorder="1" applyAlignment="1">
      <alignment horizontal="center"/>
    </xf>
    <xf numFmtId="0" fontId="134" fillId="0" borderId="52" xfId="0" quotePrefix="1" applyFont="1" applyBorder="1" applyAlignment="1">
      <alignment horizontal="center"/>
    </xf>
    <xf numFmtId="0" fontId="33" fillId="20" borderId="0" xfId="0" applyFont="1" applyFill="1" applyAlignment="1">
      <alignment horizontal="center"/>
    </xf>
    <xf numFmtId="0" fontId="33" fillId="21" borderId="0" xfId="0" applyFont="1" applyFill="1" applyAlignment="1">
      <alignment horizontal="center"/>
    </xf>
    <xf numFmtId="0" fontId="33" fillId="22" borderId="0" xfId="0" applyFont="1" applyFill="1" applyAlignment="1">
      <alignment horizontal="center"/>
    </xf>
    <xf numFmtId="0" fontId="33" fillId="23" borderId="0" xfId="0" applyFont="1" applyFill="1" applyAlignment="1">
      <alignment horizontal="center"/>
    </xf>
    <xf numFmtId="0" fontId="33" fillId="10" borderId="57" xfId="0" applyFont="1" applyFill="1" applyBorder="1" applyAlignment="1">
      <alignment horizontal="center"/>
    </xf>
    <xf numFmtId="0" fontId="134" fillId="0" borderId="52" xfId="0" applyFont="1" applyBorder="1" applyAlignment="1">
      <alignment horizontal="center" wrapText="1"/>
    </xf>
    <xf numFmtId="0" fontId="134" fillId="0" borderId="68" xfId="0" applyFont="1" applyBorder="1" applyAlignment="1">
      <alignment horizontal="center" wrapText="1"/>
    </xf>
    <xf numFmtId="0" fontId="137" fillId="0" borderId="52" xfId="0" applyFont="1" applyBorder="1"/>
    <xf numFmtId="0" fontId="137" fillId="0" borderId="52" xfId="0" applyFont="1" applyBorder="1" applyAlignment="1">
      <alignment horizontal="center"/>
    </xf>
    <xf numFmtId="16" fontId="0" fillId="0" borderId="0" xfId="0" quotePrefix="1" applyNumberFormat="1" applyAlignment="1">
      <alignment horizontal="center"/>
    </xf>
    <xf numFmtId="0" fontId="0" fillId="0" borderId="0" xfId="0" quotePrefix="1" applyAlignment="1">
      <alignment horizontal="center"/>
    </xf>
    <xf numFmtId="0" fontId="32" fillId="0" borderId="52" xfId="0" applyFont="1" applyBorder="1" applyAlignment="1">
      <alignment wrapText="1"/>
    </xf>
    <xf numFmtId="0" fontId="32" fillId="0" borderId="52" xfId="0" applyFont="1" applyBorder="1" applyAlignment="1">
      <alignment horizontal="center" wrapText="1"/>
    </xf>
    <xf numFmtId="0" fontId="142" fillId="0" borderId="0" xfId="0" applyFont="1" applyAlignment="1">
      <alignment horizontal="center"/>
    </xf>
    <xf numFmtId="0" fontId="139" fillId="0" borderId="0" xfId="0" applyFont="1" applyAlignment="1">
      <alignment horizontal="center"/>
    </xf>
    <xf numFmtId="0" fontId="138" fillId="0" borderId="52" xfId="0" applyFont="1" applyBorder="1" applyAlignment="1">
      <alignment wrapText="1"/>
    </xf>
    <xf numFmtId="0" fontId="137" fillId="0" borderId="52" xfId="0" applyFont="1" applyBorder="1" applyAlignment="1">
      <alignment horizontal="center" wrapText="1"/>
    </xf>
    <xf numFmtId="0" fontId="136" fillId="0" borderId="0" xfId="0" applyFont="1" applyAlignment="1">
      <alignment horizontal="center"/>
    </xf>
    <xf numFmtId="0" fontId="64" fillId="0" borderId="0" xfId="0" applyFont="1" applyAlignment="1">
      <alignment horizontal="left"/>
    </xf>
    <xf numFmtId="0" fontId="4" fillId="16" borderId="0" xfId="0" applyFont="1" applyFill="1" applyAlignment="1">
      <alignment horizontal="center"/>
    </xf>
    <xf numFmtId="0" fontId="58" fillId="16" borderId="0" xfId="0" applyFont="1" applyFill="1" applyAlignment="1">
      <alignment horizontal="left"/>
    </xf>
    <xf numFmtId="0" fontId="3" fillId="0" borderId="93" xfId="0" applyFont="1" applyBorder="1"/>
    <xf numFmtId="0" fontId="0" fillId="0" borderId="93" xfId="0" applyBorder="1" applyAlignment="1">
      <alignment horizontal="center"/>
    </xf>
    <xf numFmtId="0" fontId="3" fillId="0" borderId="93" xfId="0" applyFont="1" applyBorder="1" applyAlignment="1">
      <alignment horizontal="left"/>
    </xf>
    <xf numFmtId="0" fontId="64" fillId="0" borderId="0" xfId="0" applyFont="1" applyAlignment="1">
      <alignment horizontal="center"/>
    </xf>
    <xf numFmtId="0" fontId="24" fillId="0" borderId="0" xfId="0" applyFont="1" applyAlignment="1">
      <alignment horizontal="left"/>
    </xf>
    <xf numFmtId="0" fontId="87" fillId="0" borderId="0" xfId="0" applyFont="1" applyAlignment="1">
      <alignment horizontal="left"/>
    </xf>
    <xf numFmtId="0" fontId="84" fillId="0" borderId="0" xfId="0" applyFont="1" applyAlignment="1">
      <alignment horizontal="left"/>
    </xf>
    <xf numFmtId="0" fontId="143" fillId="37" borderId="0" xfId="0" applyFont="1" applyFill="1"/>
    <xf numFmtId="0" fontId="0" fillId="37" borderId="0" xfId="0" applyFill="1" applyAlignment="1">
      <alignment horizontal="center"/>
    </xf>
    <xf numFmtId="0" fontId="0" fillId="37" borderId="0" xfId="0" applyFill="1" applyAlignment="1">
      <alignment horizontal="left"/>
    </xf>
    <xf numFmtId="0" fontId="11" fillId="37" borderId="0" xfId="0" applyFont="1" applyFill="1" applyAlignment="1">
      <alignment horizontal="center"/>
    </xf>
    <xf numFmtId="0" fontId="95" fillId="32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6" borderId="0" xfId="0" applyFont="1" applyFill="1" applyAlignment="1">
      <alignment horizontal="center"/>
    </xf>
    <xf numFmtId="0" fontId="11" fillId="33" borderId="0" xfId="0" applyFont="1" applyFill="1" applyAlignment="1">
      <alignment horizontal="center"/>
    </xf>
    <xf numFmtId="0" fontId="144" fillId="6" borderId="0" xfId="0" applyFont="1" applyFill="1" applyAlignment="1">
      <alignment horizontal="center"/>
    </xf>
    <xf numFmtId="0" fontId="145" fillId="35" borderId="0" xfId="0" applyFont="1" applyFill="1" applyAlignment="1">
      <alignment horizontal="center"/>
    </xf>
    <xf numFmtId="0" fontId="11" fillId="36" borderId="0" xfId="0" applyFont="1" applyFill="1" applyAlignment="1">
      <alignment horizontal="center"/>
    </xf>
    <xf numFmtId="0" fontId="66" fillId="0" borderId="93" xfId="0" applyFont="1" applyBorder="1" applyAlignment="1">
      <alignment horizontal="center"/>
    </xf>
    <xf numFmtId="0" fontId="137" fillId="0" borderId="52" xfId="0" quotePrefix="1" applyFont="1" applyBorder="1" applyAlignment="1">
      <alignment horizontal="center"/>
    </xf>
    <xf numFmtId="0" fontId="138" fillId="0" borderId="0" xfId="0" applyFont="1" applyAlignment="1">
      <alignment wrapText="1"/>
    </xf>
    <xf numFmtId="0" fontId="66" fillId="0" borderId="52" xfId="0" applyFont="1" applyBorder="1" applyAlignment="1">
      <alignment horizontal="center"/>
    </xf>
    <xf numFmtId="0" fontId="137" fillId="0" borderId="0" xfId="0" applyFont="1" applyAlignment="1">
      <alignment horizontal="center" wrapText="1"/>
    </xf>
    <xf numFmtId="0" fontId="136" fillId="0" borderId="52" xfId="0" applyFont="1" applyBorder="1" applyAlignment="1">
      <alignment horizontal="center"/>
    </xf>
    <xf numFmtId="0" fontId="64" fillId="0" borderId="52" xfId="0" applyFont="1" applyBorder="1" applyAlignment="1">
      <alignment horizontal="left"/>
    </xf>
    <xf numFmtId="0" fontId="137" fillId="0" borderId="0" xfId="0" applyFont="1"/>
    <xf numFmtId="0" fontId="0" fillId="0" borderId="52" xfId="0" applyBorder="1" applyAlignment="1">
      <alignment horizontal="left"/>
    </xf>
    <xf numFmtId="0" fontId="140" fillId="32" borderId="0" xfId="0" applyFont="1" applyFill="1"/>
    <xf numFmtId="0" fontId="147" fillId="33" borderId="65" xfId="0" applyFont="1" applyFill="1" applyBorder="1"/>
    <xf numFmtId="0" fontId="140" fillId="35" borderId="0" xfId="0" applyFont="1" applyFill="1"/>
    <xf numFmtId="0" fontId="148" fillId="0" borderId="0" xfId="0" applyFont="1"/>
    <xf numFmtId="0" fontId="148" fillId="6" borderId="0" xfId="0" applyFont="1" applyFill="1"/>
    <xf numFmtId="0" fontId="149" fillId="18" borderId="67" xfId="0" applyFont="1" applyFill="1" applyBorder="1"/>
    <xf numFmtId="0" fontId="140" fillId="19" borderId="0" xfId="0" applyFont="1" applyFill="1"/>
    <xf numFmtId="0" fontId="150" fillId="0" borderId="0" xfId="0" applyFont="1"/>
    <xf numFmtId="0" fontId="140" fillId="20" borderId="0" xfId="0" applyFont="1" applyFill="1"/>
    <xf numFmtId="0" fontId="141" fillId="16" borderId="0" xfId="0" applyFont="1" applyFill="1"/>
    <xf numFmtId="0" fontId="140" fillId="21" borderId="0" xfId="0" applyFont="1" applyFill="1"/>
    <xf numFmtId="0" fontId="140" fillId="22" borderId="0" xfId="0" applyFont="1" applyFill="1"/>
    <xf numFmtId="0" fontId="140" fillId="23" borderId="0" xfId="0" applyFont="1" applyFill="1"/>
    <xf numFmtId="0" fontId="151" fillId="0" borderId="52" xfId="0" applyFont="1" applyBorder="1" applyAlignment="1">
      <alignment wrapText="1"/>
    </xf>
    <xf numFmtId="0" fontId="151" fillId="0" borderId="52" xfId="0" applyFont="1" applyBorder="1" applyAlignment="1">
      <alignment vertical="top" wrapText="1"/>
    </xf>
    <xf numFmtId="0" fontId="140" fillId="10" borderId="57" xfId="0" applyFont="1" applyFill="1" applyBorder="1"/>
    <xf numFmtId="0" fontId="2" fillId="0" borderId="0" xfId="0" applyFont="1" applyAlignment="1">
      <alignment horizontal="center"/>
    </xf>
    <xf numFmtId="0" fontId="135" fillId="0" borderId="52" xfId="0" applyFont="1" applyBorder="1"/>
    <xf numFmtId="0" fontId="138" fillId="0" borderId="52" xfId="0" applyFont="1" applyBorder="1"/>
    <xf numFmtId="0" fontId="0" fillId="0" borderId="0" xfId="0" applyAlignment="1">
      <alignment horizontal="center" wrapText="1"/>
    </xf>
    <xf numFmtId="0" fontId="152" fillId="0" borderId="52" xfId="0" applyFont="1" applyBorder="1" applyAlignment="1">
      <alignment wrapText="1"/>
    </xf>
    <xf numFmtId="0" fontId="138" fillId="0" borderId="52" xfId="0" applyFont="1" applyBorder="1" applyAlignment="1">
      <alignment vertical="center" wrapText="1"/>
    </xf>
    <xf numFmtId="0" fontId="138" fillId="0" borderId="52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138" fillId="0" borderId="52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53" fillId="0" borderId="52" xfId="0" applyFont="1" applyBorder="1" applyAlignment="1">
      <alignment horizontal="left" vertical="center" wrapText="1"/>
    </xf>
    <xf numFmtId="0" fontId="12" fillId="6" borderId="13" xfId="0" applyFont="1" applyFill="1" applyBorder="1"/>
    <xf numFmtId="0" fontId="0" fillId="0" borderId="0" xfId="0" applyAlignment="1">
      <alignment horizontal="left" wrapText="1"/>
    </xf>
    <xf numFmtId="0" fontId="153" fillId="0" borderId="52" xfId="0" applyFont="1" applyBorder="1" applyAlignment="1">
      <alignment horizontal="left" vertical="center"/>
    </xf>
    <xf numFmtId="0" fontId="153" fillId="0" borderId="68" xfId="0" applyFont="1" applyBorder="1" applyAlignment="1">
      <alignment horizontal="left" vertical="center"/>
    </xf>
    <xf numFmtId="0" fontId="138" fillId="0" borderId="68" xfId="0" applyFont="1" applyBorder="1" applyAlignment="1">
      <alignment horizontal="left" vertical="center"/>
    </xf>
    <xf numFmtId="16" fontId="138" fillId="38" borderId="52" xfId="0" applyNumberFormat="1" applyFont="1" applyFill="1" applyBorder="1" applyAlignment="1">
      <alignment horizontal="left" vertical="center"/>
    </xf>
    <xf numFmtId="0" fontId="153" fillId="38" borderId="52" xfId="0" applyFont="1" applyFill="1" applyBorder="1" applyAlignment="1">
      <alignment horizontal="left" vertical="center"/>
    </xf>
    <xf numFmtId="0" fontId="138" fillId="38" borderId="52" xfId="0" applyFont="1" applyFill="1" applyBorder="1" applyAlignment="1">
      <alignment horizontal="left" vertical="center"/>
    </xf>
    <xf numFmtId="16" fontId="138" fillId="0" borderId="52" xfId="0" applyNumberFormat="1" applyFont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53" fillId="38" borderId="52" xfId="0" applyFont="1" applyFill="1" applyBorder="1" applyAlignment="1">
      <alignment horizontal="left" vertical="center" wrapText="1"/>
    </xf>
    <xf numFmtId="0" fontId="138" fillId="38" borderId="52" xfId="0" applyFont="1" applyFill="1" applyBorder="1" applyAlignment="1">
      <alignment horizontal="left" vertical="center" wrapText="1"/>
    </xf>
    <xf numFmtId="0" fontId="0" fillId="38" borderId="95" xfId="0" applyFill="1" applyBorder="1" applyAlignment="1">
      <alignment wrapText="1"/>
    </xf>
    <xf numFmtId="0" fontId="0" fillId="39" borderId="0" xfId="0" applyFill="1"/>
    <xf numFmtId="0" fontId="0" fillId="39" borderId="0" xfId="0" applyFill="1" applyAlignment="1">
      <alignment wrapText="1"/>
    </xf>
    <xf numFmtId="0" fontId="153" fillId="0" borderId="68" xfId="0" applyFont="1" applyBorder="1" applyAlignment="1">
      <alignment horizontal="left" vertical="center" wrapText="1"/>
    </xf>
    <xf numFmtId="0" fontId="138" fillId="0" borderId="68" xfId="0" applyFont="1" applyBorder="1" applyAlignment="1">
      <alignment horizontal="left" vertical="center" wrapText="1"/>
    </xf>
    <xf numFmtId="16" fontId="0" fillId="0" borderId="0" xfId="0" quotePrefix="1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38" fillId="0" borderId="94" xfId="0" applyFont="1" applyBorder="1" applyAlignment="1">
      <alignment vertical="center" wrapText="1"/>
    </xf>
    <xf numFmtId="0" fontId="1" fillId="37" borderId="0" xfId="0" applyFont="1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6" borderId="0" xfId="0" applyFont="1" applyFill="1"/>
    <xf numFmtId="0" fontId="1" fillId="6" borderId="0" xfId="0" applyFont="1" applyFill="1" applyAlignment="1">
      <alignment horizontal="left"/>
    </xf>
    <xf numFmtId="0" fontId="1" fillId="0" borderId="93" xfId="0" applyFont="1" applyBorder="1"/>
    <xf numFmtId="0" fontId="1" fillId="0" borderId="52" xfId="0" applyFont="1" applyBorder="1"/>
    <xf numFmtId="0" fontId="1" fillId="0" borderId="52" xfId="0" applyFont="1" applyBorder="1" applyAlignment="1">
      <alignment horizontal="left"/>
    </xf>
    <xf numFmtId="0" fontId="1" fillId="0" borderId="52" xfId="0" applyFont="1" applyBorder="1" applyAlignment="1">
      <alignment wrapText="1"/>
    </xf>
    <xf numFmtId="0" fontId="1" fillId="0" borderId="0" xfId="0" applyFont="1" applyAlignment="1">
      <alignment wrapText="1"/>
    </xf>
    <xf numFmtId="0" fontId="1" fillId="0" borderId="68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154" fillId="0" borderId="0" xfId="0" applyFont="1"/>
    <xf numFmtId="0" fontId="29" fillId="40" borderId="0" xfId="0" applyFont="1" applyFill="1" applyAlignment="1">
      <alignment horizontal="right"/>
    </xf>
    <xf numFmtId="0" fontId="155" fillId="40" borderId="15" xfId="0" applyFont="1" applyFill="1" applyBorder="1"/>
    <xf numFmtId="0" fontId="155" fillId="40" borderId="0" xfId="0" applyFont="1" applyFill="1"/>
    <xf numFmtId="0" fontId="155" fillId="40" borderId="43" xfId="0" applyFont="1" applyFill="1" applyBorder="1" applyAlignment="1">
      <alignment horizontal="center"/>
    </xf>
    <xf numFmtId="0" fontId="156" fillId="40" borderId="25" xfId="0" applyFont="1" applyFill="1" applyBorder="1"/>
    <xf numFmtId="0" fontId="155" fillId="40" borderId="6" xfId="0" applyFont="1" applyFill="1" applyBorder="1"/>
    <xf numFmtId="0" fontId="155" fillId="40" borderId="6" xfId="0" applyFont="1" applyFill="1" applyBorder="1" applyAlignment="1">
      <alignment horizontal="center"/>
    </xf>
    <xf numFmtId="0" fontId="29" fillId="40" borderId="6" xfId="0" applyFont="1" applyFill="1" applyBorder="1" applyAlignment="1">
      <alignment horizontal="right"/>
    </xf>
    <xf numFmtId="0" fontId="155" fillId="40" borderId="46" xfId="0" applyFont="1" applyFill="1" applyBorder="1" applyAlignment="1">
      <alignment horizontal="center"/>
    </xf>
    <xf numFmtId="0" fontId="28" fillId="30" borderId="15" xfId="0" applyFont="1" applyFill="1" applyBorder="1" applyAlignment="1">
      <alignment horizontal="center"/>
    </xf>
    <xf numFmtId="0" fontId="6" fillId="7" borderId="7" xfId="0" applyFont="1" applyFill="1" applyBorder="1"/>
    <xf numFmtId="0" fontId="6" fillId="7" borderId="8" xfId="0" applyFont="1" applyFill="1" applyBorder="1"/>
    <xf numFmtId="0" fontId="6" fillId="7" borderId="10" xfId="0" applyFont="1" applyFill="1" applyBorder="1"/>
    <xf numFmtId="0" fontId="29" fillId="40" borderId="0" xfId="0" applyFont="1" applyFill="1" applyAlignment="1">
      <alignment horizontal="center" vertical="center"/>
    </xf>
    <xf numFmtId="0" fontId="157" fillId="40" borderId="15" xfId="0" applyFont="1" applyFill="1" applyBorder="1"/>
    <xf numFmtId="0" fontId="157" fillId="40" borderId="0" xfId="0" applyFont="1" applyFill="1"/>
    <xf numFmtId="0" fontId="157" fillId="40" borderId="0" xfId="0" applyFont="1" applyFill="1" applyAlignment="1">
      <alignment horizontal="center"/>
    </xf>
    <xf numFmtId="0" fontId="157" fillId="40" borderId="43" xfId="0" applyFont="1" applyFill="1" applyBorder="1" applyAlignment="1">
      <alignment horizontal="center"/>
    </xf>
    <xf numFmtId="0" fontId="155" fillId="40" borderId="0" xfId="0" applyFont="1" applyFill="1" applyAlignment="1">
      <alignment horizontal="left"/>
    </xf>
    <xf numFmtId="0" fontId="155" fillId="40" borderId="43" xfId="0" applyFont="1" applyFill="1" applyBorder="1" applyAlignment="1">
      <alignment horizontal="left"/>
    </xf>
    <xf numFmtId="0" fontId="158" fillId="30" borderId="25" xfId="0" applyFont="1" applyFill="1" applyBorder="1" applyAlignment="1">
      <alignment horizontal="center"/>
    </xf>
    <xf numFmtId="0" fontId="159" fillId="30" borderId="0" xfId="0" applyFont="1" applyFill="1" applyAlignment="1">
      <alignment horizontal="center"/>
    </xf>
    <xf numFmtId="0" fontId="29" fillId="40" borderId="6" xfId="0" applyFont="1" applyFill="1" applyBorder="1"/>
    <xf numFmtId="0" fontId="29" fillId="40" borderId="46" xfId="0" applyFont="1" applyFill="1" applyBorder="1" applyAlignment="1">
      <alignment horizontal="center"/>
    </xf>
    <xf numFmtId="0" fontId="160" fillId="40" borderId="0" xfId="0" applyFont="1" applyFill="1" applyAlignment="1">
      <alignment horizontal="center" vertical="center"/>
    </xf>
    <xf numFmtId="0" fontId="12" fillId="30" borderId="0" xfId="0" applyFont="1" applyFill="1"/>
    <xf numFmtId="0" fontId="156" fillId="40" borderId="15" xfId="0" applyFont="1" applyFill="1" applyBorder="1"/>
    <xf numFmtId="0" fontId="155" fillId="40" borderId="0" xfId="0" applyFont="1" applyFill="1" applyAlignment="1">
      <alignment horizontal="center"/>
    </xf>
    <xf numFmtId="0" fontId="27" fillId="8" borderId="6" xfId="0" applyFont="1" applyFill="1" applyBorder="1"/>
    <xf numFmtId="0" fontId="26" fillId="8" borderId="6" xfId="0" applyFont="1" applyFill="1" applyBorder="1" applyAlignment="1">
      <alignment horizontal="center"/>
    </xf>
    <xf numFmtId="0" fontId="27" fillId="8" borderId="6" xfId="0" applyFont="1" applyFill="1" applyBorder="1" applyAlignment="1">
      <alignment horizontal="center"/>
    </xf>
    <xf numFmtId="0" fontId="0" fillId="8" borderId="6" xfId="0" applyFill="1" applyBorder="1"/>
    <xf numFmtId="0" fontId="6" fillId="8" borderId="0" xfId="0" applyFont="1" applyFill="1" applyAlignment="1">
      <alignment horizontal="left" vertical="center"/>
    </xf>
    <xf numFmtId="0" fontId="0" fillId="6" borderId="0" xfId="0" applyFill="1" applyAlignment="1">
      <alignment horizontal="left"/>
    </xf>
    <xf numFmtId="0" fontId="0" fillId="6" borderId="0" xfId="0" applyFill="1"/>
    <xf numFmtId="0" fontId="19" fillId="6" borderId="17" xfId="0" applyFont="1" applyFill="1" applyBorder="1" applyAlignment="1">
      <alignment horizontal="center" vertical="center"/>
    </xf>
    <xf numFmtId="0" fontId="6" fillId="7" borderId="25" xfId="0" applyFont="1" applyFill="1" applyBorder="1" applyAlignment="1">
      <alignment horizontal="center"/>
    </xf>
    <xf numFmtId="0" fontId="6" fillId="7" borderId="6" xfId="0" applyFont="1" applyFill="1" applyBorder="1" applyAlignment="1">
      <alignment horizontal="center"/>
    </xf>
    <xf numFmtId="0" fontId="19" fillId="6" borderId="15" xfId="0" applyFont="1" applyFill="1" applyBorder="1" applyAlignment="1">
      <alignment horizontal="center" vertical="center"/>
    </xf>
    <xf numFmtId="0" fontId="19" fillId="6" borderId="0" xfId="0" applyFont="1" applyFill="1" applyAlignment="1">
      <alignment horizontal="center" vertical="center" wrapText="1"/>
    </xf>
    <xf numFmtId="0" fontId="19" fillId="6" borderId="0" xfId="0" applyFont="1" applyFill="1" applyAlignment="1">
      <alignment horizontal="center" vertical="center"/>
    </xf>
    <xf numFmtId="1" fontId="19" fillId="6" borderId="0" xfId="0" applyNumberFormat="1" applyFont="1" applyFill="1" applyAlignment="1">
      <alignment horizontal="center" vertical="center"/>
    </xf>
    <xf numFmtId="0" fontId="6" fillId="9" borderId="25" xfId="0" applyFont="1" applyFill="1" applyBorder="1" applyAlignment="1">
      <alignment horizontal="center"/>
    </xf>
    <xf numFmtId="0" fontId="6" fillId="9" borderId="6" xfId="0" applyFont="1" applyFill="1" applyBorder="1" applyAlignment="1">
      <alignment horizontal="center"/>
    </xf>
    <xf numFmtId="0" fontId="12" fillId="6" borderId="13" xfId="0" applyFont="1" applyFill="1" applyBorder="1" applyAlignment="1">
      <alignment horizontal="left"/>
    </xf>
    <xf numFmtId="0" fontId="18" fillId="6" borderId="12" xfId="0" applyFont="1" applyFill="1" applyBorder="1"/>
    <xf numFmtId="0" fontId="12" fillId="6" borderId="13" xfId="0" applyFont="1" applyFill="1" applyBorder="1"/>
    <xf numFmtId="0" fontId="6" fillId="8" borderId="6" xfId="0" applyFont="1" applyFill="1" applyBorder="1" applyAlignment="1">
      <alignment horizontal="left" vertical="center"/>
    </xf>
    <xf numFmtId="0" fontId="9" fillId="6" borderId="0" xfId="0" applyFont="1" applyFill="1" applyAlignment="1">
      <alignment horizontal="center" vertical="center"/>
    </xf>
    <xf numFmtId="0" fontId="6" fillId="8" borderId="9" xfId="0" applyFont="1" applyFill="1" applyBorder="1" applyAlignment="1">
      <alignment horizontal="left" vertical="center"/>
    </xf>
    <xf numFmtId="0" fontId="0" fillId="0" borderId="43" xfId="0" applyBorder="1" applyAlignment="1">
      <alignment vertical="top" wrapText="1"/>
    </xf>
    <xf numFmtId="0" fontId="40" fillId="0" borderId="43" xfId="0" applyFont="1" applyBorder="1" applyAlignment="1">
      <alignment vertical="top" wrapText="1"/>
    </xf>
    <xf numFmtId="0" fontId="0" fillId="0" borderId="46" xfId="0" applyBorder="1" applyAlignment="1">
      <alignment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vertical="top" wrapText="1"/>
    </xf>
    <xf numFmtId="0" fontId="0" fillId="0" borderId="0" xfId="0" applyFill="1" applyBorder="1"/>
    <xf numFmtId="0" fontId="0" fillId="6" borderId="0" xfId="0" applyFill="1" applyBorder="1"/>
  </cellXfs>
  <cellStyles count="5">
    <cellStyle name="Excel Built-in 60% - Accent1" xfId="3" xr:uid="{00000000-0005-0000-0000-000008000000}"/>
    <cellStyle name="Excel Built-in Accent1" xfId="4" xr:uid="{00000000-0005-0000-0000-000009000000}"/>
    <cellStyle name="Excel Built-in Bad" xfId="2" xr:uid="{00000000-0005-0000-0000-000007000000}"/>
    <cellStyle name="Excel Built-in Good" xfId="1" xr:uid="{00000000-0005-0000-0000-000006000000}"/>
    <cellStyle name="Normal" xfId="0" builtinId="0"/>
  </cellStyles>
  <dxfs count="95"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bottom style="thin">
          <color rgb="FFFFFFFF"/>
        </bottom>
      </border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gency FB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none"/>
      </fill>
    </dxf>
    <dxf>
      <font>
        <name val="Calibri"/>
        <scheme val="minor"/>
      </font>
      <fill>
        <patternFill patternType="none"/>
      </fill>
    </dxf>
    <dxf>
      <fill>
        <patternFill patternType="none"/>
      </fill>
    </dxf>
    <dxf>
      <font>
        <sz val="10"/>
      </font>
      <fill>
        <patternFill patternType="none"/>
      </fill>
    </dxf>
    <dxf>
      <fill>
        <patternFill patternType="none"/>
      </fill>
    </dxf>
    <dxf>
      <border outline="0">
        <top style="thin">
          <color theme="1"/>
        </top>
      </border>
    </dxf>
    <dxf>
      <fill>
        <patternFill patternType="none"/>
      </fill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gency FB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gency FB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gency FB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/>
      </fill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name val="Calibri"/>
        <scheme val="minor"/>
      </font>
      <fill>
        <patternFill patternType="none"/>
      </fill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/>
      </fill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</dxf>
    <dxf>
      <font>
        <sz val="10"/>
      </font>
      <fill>
        <patternFill patternType="none"/>
      </fill>
    </dxf>
    <dxf>
      <fill>
        <patternFill patternType="none">
          <fgColor indexed="64"/>
          <bgColor indexed="65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>
          <fgColor theme="0"/>
          <bgColor indexed="64"/>
        </patternFill>
      </fill>
      <alignment horizontal="left"/>
    </dxf>
    <dxf>
      <font>
        <name val="Calibri"/>
        <scheme val="minor"/>
      </font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  <alignment horizontal="center"/>
    </dxf>
    <dxf>
      <font>
        <sz val="10"/>
      </font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</dxf>
    <dxf>
      <alignment horizontal="left"/>
    </dxf>
    <dxf>
      <font>
        <name val="Calibri"/>
        <scheme val="minor"/>
      </font>
    </dxf>
    <dxf>
      <alignment horizontal="center"/>
    </dxf>
    <dxf>
      <font>
        <sz val="10"/>
      </font>
    </dxf>
    <dxf>
      <fill>
        <patternFill patternType="none">
          <fgColor theme="0"/>
          <bgColor indexed="64"/>
        </patternFill>
      </fill>
      <alignment horizontal="left"/>
    </dxf>
    <dxf>
      <font>
        <name val="Calibri"/>
        <scheme val="minor"/>
      </font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  <alignment horizontal="center"/>
    </dxf>
    <dxf>
      <font>
        <sz val="10"/>
      </font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</dxf>
    <dxf>
      <fill>
        <patternFill patternType="solid">
          <fgColor indexed="64"/>
          <bgColor theme="8" tint="-0.499984740745262"/>
        </patternFill>
      </fill>
    </dxf>
    <dxf>
      <fill>
        <patternFill patternType="none">
          <fgColor theme="0"/>
          <bgColor indexed="64"/>
        </patternFill>
      </fill>
      <alignment horizontal="left"/>
    </dxf>
    <dxf>
      <font>
        <name val="Calibri"/>
        <scheme val="minor"/>
      </font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  <alignment horizontal="center"/>
    </dxf>
    <dxf>
      <font>
        <sz val="10"/>
      </font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</dxf>
    <dxf>
      <fill>
        <patternFill patternType="none">
          <fgColor indexed="64"/>
          <bgColor theme="0"/>
        </patternFill>
      </fill>
    </dxf>
    <dxf>
      <fill>
        <patternFill patternType="solid">
          <fgColor indexed="64"/>
          <bgColor theme="8" tint="0.39997558519241921"/>
        </patternFill>
      </fill>
    </dxf>
    <dxf>
      <alignment horizontal="left"/>
    </dxf>
    <dxf>
      <font>
        <sz val="11"/>
        <name val="Calibri"/>
        <scheme val="minor"/>
      </font>
    </dxf>
    <dxf>
      <alignment horizontal="center"/>
    </dxf>
    <dxf>
      <font>
        <sz val="10"/>
      </font>
    </dxf>
    <dxf>
      <font>
        <sz val="11"/>
        <name val="Calibri"/>
        <scheme val="minor"/>
      </font>
    </dxf>
    <dxf>
      <alignment horizontal="left" vertical="bottom" textRotation="0" wrapText="0" indent="0" justifyLastLine="0" shrinkToFit="0" readingOrder="0"/>
    </dxf>
    <dxf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rgb="FFF2F2F2"/>
          <bgColor rgb="FFFFFFFF"/>
        </patternFill>
      </fill>
      <alignment horizontal="lef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alignment horizontal="center" vertical="bottom" textRotation="0" wrapText="0" indent="0" justifyLastLine="0" shrinkToFit="0" readingOrder="0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"/>
        <scheme val="none"/>
      </font>
    </dxf>
    <dxf>
      <font>
        <sz val="10"/>
      </font>
    </dxf>
    <dxf>
      <alignment horizontal="left"/>
    </dxf>
    <dxf>
      <font>
        <name val="Calibri"/>
        <scheme val="minor"/>
      </font>
      <fill>
        <patternFill patternType="none"/>
      </fill>
    </dxf>
    <dxf>
      <fill>
        <patternFill patternType="none"/>
      </fill>
      <alignment horizontal="center"/>
    </dxf>
    <dxf>
      <font>
        <sz val="10"/>
      </font>
      <fill>
        <patternFill patternType="none"/>
      </fill>
    </dxf>
    <dxf>
      <fill>
        <patternFill patternType="none"/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E7E6E6"/>
      <rgbColor rgb="FFFF00FF"/>
      <rgbColor rgb="FF00FFFF"/>
      <rgbColor rgb="FF9C0006"/>
      <rgbColor rgb="FF006100"/>
      <rgbColor rgb="FF1F4E79"/>
      <rgbColor rgb="FF806000"/>
      <rgbColor rgb="FFC00000"/>
      <rgbColor rgb="FF2E75B6"/>
      <rgbColor rgb="FFCCCCCC"/>
      <rgbColor rgb="FF808080"/>
      <rgbColor rgb="FF8FAADC"/>
      <rgbColor rgb="FF625B65"/>
      <rgbColor rgb="FFF2F2F2"/>
      <rgbColor rgb="FFE2F0D9"/>
      <rgbColor rgb="FF505050"/>
      <rgbColor rgb="FF7F7F7F"/>
      <rgbColor rgb="FF0070C0"/>
      <rgbColor rgb="FFBDD7EE"/>
      <rgbColor rgb="FF2F5597"/>
      <rgbColor rgb="FFFF00FF"/>
      <rgbColor rgb="FFE5E5E5"/>
      <rgbColor rgb="FF00FFFF"/>
      <rgbColor rgb="FF385724"/>
      <rgbColor rgb="FF58170D"/>
      <rgbColor rgb="FF00B050"/>
      <rgbColor rgb="FF0000FF"/>
      <rgbColor rgb="FF00B0F0"/>
      <rgbColor rgb="FFDAE3F3"/>
      <rgbColor rgb="FFC6EFCE"/>
      <rgbColor rgb="FFEDEDED"/>
      <rgbColor rgb="FFB4C7DC"/>
      <rgbColor rgb="FFA6A6A6"/>
      <rgbColor rgb="FFAFABAB"/>
      <rgbColor rgb="FFFFC7CE"/>
      <rgbColor rgb="FF4472C4"/>
      <rgbColor rgb="FFDDDDDD"/>
      <rgbColor rgb="FFA9D18E"/>
      <rgbColor rgb="FFFFD966"/>
      <rgbColor rgb="FFD9D9D9"/>
      <rgbColor rgb="FF767171"/>
      <rgbColor rgb="FF666666"/>
      <rgbColor rgb="FF999999"/>
      <rgbColor rgb="FF002060"/>
      <rgbColor rgb="FF548235"/>
      <rgbColor rgb="FF404040"/>
      <rgbColor rgb="FF212529"/>
      <rgbColor rgb="FF843C0B"/>
      <rgbColor rgb="FF535353"/>
      <rgbColor rgb="FF20386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.png"/><Relationship Id="rId4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.png"/><Relationship Id="rId4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122040</xdr:colOff>
      <xdr:row>12</xdr:row>
      <xdr:rowOff>84874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5320" y="0"/>
          <a:ext cx="2575800" cy="238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153720</xdr:colOff>
      <xdr:row>0</xdr:row>
      <xdr:rowOff>0</xdr:rowOff>
    </xdr:from>
    <xdr:to>
      <xdr:col>19</xdr:col>
      <xdr:colOff>311790</xdr:colOff>
      <xdr:row>11</xdr:row>
      <xdr:rowOff>195257</xdr:rowOff>
    </xdr:to>
    <xdr:pic>
      <xdr:nvPicPr>
        <xdr:cNvPr id="3" name="Kuva 5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5544360" y="0"/>
          <a:ext cx="1171440" cy="2294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27</xdr:col>
      <xdr:colOff>73080</xdr:colOff>
      <xdr:row>0</xdr:row>
      <xdr:rowOff>0</xdr:rowOff>
    </xdr:from>
    <xdr:to>
      <xdr:col>34</xdr:col>
      <xdr:colOff>309629</xdr:colOff>
      <xdr:row>11</xdr:row>
      <xdr:rowOff>167040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9109800" y="0"/>
          <a:ext cx="2575800" cy="2262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21</xdr:col>
      <xdr:colOff>41400</xdr:colOff>
      <xdr:row>1</xdr:row>
      <xdr:rowOff>47160</xdr:rowOff>
    </xdr:from>
    <xdr:to>
      <xdr:col>26</xdr:col>
      <xdr:colOff>121679</xdr:colOff>
      <xdr:row>27</xdr:row>
      <xdr:rowOff>196222</xdr:rowOff>
    </xdr:to>
    <xdr:pic>
      <xdr:nvPicPr>
        <xdr:cNvPr id="5" name="Imag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7089120" y="237600"/>
          <a:ext cx="1737720" cy="514152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122040</xdr:colOff>
      <xdr:row>12</xdr:row>
      <xdr:rowOff>84874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5446ECA-0E50-B749-BFA9-B54507DA7CE9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5545" y="0"/>
          <a:ext cx="2598540" cy="238241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153720</xdr:colOff>
      <xdr:row>0</xdr:row>
      <xdr:rowOff>0</xdr:rowOff>
    </xdr:from>
    <xdr:to>
      <xdr:col>19</xdr:col>
      <xdr:colOff>311790</xdr:colOff>
      <xdr:row>11</xdr:row>
      <xdr:rowOff>195257</xdr:rowOff>
    </xdr:to>
    <xdr:pic>
      <xdr:nvPicPr>
        <xdr:cNvPr id="3" name="Kuva 5">
          <a:extLst>
            <a:ext uri="{FF2B5EF4-FFF2-40B4-BE49-F238E27FC236}">
              <a16:creationId xmlns:a16="http://schemas.microsoft.com/office/drawing/2014/main" id="{87F76D56-9376-D642-B6B5-50278E41E86C}"/>
            </a:ext>
            <a:ext uri="{147F2762-F138-4A5C-976F-8EAC2B608ADB}">
              <a16:predDERef xmlns:a16="http://schemas.microsoft.com/office/drawing/2014/main" pred="{F5446ECA-0E50-B749-BFA9-B54507DA7CE9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5585857" y="0"/>
          <a:ext cx="1181575" cy="229075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27</xdr:col>
      <xdr:colOff>73080</xdr:colOff>
      <xdr:row>0</xdr:row>
      <xdr:rowOff>0</xdr:rowOff>
    </xdr:from>
    <xdr:to>
      <xdr:col>34</xdr:col>
      <xdr:colOff>309630</xdr:colOff>
      <xdr:row>11</xdr:row>
      <xdr:rowOff>167040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A770B6-182E-0D4E-B123-F7B1898B6FFE}"/>
            </a:ext>
            <a:ext uri="{147F2762-F138-4A5C-976F-8EAC2B608ADB}">
              <a16:predDERef xmlns:a16="http://schemas.microsoft.com/office/drawing/2014/main" pred="{87F76D56-9376-D642-B6B5-50278E41E86C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9188217" y="0"/>
          <a:ext cx="2599326" cy="22625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21</xdr:col>
      <xdr:colOff>41400</xdr:colOff>
      <xdr:row>1</xdr:row>
      <xdr:rowOff>47160</xdr:rowOff>
    </xdr:from>
    <xdr:to>
      <xdr:col>26</xdr:col>
      <xdr:colOff>121680</xdr:colOff>
      <xdr:row>27</xdr:row>
      <xdr:rowOff>196222</xdr:rowOff>
    </xdr:to>
    <xdr:pic>
      <xdr:nvPicPr>
        <xdr:cNvPr id="5" name="Image 1">
          <a:extLst>
            <a:ext uri="{FF2B5EF4-FFF2-40B4-BE49-F238E27FC236}">
              <a16:creationId xmlns:a16="http://schemas.microsoft.com/office/drawing/2014/main" id="{051739D2-6F64-7E4A-A981-A020FFD29069}"/>
            </a:ext>
            <a:ext uri="{147F2762-F138-4A5C-976F-8EAC2B608ADB}">
              <a16:predDERef xmlns:a16="http://schemas.microsoft.com/office/drawing/2014/main" pred="{C0A770B6-182E-0D4E-B123-F7B1898B6FFE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7147627" y="237660"/>
          <a:ext cx="1754371" cy="5130925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27</xdr:col>
      <xdr:colOff>73080</xdr:colOff>
      <xdr:row>0</xdr:row>
      <xdr:rowOff>0</xdr:rowOff>
    </xdr:from>
    <xdr:to>
      <xdr:col>28</xdr:col>
      <xdr:colOff>74225</xdr:colOff>
      <xdr:row>1</xdr:row>
      <xdr:rowOff>3458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BF5EFA-FD81-34DE-9CEA-71CC4B6293FD}"/>
            </a:ext>
            <a:ext uri="{147F2762-F138-4A5C-976F-8EAC2B608ADB}">
              <a16:predDERef xmlns:a16="http://schemas.microsoft.com/office/drawing/2014/main" pred="{051739D2-6F64-7E4A-A981-A020FFD29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88217" y="0"/>
          <a:ext cx="335963" cy="1939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181080</xdr:colOff>
      <xdr:row>0</xdr:row>
      <xdr:rowOff>0</xdr:rowOff>
    </xdr:from>
    <xdr:to>
      <xdr:col>21</xdr:col>
      <xdr:colOff>4470</xdr:colOff>
      <xdr:row>11</xdr:row>
      <xdr:rowOff>178200</xdr:rowOff>
    </xdr:to>
    <xdr:pic>
      <xdr:nvPicPr>
        <xdr:cNvPr id="2" name="Kuva 18">
          <a:extLst>
            <a:ext uri="{FF2B5EF4-FFF2-40B4-BE49-F238E27FC236}">
              <a16:creationId xmlns:a16="http://schemas.microsoft.com/office/drawing/2014/main" id="{90BF1948-6F55-1844-93D9-3C2967BC05C6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937807" y="0"/>
          <a:ext cx="2271026" cy="22737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266760</xdr:colOff>
      <xdr:row>0</xdr:row>
      <xdr:rowOff>0</xdr:rowOff>
    </xdr:from>
    <xdr:to>
      <xdr:col>8</xdr:col>
      <xdr:colOff>159120</xdr:colOff>
      <xdr:row>11</xdr:row>
      <xdr:rowOff>111600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953F5269-141F-8643-9B83-853304B2FDB5}"/>
            </a:ext>
            <a:ext uri="{147F2762-F138-4A5C-976F-8EAC2B608ADB}">
              <a16:predDERef xmlns:a16="http://schemas.microsoft.com/office/drawing/2014/main" pred="{90BF1948-6F55-1844-93D9-3C2967BC05C6}"/>
            </a:ext>
          </a:extLst>
        </xdr:cNvPr>
        <xdr:cNvPicPr/>
      </xdr:nvPicPr>
      <xdr:blipFill>
        <a:blip xmlns:r="http://schemas.openxmlformats.org/officeDocument/2006/relationships" r:embed="rId2"/>
        <a:srcRect t="9481"/>
        <a:stretch/>
      </xdr:blipFill>
      <xdr:spPr>
        <a:xfrm>
          <a:off x="266760" y="0"/>
          <a:ext cx="2599768" cy="22071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181080</xdr:colOff>
      <xdr:row>0</xdr:row>
      <xdr:rowOff>0</xdr:rowOff>
    </xdr:from>
    <xdr:to>
      <xdr:col>21</xdr:col>
      <xdr:colOff>4470</xdr:colOff>
      <xdr:row>11</xdr:row>
      <xdr:rowOff>178200</xdr:rowOff>
    </xdr:to>
    <xdr:pic>
      <xdr:nvPicPr>
        <xdr:cNvPr id="5" name="Kuva 18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97800" y="0"/>
          <a:ext cx="2241000" cy="2273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266760</xdr:colOff>
      <xdr:row>0</xdr:row>
      <xdr:rowOff>0</xdr:rowOff>
    </xdr:from>
    <xdr:to>
      <xdr:col>8</xdr:col>
      <xdr:colOff>159120</xdr:colOff>
      <xdr:row>11</xdr:row>
      <xdr:rowOff>111600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2"/>
        <a:srcRect t="9481"/>
        <a:stretch/>
      </xdr:blipFill>
      <xdr:spPr>
        <a:xfrm>
          <a:off x="266760" y="0"/>
          <a:ext cx="2572560" cy="220716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266760</xdr:colOff>
      <xdr:row>0</xdr:row>
      <xdr:rowOff>0</xdr:rowOff>
    </xdr:from>
    <xdr:to>
      <xdr:col>8</xdr:col>
      <xdr:colOff>124560</xdr:colOff>
      <xdr:row>11</xdr:row>
      <xdr:rowOff>111600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6760" y="0"/>
          <a:ext cx="2576880" cy="220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14</xdr:col>
      <xdr:colOff>132840</xdr:colOff>
      <xdr:row>0</xdr:row>
      <xdr:rowOff>0</xdr:rowOff>
    </xdr:from>
    <xdr:to>
      <xdr:col>20</xdr:col>
      <xdr:colOff>310350</xdr:colOff>
      <xdr:row>12</xdr:row>
      <xdr:rowOff>10800</xdr:rowOff>
    </xdr:to>
    <xdr:pic>
      <xdr:nvPicPr>
        <xdr:cNvPr id="8" name="Image 3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888440" y="0"/>
          <a:ext cx="2289960" cy="2296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66960</xdr:colOff>
      <xdr:row>42</xdr:row>
      <xdr:rowOff>60480</xdr:rowOff>
    </xdr:from>
    <xdr:to>
      <xdr:col>26</xdr:col>
      <xdr:colOff>295200</xdr:colOff>
      <xdr:row>44</xdr:row>
      <xdr:rowOff>195840</xdr:rowOff>
    </xdr:to>
    <xdr:pic>
      <xdr:nvPicPr>
        <xdr:cNvPr id="9" name="Image 4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8630640" y="8167680"/>
          <a:ext cx="578520" cy="53532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266760</xdr:colOff>
      <xdr:row>0</xdr:row>
      <xdr:rowOff>0</xdr:rowOff>
    </xdr:from>
    <xdr:to>
      <xdr:col>8</xdr:col>
      <xdr:colOff>124560</xdr:colOff>
      <xdr:row>11</xdr:row>
      <xdr:rowOff>111600</xdr:rowOff>
    </xdr:to>
    <xdr:pic>
      <xdr:nvPicPr>
        <xdr:cNvPr id="10" name="Picture 1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6760" y="0"/>
          <a:ext cx="2576880" cy="220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14</xdr:col>
      <xdr:colOff>305280</xdr:colOff>
      <xdr:row>0</xdr:row>
      <xdr:rowOff>0</xdr:rowOff>
    </xdr:from>
    <xdr:to>
      <xdr:col>21</xdr:col>
      <xdr:colOff>360</xdr:colOff>
      <xdr:row>12</xdr:row>
      <xdr:rowOff>20520</xdr:rowOff>
    </xdr:to>
    <xdr:pic>
      <xdr:nvPicPr>
        <xdr:cNvPr id="11" name="Kuva 7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5060880" y="0"/>
          <a:ext cx="2120040" cy="2306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7</xdr:col>
      <xdr:colOff>261724</xdr:colOff>
      <xdr:row>0</xdr:row>
      <xdr:rowOff>79185</xdr:rowOff>
    </xdr:from>
    <xdr:to>
      <xdr:col>15</xdr:col>
      <xdr:colOff>149086</xdr:colOff>
      <xdr:row>11</xdr:row>
      <xdr:rowOff>176385</xdr:rowOff>
    </xdr:to>
    <xdr:sp macro="" textlink="">
      <xdr:nvSpPr>
        <xdr:cNvPr id="12" name="Picture 1">
          <a:extLst>
            <a:ext uri="{FF2B5EF4-FFF2-40B4-BE49-F238E27FC236}">
              <a16:creationId xmlns:a16="http://schemas.microsoft.com/office/drawing/2014/main" id="{00000000-0008-0000-0300-00000C000000}"/>
            </a:ext>
            <a:ext uri="{147F2762-F138-4A5C-976F-8EAC2B608ADB}">
              <a16:predDERef xmlns:a16="http://schemas.microsoft.com/office/drawing/2014/main" pred="{00000000-0008-0000-0300-00000B000000}"/>
            </a:ext>
          </a:extLst>
        </xdr:cNvPr>
        <xdr:cNvSpPr/>
      </xdr:nvSpPr>
      <xdr:spPr>
        <a:xfrm>
          <a:off x="2632830" y="79185"/>
          <a:ext cx="2741398" cy="2187258"/>
        </a:xfrm>
        <a:prstGeom prst="roundRect">
          <a:avLst>
            <a:gd name="adj" fmla="val 4167"/>
          </a:avLst>
        </a:prstGeom>
        <a:blipFill rotWithShape="0">
          <a:blip xmlns:r="http://schemas.openxmlformats.org/officeDocument/2006/relationships" r:embed="rId3"/>
          <a:srcRect/>
          <a:stretch/>
        </a:blipFill>
        <a:ln w="76200" cap="sq">
          <a:solidFill>
            <a:srgbClr val="EAEAEA"/>
          </a:solidFill>
          <a:miter/>
        </a:ln>
        <a:effectLst>
          <a:reflection blurRad="12700" stA="3300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 contourW="6350">
          <a:bevelT h="38100"/>
          <a:contourClr>
            <a:srgbClr val="C0C0C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21</xdr:col>
      <xdr:colOff>42840</xdr:colOff>
      <xdr:row>0</xdr:row>
      <xdr:rowOff>17280</xdr:rowOff>
    </xdr:from>
    <xdr:to>
      <xdr:col>27</xdr:col>
      <xdr:colOff>104400</xdr:colOff>
      <xdr:row>11</xdr:row>
      <xdr:rowOff>90720</xdr:rowOff>
    </xdr:to>
    <xdr:pic>
      <xdr:nvPicPr>
        <xdr:cNvPr id="13" name="Picture 3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223400" y="17280"/>
          <a:ext cx="2155320" cy="21690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266760</xdr:colOff>
      <xdr:row>0</xdr:row>
      <xdr:rowOff>0</xdr:rowOff>
    </xdr:from>
    <xdr:to>
      <xdr:col>8</xdr:col>
      <xdr:colOff>124560</xdr:colOff>
      <xdr:row>11</xdr:row>
      <xdr:rowOff>111600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0A3CA0-2BDF-9A49-9743-5FEF4AE943C6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6760" y="0"/>
          <a:ext cx="2599845" cy="22071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346320</xdr:colOff>
      <xdr:row>61</xdr:row>
      <xdr:rowOff>184680</xdr:rowOff>
    </xdr:from>
    <xdr:to>
      <xdr:col>17</xdr:col>
      <xdr:colOff>20520</xdr:colOff>
      <xdr:row>68</xdr:row>
      <xdr:rowOff>94680</xdr:rowOff>
    </xdr:to>
    <xdr:pic>
      <xdr:nvPicPr>
        <xdr:cNvPr id="3" name="Kuva 17">
          <a:extLst>
            <a:ext uri="{FF2B5EF4-FFF2-40B4-BE49-F238E27FC236}">
              <a16:creationId xmlns:a16="http://schemas.microsoft.com/office/drawing/2014/main" id="{61F1B01F-9F2E-4C45-B6E7-1247A075B4C1}"/>
            </a:ext>
            <a:ext uri="{147F2762-F138-4A5C-976F-8EAC2B608ADB}">
              <a16:predDERef xmlns:a16="http://schemas.microsoft.com/office/drawing/2014/main" pred="{FE0A3CA0-2BDF-9A49-9743-5FEF4AE943C6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423183" y="11816725"/>
          <a:ext cx="2497064" cy="1266592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19</xdr:col>
      <xdr:colOff>11546</xdr:colOff>
      <xdr:row>0</xdr:row>
      <xdr:rowOff>46182</xdr:rowOff>
    </xdr:from>
    <xdr:to>
      <xdr:col>27</xdr:col>
      <xdr:colOff>9000</xdr:colOff>
      <xdr:row>13</xdr:row>
      <xdr:rowOff>11546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20DCD4E6-64EA-564C-88E2-810912915EDE}"/>
            </a:ext>
            <a:ext uri="{147F2762-F138-4A5C-976F-8EAC2B608ADB}">
              <a16:predDERef xmlns:a16="http://schemas.microsoft.com/office/drawing/2014/main" pred="{61F1B01F-9F2E-4C45-B6E7-1247A075B4C1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7054273" y="46182"/>
          <a:ext cx="2733727" cy="2516909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11</xdr:col>
      <xdr:colOff>122477</xdr:colOff>
      <xdr:row>0</xdr:row>
      <xdr:rowOff>0</xdr:rowOff>
    </xdr:from>
    <xdr:to>
      <xdr:col>19</xdr:col>
      <xdr:colOff>94859</xdr:colOff>
      <xdr:row>12</xdr:row>
      <xdr:rowOff>15840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20023399-4FDE-8540-BFB6-6B2BB7F4F14E}"/>
            </a:ext>
            <a:ext uri="{147F2762-F138-4A5C-976F-8EAC2B608ADB}">
              <a16:predDERef xmlns:a16="http://schemas.microsoft.com/office/drawing/2014/main" pred="{20DCD4E6-64EA-564C-88E2-810912915EDE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4186477" y="0"/>
          <a:ext cx="2951109" cy="2371113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266760</xdr:colOff>
      <xdr:row>0</xdr:row>
      <xdr:rowOff>0</xdr:rowOff>
    </xdr:from>
    <xdr:to>
      <xdr:col>8</xdr:col>
      <xdr:colOff>124560</xdr:colOff>
      <xdr:row>11</xdr:row>
      <xdr:rowOff>111600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6760" y="0"/>
          <a:ext cx="2576880" cy="220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346320</xdr:colOff>
      <xdr:row>61</xdr:row>
      <xdr:rowOff>184680</xdr:rowOff>
    </xdr:from>
    <xdr:to>
      <xdr:col>17</xdr:col>
      <xdr:colOff>20520</xdr:colOff>
      <xdr:row>68</xdr:row>
      <xdr:rowOff>94680</xdr:rowOff>
    </xdr:to>
    <xdr:pic>
      <xdr:nvPicPr>
        <xdr:cNvPr id="15" name="Kuva 17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396960" y="11829960"/>
          <a:ext cx="2478240" cy="1243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13</xdr:col>
      <xdr:colOff>320400</xdr:colOff>
      <xdr:row>0</xdr:row>
      <xdr:rowOff>0</xdr:rowOff>
    </xdr:from>
    <xdr:to>
      <xdr:col>21</xdr:col>
      <xdr:colOff>9000</xdr:colOff>
      <xdr:row>12</xdr:row>
      <xdr:rowOff>69480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4753800" y="0"/>
          <a:ext cx="2435760" cy="2355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8</xdr:col>
      <xdr:colOff>87840</xdr:colOff>
      <xdr:row>0</xdr:row>
      <xdr:rowOff>0</xdr:rowOff>
    </xdr:from>
    <xdr:to>
      <xdr:col>16</xdr:col>
      <xdr:colOff>14040</xdr:colOff>
      <xdr:row>12</xdr:row>
      <xdr:rowOff>15840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2806920" y="0"/>
          <a:ext cx="2730240" cy="23018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266760</xdr:colOff>
      <xdr:row>0</xdr:row>
      <xdr:rowOff>0</xdr:rowOff>
    </xdr:from>
    <xdr:to>
      <xdr:col>8</xdr:col>
      <xdr:colOff>124560</xdr:colOff>
      <xdr:row>11</xdr:row>
      <xdr:rowOff>111600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35F17F-293E-9F42-8B12-FBC66303672A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6760" y="0"/>
          <a:ext cx="2599845" cy="22071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21</xdr:col>
      <xdr:colOff>11546</xdr:colOff>
      <xdr:row>12</xdr:row>
      <xdr:rowOff>0</xdr:rowOff>
    </xdr:from>
    <xdr:to>
      <xdr:col>27</xdr:col>
      <xdr:colOff>23091</xdr:colOff>
      <xdr:row>27</xdr:row>
      <xdr:rowOff>163054</xdr:rowOff>
    </xdr:to>
    <xdr:pic>
      <xdr:nvPicPr>
        <xdr:cNvPr id="3" name="Kuva 17">
          <a:extLst>
            <a:ext uri="{FF2B5EF4-FFF2-40B4-BE49-F238E27FC236}">
              <a16:creationId xmlns:a16="http://schemas.microsoft.com/office/drawing/2014/main" id="{6DCEF100-B0B5-C344-B797-D63ECA739FEE}"/>
            </a:ext>
            <a:ext uri="{147F2762-F138-4A5C-976F-8EAC2B608ADB}">
              <a16:predDERef xmlns:a16="http://schemas.microsoft.com/office/drawing/2014/main" pred="{3735F17F-293E-9F42-8B12-FBC66303672A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7770091" y="2355273"/>
          <a:ext cx="2159000" cy="3060963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17</xdr:col>
      <xdr:colOff>254001</xdr:colOff>
      <xdr:row>36</xdr:row>
      <xdr:rowOff>115454</xdr:rowOff>
    </xdr:from>
    <xdr:to>
      <xdr:col>21</xdr:col>
      <xdr:colOff>13045</xdr:colOff>
      <xdr:row>45</xdr:row>
      <xdr:rowOff>2833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DE710953-78B9-FF4D-8BD1-1773D34C4068}"/>
            </a:ext>
            <a:ext uri="{147F2762-F138-4A5C-976F-8EAC2B608ADB}">
              <a16:predDERef xmlns:a16="http://schemas.microsoft.com/office/drawing/2014/main" pred="{6DCEF100-B0B5-C344-B797-D63ECA739FEE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6580910" y="7146636"/>
          <a:ext cx="1190680" cy="1665379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266760</xdr:colOff>
      <xdr:row>0</xdr:row>
      <xdr:rowOff>0</xdr:rowOff>
    </xdr:from>
    <xdr:to>
      <xdr:col>8</xdr:col>
      <xdr:colOff>124560</xdr:colOff>
      <xdr:row>11</xdr:row>
      <xdr:rowOff>111600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/>
      </xdr:nvPicPr>
      <xdr:blipFill>
        <a:blip xmlns:r="http://schemas.openxmlformats.org/officeDocument/2006/relationships" r:embed="rId1"/>
        <a:srcRect t="9481"/>
        <a:stretch/>
      </xdr:blipFill>
      <xdr:spPr>
        <a:xfrm>
          <a:off x="266760" y="0"/>
          <a:ext cx="2576880" cy="220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20</xdr:col>
      <xdr:colOff>147240</xdr:colOff>
      <xdr:row>11</xdr:row>
      <xdr:rowOff>174600</xdr:rowOff>
    </xdr:to>
    <xdr:pic>
      <xdr:nvPicPr>
        <xdr:cNvPr id="19" name="Kuva 17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5523120" y="0"/>
          <a:ext cx="1473120" cy="2270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17</xdr:col>
      <xdr:colOff>295200</xdr:colOff>
      <xdr:row>37</xdr:row>
      <xdr:rowOff>38160</xdr:rowOff>
    </xdr:from>
    <xdr:to>
      <xdr:col>20</xdr:col>
      <xdr:colOff>301680</xdr:colOff>
      <xdr:row>44</xdr:row>
      <xdr:rowOff>187560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6149880" y="7103880"/>
          <a:ext cx="1000800" cy="14828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7137B45-7CBA-844A-BFE4-6AA8990C0BCD}" name="Table119101313" displayName="Table119101313" ref="A101:G108" totalsRowShown="0">
  <autoFilter ref="A101:G108" xr:uid="{00000000-0009-0000-0100-000005000000}"/>
  <tableColumns count="7">
    <tableColumn id="1" xr3:uid="{915B1BBE-178A-C848-AF95-B5F28CAE5563}" name="Illusions 🧙‍♂️🪞"/>
    <tableColumn id="2" xr3:uid="{DA61330E-21AD-8245-B74B-9AD1A1590F5B}" name="Column1"/>
    <tableColumn id="3" xr3:uid="{D2B333EF-1377-DF47-98EE-2EFD0429C9E3}" name="Column2"/>
    <tableColumn id="4" xr3:uid="{D3626A0D-6B57-0442-A799-B596E3AACF0A}" name="Column3"/>
    <tableColumn id="5" xr3:uid="{843A929A-1EB2-C34C-88FB-13576296CDB2}" name="Column4"/>
    <tableColumn id="6" xr3:uid="{A6003BC5-389F-3B4B-BC80-5E2ABF4BB036}" name="Column5"/>
    <tableColumn id="7" xr3:uid="{742FA787-FE2D-1C44-8DBA-2540298EE94A}" name="Column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1191013" displayName="Table1191013" ref="A101:G108" totalsRowShown="0">
  <autoFilter ref="A101:G108" xr:uid="{00000000-0009-0000-0100-000005000000}"/>
  <tableColumns count="7">
    <tableColumn id="1" xr3:uid="{00000000-0010-0000-0000-000001000000}" name="Illusions 🧙‍♂️🪞"/>
    <tableColumn id="2" xr3:uid="{00000000-0010-0000-0000-000002000000}" name="Column1"/>
    <tableColumn id="3" xr3:uid="{00000000-0010-0000-0000-000003000000}" name="Column2"/>
    <tableColumn id="4" xr3:uid="{00000000-0010-0000-0000-000004000000}" name="Column3"/>
    <tableColumn id="5" xr3:uid="{00000000-0010-0000-0000-000005000000}" name="Column4"/>
    <tableColumn id="6" xr3:uid="{00000000-0010-0000-0000-000006000000}" name="Column5"/>
    <tableColumn id="7" xr3:uid="{00000000-0010-0000-0000-000007000000}" name="Column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7709D9-B477-9C49-AD1B-75E7834BF9C4}" name="Table11914" displayName="Table11914" ref="A110:G117" totalsRowShown="0">
  <autoFilter ref="A110:G117" xr:uid="{00000000-0009-0000-0100-000004000000}"/>
  <tableColumns count="7">
    <tableColumn id="1" xr3:uid="{C40D52A0-FEBD-0A4A-ADBA-42D3080CE787}" name="Illusions 🧙‍♂️🪞"/>
    <tableColumn id="2" xr3:uid="{479D8BB0-A7C7-4649-B9CF-387D757B633E}" name="Sarake1"/>
    <tableColumn id="3" xr3:uid="{5DCF6AC9-14A1-D741-8799-AEA047D5ABE6}" name="Sarake2"/>
    <tableColumn id="4" xr3:uid="{054EDB29-85D1-DF4D-8FA6-C056E351EBA8}" name="Sarake3"/>
    <tableColumn id="5" xr3:uid="{52CCE7FC-4F71-BA47-81C5-DFB259660BA1}" name="Duration"/>
    <tableColumn id="6" xr3:uid="{26D8FA43-9740-314D-8647-5F90A4A05AC1}" name="Effect"/>
    <tableColumn id="7" xr3:uid="{744C5263-3B3C-DD46-94C4-43DEF1CAB29C}" name="Sarake12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119" displayName="Table119" ref="A110:G117" totalsRowShown="0">
  <autoFilter ref="A110:G117" xr:uid="{00000000-0009-0000-0100-000004000000}"/>
  <tableColumns count="7">
    <tableColumn id="1" xr3:uid="{00000000-0010-0000-0100-000001000000}" name="Illusions 🧙‍♂️🪞"/>
    <tableColumn id="2" xr3:uid="{00000000-0010-0000-0100-000002000000}" name="Sarake1"/>
    <tableColumn id="3" xr3:uid="{00000000-0010-0000-0100-000003000000}" name="Sarake2"/>
    <tableColumn id="4" xr3:uid="{00000000-0010-0000-0100-000004000000}" name="Sarake3"/>
    <tableColumn id="5" xr3:uid="{00000000-0010-0000-0100-000005000000}" name="Duration"/>
    <tableColumn id="6" xr3:uid="{00000000-0010-0000-0100-000006000000}" name="Effect"/>
    <tableColumn id="7" xr3:uid="{00000000-0010-0000-0100-000007000000}" name="Sarake1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1" displayName="Table1" ref="A135:E141" totalsRowShown="0">
  <autoFilter ref="A135:E141" xr:uid="{00000000-0009-0000-0100-000001000000}"/>
  <sortState xmlns:xlrd2="http://schemas.microsoft.com/office/spreadsheetml/2017/richdata2" ref="A136:E141">
    <sortCondition ref="A135:A141"/>
  </sortState>
  <tableColumns count="5">
    <tableColumn id="1" xr3:uid="{00000000-0010-0000-0200-000001000000}" name="Curses  🏰🕸️" dataDxfId="94"/>
    <tableColumn id="2" xr3:uid="{00000000-0010-0000-0200-000002000000}" name="Cost" dataDxfId="93"/>
    <tableColumn id="3" xr3:uid="{00000000-0010-0000-0200-000003000000}" name="Duration" dataDxfId="92"/>
    <tableColumn id="4" xr3:uid="{00000000-0010-0000-0200-000004000000}" name="Effect" dataDxfId="91"/>
    <tableColumn id="5" xr3:uid="{00000000-0010-0000-0200-000005000000}" name="Requirements" dataDxfId="90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10" displayName="Table10" ref="A119:E134" totalsRowCount="1">
  <autoFilter ref="A119:E133" xr:uid="{00000000-0009-0000-0100-000002000000}"/>
  <sortState xmlns:xlrd2="http://schemas.microsoft.com/office/spreadsheetml/2017/richdata2" ref="A120:E133">
    <sortCondition ref="A119:A133"/>
  </sortState>
  <tableColumns count="5">
    <tableColumn id="1" xr3:uid="{00000000-0010-0000-0300-000001000000}" name="Nature  🏰🌿" totalsRowLabel="Other"/>
    <tableColumn id="2" xr3:uid="{00000000-0010-0000-0300-000002000000}" name="Cost" dataDxfId="89" totalsRowDxfId="88"/>
    <tableColumn id="3" xr3:uid="{00000000-0010-0000-0300-000003000000}" name="Duration" dataDxfId="87" totalsRowDxfId="86"/>
    <tableColumn id="4" xr3:uid="{00000000-0010-0000-0300-000004000000}" name="Effect" totalsRowLabel="🌀 Call  mist, control weather" dataDxfId="85" totalsRowDxfId="84"/>
    <tableColumn id="5" xr3:uid="{00000000-0010-0000-0300-000005000000}" name="Requirements" dataDxfId="83" totalsRowDxfId="82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2" displayName="Table2" ref="A142:E154" totalsRowShown="0">
  <autoFilter ref="A142:E154" xr:uid="{00000000-0009-0000-0100-000006000000}"/>
  <tableColumns count="5">
    <tableColumn id="1" xr3:uid="{00000000-0010-0000-0500-000001000000}" name="Necromancy  🏰💀🧙‍♂️" dataDxfId="81"/>
    <tableColumn id="2" xr3:uid="{00000000-0010-0000-0500-000002000000}" name="Cost" dataDxfId="80"/>
    <tableColumn id="3" xr3:uid="{00000000-0010-0000-0500-000003000000}" name="Duration" dataDxfId="79"/>
    <tableColumn id="4" xr3:uid="{00000000-0010-0000-0500-000004000000}" name="Effect" dataDxfId="78"/>
    <tableColumn id="5" xr3:uid="{00000000-0010-0000-0500-000005000000}" name="Requirements" dataDxfId="77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3" displayName="Table3" ref="A13:E22" totalsRowShown="0" headerRowDxfId="76" dataDxfId="75">
  <autoFilter ref="A13:E22" xr:uid="{00000000-0009-0000-0100-000007000000}"/>
  <tableColumns count="5">
    <tableColumn id="1" xr3:uid="{00000000-0010-0000-0600-000001000000}" name="Divination 🧙‍♂️🔮" dataDxfId="74"/>
    <tableColumn id="2" xr3:uid="{00000000-0010-0000-0600-000002000000}" name="Cost" dataDxfId="73"/>
    <tableColumn id="3" xr3:uid="{00000000-0010-0000-0600-000003000000}" name="Dur." dataDxfId="72"/>
    <tableColumn id="4" xr3:uid="{00000000-0010-0000-0600-000004000000}" name="Effect" dataDxfId="71"/>
    <tableColumn id="5" xr3:uid="{00000000-0010-0000-0600-000005000000}" name="Requirements" dataDxfId="70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4" displayName="Table4" ref="A24:E38" totalsRowShown="0" headerRowDxfId="69" dataDxfId="68">
  <autoFilter ref="A24:E38" xr:uid="{00000000-0009-0000-0100-000008000000}"/>
  <sortState xmlns:xlrd2="http://schemas.microsoft.com/office/spreadsheetml/2017/richdata2" ref="A25:E38">
    <sortCondition ref="A24:A38"/>
  </sortState>
  <tableColumns count="5">
    <tableColumn id="1" xr3:uid="{00000000-0010-0000-0700-000001000000}" name="Enchantements 🏰🧠" dataDxfId="67"/>
    <tableColumn id="2" xr3:uid="{00000000-0010-0000-0700-000002000000}" name="Cost" dataDxfId="66"/>
    <tableColumn id="3" xr3:uid="{00000000-0010-0000-0700-000003000000}" name="Duration" dataDxfId="65"/>
    <tableColumn id="4" xr3:uid="{00000000-0010-0000-0700-000004000000}" name="Effect" dataDxfId="64"/>
    <tableColumn id="5" xr3:uid="{00000000-0010-0000-0700-000005000000}" name="Requirement" dataDxfId="63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5" displayName="Table5" ref="A40:E48" totalsRowShown="0">
  <autoFilter ref="A40:E48" xr:uid="{00000000-0009-0000-0100-000009000000}"/>
  <tableColumns count="5">
    <tableColumn id="1" xr3:uid="{00000000-0010-0000-0800-000001000000}" name="Healing 🏰🩸"/>
    <tableColumn id="2" xr3:uid="{00000000-0010-0000-0800-000002000000}" name="cost" dataDxfId="62"/>
    <tableColumn id="3" xr3:uid="{00000000-0010-0000-0800-000003000000}" name="Duration" dataDxfId="61"/>
    <tableColumn id="4" xr3:uid="{00000000-0010-0000-0800-000004000000}" name="Effect" dataDxfId="60"/>
    <tableColumn id="5" xr3:uid="{00000000-0010-0000-0800-000005000000}" name="Requirement" dataDxfId="59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6" displayName="Table6" ref="A49:E65" totalsRowShown="0" dataDxfId="58">
  <autoFilter ref="A49:E65" xr:uid="{00000000-0009-0000-0100-00000A000000}"/>
  <sortState xmlns:xlrd2="http://schemas.microsoft.com/office/spreadsheetml/2017/richdata2" ref="A50:E65">
    <sortCondition ref="A49:A65"/>
  </sortState>
  <tableColumns count="5">
    <tableColumn id="1" xr3:uid="{00000000-0010-0000-0900-000001000000}" name="Evocation 🧙‍♂️⚡" dataDxfId="57"/>
    <tableColumn id="2" xr3:uid="{00000000-0010-0000-0900-000002000000}" name="Cost" dataDxfId="56"/>
    <tableColumn id="3" xr3:uid="{00000000-0010-0000-0900-000003000000}" name="Duration" dataDxfId="55"/>
    <tableColumn id="4" xr3:uid="{00000000-0010-0000-0900-000004000000}" name="Effect" dataDxfId="54"/>
    <tableColumn id="5" xr3:uid="{00000000-0010-0000-0900-000005000000}" name="Requirement" dataDxfId="53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7" displayName="Table7" ref="A67:E88" totalsRowCount="1" dataDxfId="52">
  <autoFilter ref="A67:E87" xr:uid="{00000000-0009-0000-0100-00000B000000}"/>
  <sortState xmlns:xlrd2="http://schemas.microsoft.com/office/spreadsheetml/2017/richdata2" ref="A68:E87">
    <sortCondition ref="A67:A87"/>
  </sortState>
  <tableColumns count="5">
    <tableColumn id="1" xr3:uid="{00000000-0010-0000-0A00-000001000000}" name="Transmutations 🧙‍♂️🌀" totalsRowLabel="Others" dataDxfId="51" totalsRowDxfId="50"/>
    <tableColumn id="2" xr3:uid="{00000000-0010-0000-0A00-000002000000}" name="Cost" dataDxfId="49" totalsRowDxfId="48"/>
    <tableColumn id="3" xr3:uid="{00000000-0010-0000-0A00-000003000000}" name="Duration" dataDxfId="47" totalsRowDxfId="46"/>
    <tableColumn id="4" xr3:uid="{00000000-0010-0000-0A00-000004000000}" name="Effect" dataDxfId="45" totalsRowDxfId="44"/>
    <tableColumn id="5" xr3:uid="{00000000-0010-0000-0A00-000005000000}" name="Requirements" dataDxfId="43" totalsRowDxfId="42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6CC3C9-BCF9-4E0E-AC73-34AB0A92C606}" name="Taulukko14" displayName="Taulukko14" ref="A103:E118" totalsRowCount="1">
  <autoFilter ref="A103:E117" xr:uid="{006CC3C9-BCF9-4E0E-AC73-34AB0A92C606}"/>
  <sortState xmlns:xlrd2="http://schemas.microsoft.com/office/spreadsheetml/2017/richdata2" ref="A104:E117">
    <sortCondition ref="A103:A117"/>
  </sortState>
  <tableColumns count="5">
    <tableColumn id="1" xr3:uid="{975DE25D-E388-442B-AAE5-3C6E2ECFE74D}" name="Prayers  🏰🙏" totalsRowLabel="Other" dataDxfId="41" totalsRowDxfId="40"/>
    <tableColumn id="2" xr3:uid="{ADBB0BA1-5AE8-4922-90A7-05CCD601DB04}" name="Cost" dataDxfId="39" totalsRowDxfId="38"/>
    <tableColumn id="3" xr3:uid="{36E8C75C-2FC4-41F9-8B70-258BCC1D6CD7}" name="Duration" dataDxfId="37" totalsRowDxfId="36"/>
    <tableColumn id="4" xr3:uid="{08E5D66F-0B67-4CC9-8300-816A5B0E5152}" name="Effect" totalsRowLabel="Grace power, haste, might 🌀" dataDxfId="35" totalsRowDxfId="34"/>
    <tableColumn id="5" xr3:uid="{ED10C346-3EFB-4519-BB55-8572CACDC3DF}" name="Requirements" dataDxfId="33" totalsRowDxfId="32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A250D3C-E819-4712-BAED-D185AC97BEC3}" name="Taulukko15" displayName="Taulukko15" ref="A89:E101" totalsRowShown="0" dataDxfId="31" tableBorderDxfId="30">
  <autoFilter ref="A89:E101" xr:uid="{7A250D3C-E819-4712-BAED-D185AC97BEC3}"/>
  <sortState xmlns:xlrd2="http://schemas.microsoft.com/office/spreadsheetml/2017/richdata2" ref="A90:E101">
    <sortCondition ref="A89:A101"/>
  </sortState>
  <tableColumns count="5">
    <tableColumn id="1" xr3:uid="{0C331BDD-DB29-4ACE-8F4A-1F6C203B1F8E}" name="Illusions 🧙‍♂️🪞" dataDxfId="29"/>
    <tableColumn id="2" xr3:uid="{55EB6347-1572-42BC-85E3-420B71DE31D7}" name="Cost" dataDxfId="28"/>
    <tableColumn id="3" xr3:uid="{FD8A476E-B24A-4F3C-ABCA-8E95CE17A943}" name="Duration" dataDxfId="27"/>
    <tableColumn id="4" xr3:uid="{1D85A3DD-246D-43F3-96D6-9172129C0140}" name="Effect" dataDxfId="26"/>
    <tableColumn id="5" xr3:uid="{E636E333-E940-4F95-A65D-D9E0BA283055}" name="Requirements" dataDxfId="25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47928CF-CC54-458E-821B-8FA3B026E119}" name="Taulukko16" displayName="Taulukko16" ref="A2:E10" totalsRowShown="0">
  <autoFilter ref="A2:E10" xr:uid="{D47928CF-CC54-458E-821B-8FA3B026E119}"/>
  <sortState xmlns:xlrd2="http://schemas.microsoft.com/office/spreadsheetml/2017/richdata2" ref="A3:E10">
    <sortCondition ref="A2:A10"/>
  </sortState>
  <tableColumns count="5">
    <tableColumn id="1" xr3:uid="{AAD561B1-4CA9-4D5D-B2EC-57846C1C7E56}" name="Abjuration  🧙‍♂️🛡️" dataDxfId="24"/>
    <tableColumn id="2" xr3:uid="{D41F6DE0-D49D-4C74-B643-9B5A64F0D450}" name="Cost" dataDxfId="23"/>
    <tableColumn id="3" xr3:uid="{5C4EA63F-E9BD-418F-B21C-1924845355E4}" name="Duration" dataDxfId="22"/>
    <tableColumn id="4" xr3:uid="{5BC4BCB2-BF23-4642-B1EA-ADAB10398A6F}" name="Effect" dataDxfId="21"/>
    <tableColumn id="5" xr3:uid="{BFB4B409-5428-401E-9FBA-CCA4CC52B755}" name="Requirements" dataDxfId="20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58BA2D-F384-4846-BF96-DF154BE46D24}" name="Taulukko3" displayName="Taulukko3" ref="A2:D12" totalsRowShown="0">
  <autoFilter ref="A2:D12" xr:uid="{B458BA2D-F384-4846-BF96-DF154BE46D24}"/>
  <tableColumns count="4">
    <tableColumn id="1" xr3:uid="{BBB0F874-E140-4227-A50E-0A480DE52E6A}" name="roll" dataDxfId="19"/>
    <tableColumn id="2" xr3:uid="{EE025EB4-9BFA-4CAF-852A-239DF786F510}" name="Piercing" dataDxfId="18"/>
    <tableColumn id="3" xr3:uid="{8F95EE61-287A-4468-B7D8-C32D3449A015}" name="slashing" dataDxfId="17"/>
    <tableColumn id="4" xr3:uid="{D3EE0862-B437-41A0-8B53-AEB3C300F733}" name="Bludgeoning" dataDxfId="16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43CD4F2-64FC-4B39-A33C-7A6A48312BF3}" name="Taulukko18" displayName="Taulukko18" ref="F1:J7" totalsRowShown="0" headerRowDxfId="15" tableBorderDxfId="14">
  <autoFilter ref="F1:J7" xr:uid="{A43CD4F2-64FC-4B39-A33C-7A6A48312BF3}"/>
  <tableColumns count="5">
    <tableColumn id="1" xr3:uid="{74CF4D25-102F-4E96-93A4-99A63D5D1411}" name="Roll"/>
    <tableColumn id="2" xr3:uid="{D9B448E6-DBF2-4187-884E-954916C46EA6}" name="Minor injury" dataDxfId="13"/>
    <tableColumn id="3" xr3:uid="{7EB0EEBB-9DDE-43CF-B211-98CA04B3D6EC}" name="Minor effect"/>
    <tableColumn id="4" xr3:uid="{DAF24E5C-9537-43BE-8D1F-7F80C22CA760}" name="Major Injury" dataDxfId="12"/>
    <tableColumn id="5" xr3:uid="{DE8B6EF4-EB19-4212-8251-DC0B67C9F999}" name="Major effect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– 2022 -teema">
  <a:themeElements>
    <a:clrScheme name="Office 2013 - 2022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6" Type="http://schemas.openxmlformats.org/officeDocument/2006/relationships/table" Target="../tables/table10.xml"/><Relationship Id="rId11" Type="http://schemas.openxmlformats.org/officeDocument/2006/relationships/table" Target="../tables/table15.xml"/><Relationship Id="rId5" Type="http://schemas.openxmlformats.org/officeDocument/2006/relationships/table" Target="../tables/table9.xml"/><Relationship Id="rId10" Type="http://schemas.openxmlformats.org/officeDocument/2006/relationships/table" Target="../tables/table14.xml"/><Relationship Id="rId4" Type="http://schemas.openxmlformats.org/officeDocument/2006/relationships/table" Target="../tables/table8.xml"/><Relationship Id="rId9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95"/>
  <sheetViews>
    <sheetView topLeftCell="A41" zoomScale="110" zoomScaleNormal="110" workbookViewId="0">
      <selection activeCell="W33" sqref="W33"/>
    </sheetView>
  </sheetViews>
  <sheetFormatPr baseColWidth="10" defaultColWidth="4.6640625" defaultRowHeight="15"/>
  <cols>
    <col min="1" max="1" width="3.83203125" customWidth="1"/>
    <col min="2" max="2" width="6.1640625" customWidth="1"/>
    <col min="7" max="7" width="5.1640625" customWidth="1"/>
    <col min="9" max="9" width="5.33203125" customWidth="1"/>
    <col min="11" max="11" width="4.83203125" customWidth="1"/>
    <col min="13" max="13" width="4.5" customWidth="1"/>
    <col min="14" max="14" width="4.33203125" customWidth="1"/>
    <col min="21" max="21" width="5" style="1" bestFit="1" customWidth="1"/>
    <col min="22" max="27" width="4.6640625" style="1"/>
  </cols>
  <sheetData>
    <row r="1" spans="1:49">
      <c r="A1" s="1"/>
      <c r="B1" s="1"/>
      <c r="C1" s="1"/>
      <c r="D1" s="1"/>
      <c r="E1" s="1"/>
      <c r="F1" s="1"/>
      <c r="G1" s="1"/>
      <c r="I1" s="2" t="s">
        <v>0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3"/>
      <c r="V1" s="4"/>
      <c r="W1" s="4"/>
      <c r="X1" s="4"/>
      <c r="Y1" s="4"/>
      <c r="Z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>
      <c r="A2" s="1"/>
      <c r="B2" s="1"/>
      <c r="C2" s="1"/>
      <c r="D2" s="1"/>
      <c r="E2" s="1"/>
      <c r="F2" s="1"/>
      <c r="G2" s="1"/>
      <c r="H2" s="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7"/>
      <c r="Z2" s="8"/>
      <c r="AB2" s="1"/>
      <c r="AC2" s="1"/>
      <c r="AD2" s="1"/>
      <c r="AE2" s="1"/>
      <c r="AF2" s="1"/>
      <c r="AG2" s="1"/>
      <c r="AH2" s="1"/>
      <c r="AI2" s="1"/>
      <c r="AJ2" s="9" t="s">
        <v>1</v>
      </c>
      <c r="AK2" s="10"/>
      <c r="AL2" s="10"/>
      <c r="AM2" s="10"/>
      <c r="AN2" s="10"/>
      <c r="AO2" s="10"/>
      <c r="AP2" s="10"/>
      <c r="AQ2" s="10"/>
      <c r="AR2" s="10"/>
      <c r="AS2" s="10" t="s">
        <v>2</v>
      </c>
      <c r="AT2" s="10"/>
      <c r="AU2" s="10"/>
      <c r="AV2" s="10"/>
      <c r="AW2" s="10"/>
    </row>
    <row r="3" spans="1:4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7"/>
      <c r="Z3" s="8"/>
      <c r="AB3" s="1"/>
      <c r="AC3" s="1"/>
      <c r="AD3" s="1"/>
      <c r="AE3" s="1"/>
      <c r="AF3" s="1"/>
      <c r="AG3" s="1"/>
      <c r="AH3" s="1"/>
      <c r="AI3" s="1"/>
      <c r="AJ3" s="11" t="s">
        <v>3</v>
      </c>
      <c r="AK3" s="1"/>
      <c r="AL3" s="1"/>
      <c r="AM3" s="1"/>
      <c r="AN3" s="1"/>
      <c r="AO3" s="1"/>
      <c r="AP3" s="1"/>
      <c r="AQ3" s="1"/>
      <c r="AR3" s="12"/>
      <c r="AS3" s="1" t="s">
        <v>4</v>
      </c>
      <c r="AT3" s="1"/>
      <c r="AU3" s="1"/>
      <c r="AV3" s="1"/>
      <c r="AW3" s="1"/>
    </row>
    <row r="4" spans="1:4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7"/>
      <c r="Z4" s="8"/>
      <c r="AB4" s="1"/>
      <c r="AC4" s="1"/>
      <c r="AD4" s="1"/>
      <c r="AE4" s="1"/>
      <c r="AF4" s="1"/>
      <c r="AG4" s="1"/>
      <c r="AH4" s="1"/>
      <c r="AI4" s="1"/>
      <c r="AJ4" s="10" t="s">
        <v>5</v>
      </c>
      <c r="AK4" s="10"/>
      <c r="AL4" s="10"/>
      <c r="AM4" s="10" t="s">
        <v>6</v>
      </c>
      <c r="AN4" s="10"/>
      <c r="AO4" s="10"/>
      <c r="AP4" s="10"/>
      <c r="AQ4" s="10"/>
      <c r="AR4" s="10"/>
      <c r="AS4" s="10" t="s">
        <v>7</v>
      </c>
      <c r="AT4" s="10"/>
      <c r="AU4" s="10"/>
      <c r="AV4" s="10"/>
      <c r="AW4" s="10"/>
    </row>
    <row r="5" spans="1:4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7"/>
      <c r="Z5" s="8"/>
      <c r="AB5" s="1"/>
      <c r="AC5" s="1"/>
      <c r="AD5" s="1"/>
      <c r="AE5" s="1"/>
      <c r="AF5" s="1"/>
      <c r="AG5" s="1"/>
      <c r="AH5" s="1"/>
      <c r="AI5" s="1"/>
      <c r="AJ5" s="1" t="s">
        <v>8</v>
      </c>
      <c r="AK5" s="1"/>
      <c r="AL5" s="1"/>
      <c r="AM5" s="1" t="s">
        <v>9</v>
      </c>
      <c r="AN5" s="1"/>
      <c r="AO5" s="1"/>
      <c r="AP5" s="1"/>
      <c r="AQ5" s="1"/>
      <c r="AR5" s="1"/>
      <c r="AS5" t="s">
        <v>10</v>
      </c>
      <c r="AT5" s="1"/>
      <c r="AU5" s="1"/>
      <c r="AV5" s="1"/>
      <c r="AW5" s="1"/>
    </row>
    <row r="6" spans="1:49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7"/>
      <c r="Z6" s="8"/>
      <c r="AB6" s="1"/>
      <c r="AC6" s="1"/>
      <c r="AD6" s="1"/>
      <c r="AE6" s="1"/>
      <c r="AF6" s="1"/>
      <c r="AG6" s="1"/>
      <c r="AH6" s="1"/>
      <c r="AI6" s="1"/>
      <c r="AJ6" s="886" t="s">
        <v>11</v>
      </c>
      <c r="AK6" s="886"/>
      <c r="AL6" s="886"/>
      <c r="AM6" s="886"/>
      <c r="AN6" s="13"/>
      <c r="AO6" s="14" t="s">
        <v>12</v>
      </c>
      <c r="AP6" s="13"/>
      <c r="AQ6" s="13"/>
      <c r="AR6" s="13"/>
      <c r="AS6" s="15" t="s">
        <v>13</v>
      </c>
      <c r="AT6" s="13"/>
      <c r="AU6" s="13"/>
      <c r="AV6" s="13"/>
      <c r="AW6" s="13"/>
    </row>
    <row r="7" spans="1:49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7"/>
      <c r="Z7" s="8"/>
      <c r="AB7" s="1"/>
      <c r="AC7" s="1"/>
      <c r="AD7" s="1"/>
      <c r="AE7" s="1"/>
      <c r="AF7" s="1"/>
      <c r="AG7" s="1"/>
      <c r="AH7" s="1"/>
      <c r="AI7" s="1"/>
      <c r="AJ7" s="1" t="s">
        <v>14</v>
      </c>
      <c r="AK7" s="1"/>
      <c r="AL7" s="1"/>
      <c r="AM7" s="16" t="s">
        <v>15</v>
      </c>
      <c r="AN7" s="16"/>
      <c r="AO7" s="1" t="s">
        <v>16</v>
      </c>
      <c r="AP7" s="1"/>
      <c r="AQ7" s="1"/>
      <c r="AR7" s="16" t="s">
        <v>15</v>
      </c>
      <c r="AS7" s="16"/>
      <c r="AT7" s="16"/>
      <c r="AU7" s="16"/>
      <c r="AV7" s="16"/>
      <c r="AW7" s="16"/>
    </row>
    <row r="8" spans="1:49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7"/>
      <c r="Z8" s="8"/>
      <c r="AB8" s="1"/>
      <c r="AC8" s="1"/>
      <c r="AD8" s="1"/>
      <c r="AE8" s="1"/>
      <c r="AF8" s="1"/>
      <c r="AG8" s="1"/>
      <c r="AH8" s="1"/>
      <c r="AI8" s="1"/>
      <c r="AJ8" s="1" t="s">
        <v>17</v>
      </c>
      <c r="AK8" s="1"/>
      <c r="AL8" s="1"/>
      <c r="AM8" s="16" t="s">
        <v>15</v>
      </c>
      <c r="AN8" s="16"/>
      <c r="AO8" s="1" t="s">
        <v>18</v>
      </c>
      <c r="AP8" s="1"/>
      <c r="AQ8" s="1"/>
      <c r="AR8" s="16" t="s">
        <v>19</v>
      </c>
      <c r="AS8" s="688" t="s">
        <v>20</v>
      </c>
      <c r="AT8" s="16"/>
      <c r="AU8" s="16"/>
      <c r="AV8" s="16"/>
      <c r="AW8" s="16"/>
    </row>
    <row r="9" spans="1:4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7"/>
      <c r="Z9" s="8"/>
      <c r="AB9" s="1"/>
      <c r="AC9" s="1"/>
      <c r="AD9" s="1"/>
      <c r="AE9" s="1"/>
      <c r="AF9" s="1"/>
      <c r="AG9" s="1"/>
      <c r="AH9" s="1"/>
      <c r="AI9" s="1"/>
      <c r="AJ9" s="1" t="s">
        <v>21</v>
      </c>
      <c r="AK9" s="1"/>
      <c r="AL9" s="1"/>
      <c r="AM9" s="16" t="s">
        <v>15</v>
      </c>
      <c r="AN9" s="16"/>
      <c r="AO9" s="1" t="s">
        <v>22</v>
      </c>
      <c r="AP9" s="1"/>
      <c r="AQ9" s="1"/>
      <c r="AR9" s="16" t="s">
        <v>19</v>
      </c>
      <c r="AS9" s="687" t="s">
        <v>23</v>
      </c>
      <c r="AT9" s="16"/>
      <c r="AU9" s="16"/>
      <c r="AV9" s="16"/>
      <c r="AW9" s="16"/>
    </row>
    <row r="10" spans="1:49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7"/>
      <c r="Z10" s="8"/>
      <c r="AB10" s="1"/>
      <c r="AC10" s="1"/>
      <c r="AD10" s="1"/>
      <c r="AE10" s="1"/>
      <c r="AF10" s="1"/>
      <c r="AG10" s="1"/>
      <c r="AH10" s="1"/>
      <c r="AI10" s="1"/>
      <c r="AJ10" s="1" t="s">
        <v>24</v>
      </c>
      <c r="AK10" s="1"/>
      <c r="AL10" s="1"/>
      <c r="AM10" s="16" t="s">
        <v>15</v>
      </c>
      <c r="AN10" s="16"/>
      <c r="AO10" s="1" t="s">
        <v>25</v>
      </c>
      <c r="AP10" s="1"/>
      <c r="AQ10" s="1"/>
      <c r="AR10" s="16" t="s">
        <v>19</v>
      </c>
      <c r="AS10" s="689" t="s">
        <v>26</v>
      </c>
      <c r="AT10" s="16"/>
      <c r="AU10" s="16"/>
      <c r="AV10" s="16"/>
      <c r="AW10" s="16"/>
    </row>
    <row r="11" spans="1:49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7"/>
      <c r="Z11" s="8"/>
      <c r="AB11" s="1"/>
      <c r="AC11" s="1"/>
      <c r="AD11" s="1"/>
      <c r="AE11" s="1"/>
      <c r="AF11" s="1"/>
      <c r="AG11" s="1"/>
      <c r="AH11" s="1"/>
      <c r="AI11" s="1"/>
      <c r="AJ11" s="887" t="s">
        <v>27</v>
      </c>
      <c r="AK11" s="887"/>
      <c r="AL11" s="887"/>
      <c r="AM11" s="16" t="s">
        <v>15</v>
      </c>
      <c r="AN11" s="16"/>
      <c r="AO11" s="18" t="s">
        <v>28</v>
      </c>
      <c r="AP11" s="1"/>
      <c r="AQ11" s="1"/>
      <c r="AR11" s="16" t="s">
        <v>15</v>
      </c>
      <c r="AS11" s="16"/>
      <c r="AT11" s="16"/>
      <c r="AU11" s="16"/>
      <c r="AV11" s="16"/>
      <c r="AW11" s="16"/>
    </row>
    <row r="12" spans="1:49" ht="16" thickBo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7"/>
      <c r="Z12" s="8"/>
      <c r="AB12" s="1"/>
      <c r="AC12" s="1"/>
      <c r="AD12" s="1"/>
      <c r="AE12" s="1"/>
      <c r="AF12" s="1"/>
      <c r="AG12" s="1"/>
      <c r="AH12" s="1"/>
      <c r="AI12" s="1"/>
      <c r="AJ12" s="1" t="s">
        <v>29</v>
      </c>
      <c r="AK12" s="1"/>
      <c r="AL12" s="1"/>
      <c r="AM12" s="16" t="s">
        <v>15</v>
      </c>
      <c r="AN12" s="16"/>
      <c r="AO12" s="1" t="s">
        <v>30</v>
      </c>
      <c r="AP12" s="1"/>
      <c r="AQ12" s="1"/>
      <c r="AR12" s="16" t="s">
        <v>15</v>
      </c>
      <c r="AS12" s="16"/>
      <c r="AT12" s="16"/>
      <c r="AU12" s="16"/>
      <c r="AV12" s="16"/>
      <c r="AW12" s="16"/>
    </row>
    <row r="13" spans="1:49" ht="16" thickBot="1">
      <c r="A13" s="9" t="s">
        <v>1</v>
      </c>
      <c r="B13" s="10"/>
      <c r="C13" s="10"/>
      <c r="D13" s="10"/>
      <c r="E13" s="10"/>
      <c r="F13" s="10"/>
      <c r="G13" s="10"/>
      <c r="H13" s="10" t="s">
        <v>2</v>
      </c>
      <c r="I13" s="10"/>
      <c r="J13" s="10"/>
      <c r="K13" s="10" t="s">
        <v>31</v>
      </c>
      <c r="L13" s="10"/>
      <c r="M13" s="10"/>
      <c r="N13" s="10" t="s">
        <v>32</v>
      </c>
      <c r="O13" s="10"/>
      <c r="P13" s="10"/>
      <c r="Q13" s="10"/>
      <c r="R13" s="10" t="s">
        <v>33</v>
      </c>
      <c r="S13" s="10"/>
      <c r="T13" s="10"/>
      <c r="U13" s="7"/>
      <c r="Z13" s="8"/>
      <c r="AB13" s="19" t="s">
        <v>34</v>
      </c>
      <c r="AC13" s="20"/>
      <c r="AD13" s="21">
        <f>$T$23</f>
        <v>12</v>
      </c>
      <c r="AE13" s="22"/>
      <c r="AF13" s="23" t="s">
        <v>35</v>
      </c>
      <c r="AG13" s="24" t="s">
        <v>36</v>
      </c>
      <c r="AH13" s="25" t="s">
        <v>37</v>
      </c>
      <c r="AI13" s="26"/>
      <c r="AJ13" s="26" t="s">
        <v>38</v>
      </c>
      <c r="AK13" s="27" t="s">
        <v>39</v>
      </c>
      <c r="AL13" s="20" t="s">
        <v>40</v>
      </c>
      <c r="AM13" s="20"/>
      <c r="AN13" s="20"/>
      <c r="AO13" s="20"/>
      <c r="AP13" s="20"/>
      <c r="AQ13" s="20"/>
      <c r="AR13" s="20"/>
      <c r="AS13" s="26"/>
      <c r="AT13" s="26"/>
      <c r="AU13" s="23"/>
      <c r="AV13" s="23"/>
      <c r="AW13" s="23"/>
    </row>
    <row r="14" spans="1:49">
      <c r="A14" s="11" t="s">
        <v>3</v>
      </c>
      <c r="B14" s="1"/>
      <c r="C14" s="1"/>
      <c r="D14" s="1"/>
      <c r="E14" s="1"/>
      <c r="F14" s="1"/>
      <c r="G14" s="12"/>
      <c r="H14" s="1" t="s">
        <v>41</v>
      </c>
      <c r="I14" s="1"/>
      <c r="J14" s="1"/>
      <c r="K14" s="1" t="s">
        <v>42</v>
      </c>
      <c r="L14" s="1"/>
      <c r="M14" s="1"/>
      <c r="N14" s="888" t="s">
        <v>43</v>
      </c>
      <c r="O14" s="888"/>
      <c r="P14" s="888"/>
      <c r="Q14" s="1"/>
      <c r="R14" s="1" t="s">
        <v>44</v>
      </c>
      <c r="S14" s="1"/>
      <c r="T14" s="1"/>
      <c r="U14" s="7"/>
      <c r="Z14" s="8"/>
      <c r="AB14" s="28" t="s">
        <v>45</v>
      </c>
      <c r="AC14" s="29"/>
      <c r="AD14" s="29"/>
      <c r="AE14" s="29"/>
      <c r="AF14" s="30" t="s">
        <v>23</v>
      </c>
      <c r="AG14" s="31" t="s">
        <v>46</v>
      </c>
      <c r="AH14" s="32" t="s">
        <v>47</v>
      </c>
      <c r="AI14" s="33"/>
      <c r="AJ14" s="33"/>
      <c r="AK14" s="34" t="s">
        <v>48</v>
      </c>
      <c r="AL14" s="33" t="s">
        <v>49</v>
      </c>
      <c r="AM14" s="35"/>
      <c r="AN14" s="35"/>
      <c r="AO14" s="35"/>
      <c r="AP14" s="35"/>
      <c r="AQ14" s="36"/>
      <c r="AR14" s="37"/>
      <c r="AS14" s="38"/>
      <c r="AT14" s="38"/>
      <c r="AU14" s="39"/>
      <c r="AV14" s="40"/>
      <c r="AW14" s="40"/>
    </row>
    <row r="15" spans="1:49">
      <c r="A15" s="10" t="s">
        <v>50</v>
      </c>
      <c r="B15" s="10"/>
      <c r="C15" s="10"/>
      <c r="D15" s="10" t="s">
        <v>51</v>
      </c>
      <c r="E15" s="10" t="s">
        <v>52</v>
      </c>
      <c r="F15" s="10"/>
      <c r="G15" s="41">
        <v>10</v>
      </c>
      <c r="H15" s="10" t="s">
        <v>5</v>
      </c>
      <c r="I15" s="10"/>
      <c r="J15" s="10"/>
      <c r="K15" s="10" t="s">
        <v>6</v>
      </c>
      <c r="L15" s="10"/>
      <c r="M15" s="10"/>
      <c r="N15" s="10"/>
      <c r="O15" s="10" t="s">
        <v>53</v>
      </c>
      <c r="P15" s="10"/>
      <c r="Q15" s="10" t="s">
        <v>54</v>
      </c>
      <c r="R15" s="10"/>
      <c r="S15" s="10" t="s">
        <v>55</v>
      </c>
      <c r="T15" s="10"/>
      <c r="U15" s="7"/>
      <c r="Z15" s="8"/>
      <c r="AB15" s="42" t="s">
        <v>56</v>
      </c>
      <c r="AC15" s="29"/>
      <c r="AD15" s="29"/>
      <c r="AE15" s="29"/>
      <c r="AF15" s="43" t="s">
        <v>57</v>
      </c>
      <c r="AG15" s="31" t="s">
        <v>46</v>
      </c>
      <c r="AH15" s="32" t="s">
        <v>58</v>
      </c>
      <c r="AI15" s="33"/>
      <c r="AJ15" s="33"/>
      <c r="AK15" s="44" t="s">
        <v>59</v>
      </c>
      <c r="AL15" s="38" t="s">
        <v>60</v>
      </c>
      <c r="AM15" s="45"/>
      <c r="AN15" s="45"/>
      <c r="AO15" s="45"/>
      <c r="AP15" s="45"/>
      <c r="AQ15" s="45"/>
      <c r="AR15" s="45"/>
      <c r="AS15" s="45"/>
      <c r="AT15" s="45"/>
      <c r="AU15" s="46"/>
      <c r="AV15" s="45"/>
      <c r="AW15" s="45"/>
    </row>
    <row r="16" spans="1:49" ht="16.5" customHeight="1" thickBot="1">
      <c r="A16" s="1" t="s">
        <v>61</v>
      </c>
      <c r="B16" s="1"/>
      <c r="C16" s="1"/>
      <c r="D16" s="1" t="s">
        <v>62</v>
      </c>
      <c r="E16" s="47" t="s">
        <v>63</v>
      </c>
      <c r="F16" s="47"/>
      <c r="G16" s="1"/>
      <c r="H16" s="1" t="s">
        <v>8</v>
      </c>
      <c r="I16" s="1"/>
      <c r="J16" s="1"/>
      <c r="K16" s="1" t="s">
        <v>64</v>
      </c>
      <c r="L16" s="1"/>
      <c r="M16" s="1"/>
      <c r="N16" s="1"/>
      <c r="O16" s="1">
        <v>190</v>
      </c>
      <c r="P16" s="1"/>
      <c r="Q16" s="1">
        <v>60</v>
      </c>
      <c r="R16" s="1"/>
      <c r="S16" s="48" t="s">
        <v>65</v>
      </c>
      <c r="T16" s="1"/>
      <c r="U16" s="7"/>
      <c r="Z16" s="8"/>
      <c r="AB16" s="42" t="s">
        <v>66</v>
      </c>
      <c r="AC16" s="29"/>
      <c r="AD16" s="29"/>
      <c r="AE16" s="29"/>
      <c r="AF16" s="43" t="s">
        <v>57</v>
      </c>
      <c r="AG16" s="31" t="s">
        <v>46</v>
      </c>
      <c r="AH16" s="32" t="s">
        <v>58</v>
      </c>
      <c r="AI16" s="33"/>
      <c r="AJ16" s="33"/>
      <c r="AK16" s="32" t="s">
        <v>59</v>
      </c>
      <c r="AL16" s="45" t="s">
        <v>67</v>
      </c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</row>
    <row r="17" spans="1:49" ht="14.5" customHeight="1" thickBot="1">
      <c r="A17" s="50" t="s">
        <v>68</v>
      </c>
      <c r="B17" s="51"/>
      <c r="C17" s="52" t="s">
        <v>69</v>
      </c>
      <c r="D17" s="53"/>
      <c r="E17" s="53"/>
      <c r="F17" s="54" t="s">
        <v>70</v>
      </c>
      <c r="G17" s="51"/>
      <c r="H17" s="55" t="s">
        <v>71</v>
      </c>
      <c r="I17" s="53"/>
      <c r="J17" s="53"/>
      <c r="K17" s="56" t="s">
        <v>72</v>
      </c>
      <c r="L17" s="51"/>
      <c r="M17" s="55" t="s">
        <v>73</v>
      </c>
      <c r="N17" s="53"/>
      <c r="O17" s="53"/>
      <c r="P17" s="54" t="s">
        <v>74</v>
      </c>
      <c r="Q17" s="51"/>
      <c r="R17" s="55" t="s">
        <v>71</v>
      </c>
      <c r="S17" s="53"/>
      <c r="T17" s="53"/>
      <c r="U17" s="7"/>
      <c r="Z17" s="8"/>
      <c r="AB17" s="28" t="s">
        <v>75</v>
      </c>
      <c r="AC17" s="29"/>
      <c r="AD17" s="29"/>
      <c r="AE17" s="29"/>
      <c r="AF17" s="43" t="s">
        <v>57</v>
      </c>
      <c r="AG17" s="31" t="s">
        <v>59</v>
      </c>
      <c r="AH17" s="32" t="s">
        <v>58</v>
      </c>
      <c r="AI17" s="33"/>
      <c r="AJ17" s="33"/>
      <c r="AK17" s="32" t="s">
        <v>76</v>
      </c>
      <c r="AL17" s="33" t="s">
        <v>77</v>
      </c>
      <c r="AM17" s="33"/>
      <c r="AN17" s="33"/>
      <c r="AO17" s="33"/>
      <c r="AP17" s="33"/>
      <c r="AQ17" s="33"/>
      <c r="AR17" s="33"/>
      <c r="AS17" s="33"/>
      <c r="AT17" s="33"/>
      <c r="AU17" s="57"/>
      <c r="AV17" s="49"/>
      <c r="AW17" s="49"/>
    </row>
    <row r="18" spans="1:49" ht="15" customHeight="1" thickBot="1">
      <c r="A18" s="889">
        <v>-1</v>
      </c>
      <c r="B18" s="889"/>
      <c r="C18" s="58"/>
      <c r="D18" s="59"/>
      <c r="E18" s="60"/>
      <c r="F18" s="889">
        <f>2+2</f>
        <v>4</v>
      </c>
      <c r="G18" s="889"/>
      <c r="H18" s="58"/>
      <c r="I18" s="59"/>
      <c r="J18" s="60"/>
      <c r="K18" s="889">
        <v>0</v>
      </c>
      <c r="L18" s="889"/>
      <c r="M18" s="58"/>
      <c r="N18" s="59"/>
      <c r="O18" s="60"/>
      <c r="P18" s="889">
        <f>1+1+2</f>
        <v>4</v>
      </c>
      <c r="Q18" s="889"/>
      <c r="R18" s="61"/>
      <c r="S18" s="59"/>
      <c r="T18" s="60"/>
      <c r="U18" s="7"/>
      <c r="Z18" s="8"/>
      <c r="AB18" s="28" t="s">
        <v>78</v>
      </c>
      <c r="AC18" s="29"/>
      <c r="AD18" s="29"/>
      <c r="AE18" s="29"/>
      <c r="AF18" s="43" t="s">
        <v>57</v>
      </c>
      <c r="AG18" s="31" t="s">
        <v>59</v>
      </c>
      <c r="AH18" s="32" t="s">
        <v>58</v>
      </c>
      <c r="AI18" s="33"/>
      <c r="AJ18" s="33"/>
      <c r="AK18" s="34" t="s">
        <v>48</v>
      </c>
      <c r="AL18" s="33" t="s">
        <v>79</v>
      </c>
      <c r="AM18" s="33"/>
      <c r="AN18" s="33"/>
      <c r="AO18" s="33"/>
      <c r="AP18" s="33"/>
      <c r="AQ18" s="33"/>
      <c r="AR18" s="33"/>
      <c r="AS18" s="33"/>
      <c r="AT18" s="33"/>
      <c r="AU18" s="33"/>
      <c r="AV18" s="49"/>
      <c r="AW18" s="49"/>
    </row>
    <row r="19" spans="1:49" ht="16.5" customHeight="1" thickBot="1">
      <c r="A19" s="889"/>
      <c r="B19" s="889"/>
      <c r="C19" s="62"/>
      <c r="D19" s="63"/>
      <c r="E19" s="64"/>
      <c r="F19" s="889"/>
      <c r="G19" s="889"/>
      <c r="H19" s="62"/>
      <c r="I19" s="63"/>
      <c r="J19" s="64"/>
      <c r="K19" s="889"/>
      <c r="L19" s="889"/>
      <c r="M19" s="62"/>
      <c r="N19" s="63"/>
      <c r="O19" s="64"/>
      <c r="P19" s="889"/>
      <c r="Q19" s="889"/>
      <c r="R19" s="62"/>
      <c r="S19" s="63"/>
      <c r="T19" s="63"/>
      <c r="U19" s="7"/>
      <c r="Z19" s="8"/>
      <c r="AB19" s="42" t="s">
        <v>80</v>
      </c>
      <c r="AC19" s="29"/>
      <c r="AD19" s="29"/>
      <c r="AE19" s="29"/>
      <c r="AF19" s="65" t="s">
        <v>23</v>
      </c>
      <c r="AG19" s="31" t="s">
        <v>59</v>
      </c>
      <c r="AH19" s="32" t="s">
        <v>47</v>
      </c>
      <c r="AI19" s="33"/>
      <c r="AJ19" s="33"/>
      <c r="AK19" s="32" t="s">
        <v>48</v>
      </c>
      <c r="AL19" s="33" t="s">
        <v>81</v>
      </c>
      <c r="AM19" s="33"/>
      <c r="AN19" s="33"/>
      <c r="AO19" s="33"/>
      <c r="AP19" s="33"/>
      <c r="AQ19" s="33"/>
      <c r="AR19" s="33"/>
      <c r="AS19" s="33"/>
      <c r="AT19" s="33"/>
      <c r="AU19" s="57"/>
      <c r="AV19" s="49"/>
      <c r="AW19" s="49"/>
    </row>
    <row r="20" spans="1:49">
      <c r="A20" s="66" t="s">
        <v>82</v>
      </c>
      <c r="B20" s="67"/>
      <c r="C20" s="67"/>
      <c r="D20" s="68" t="s">
        <v>83</v>
      </c>
      <c r="E20" s="69" t="s">
        <v>84</v>
      </c>
      <c r="F20" s="70" t="s">
        <v>85</v>
      </c>
      <c r="G20" s="68"/>
      <c r="H20" s="67"/>
      <c r="I20" s="68" t="s">
        <v>83</v>
      </c>
      <c r="J20" s="69" t="s">
        <v>84</v>
      </c>
      <c r="K20" s="70" t="s">
        <v>86</v>
      </c>
      <c r="L20" s="68"/>
      <c r="M20" s="68"/>
      <c r="N20" s="68" t="s">
        <v>83</v>
      </c>
      <c r="O20" s="69" t="s">
        <v>84</v>
      </c>
      <c r="P20" s="71" t="s">
        <v>87</v>
      </c>
      <c r="Q20" s="72"/>
      <c r="R20" s="72"/>
      <c r="S20" s="73" t="s">
        <v>83</v>
      </c>
      <c r="T20" s="73" t="s">
        <v>84</v>
      </c>
      <c r="U20" s="7"/>
      <c r="Z20" s="8"/>
      <c r="AB20" s="42" t="s">
        <v>88</v>
      </c>
      <c r="AC20" s="29"/>
      <c r="AD20" s="29"/>
      <c r="AE20" s="29"/>
      <c r="AF20" s="17" t="s">
        <v>26</v>
      </c>
      <c r="AG20" s="31" t="s">
        <v>46</v>
      </c>
      <c r="AH20" s="32" t="s">
        <v>89</v>
      </c>
      <c r="AI20" s="33"/>
      <c r="AJ20" s="33"/>
      <c r="AK20" s="36" t="s">
        <v>59</v>
      </c>
      <c r="AL20" s="33" t="s">
        <v>90</v>
      </c>
      <c r="AM20" s="45"/>
      <c r="AN20" s="45"/>
      <c r="AO20" s="45"/>
      <c r="AP20" s="45"/>
      <c r="AQ20" s="45"/>
      <c r="AR20" s="45"/>
      <c r="AS20" s="45"/>
      <c r="AT20" s="45"/>
      <c r="AU20" s="46"/>
      <c r="AV20" s="49"/>
      <c r="AW20" s="49"/>
    </row>
    <row r="21" spans="1:49">
      <c r="A21" s="48" t="s">
        <v>91</v>
      </c>
      <c r="B21" s="1"/>
      <c r="C21" s="1"/>
      <c r="D21" s="74">
        <v>0</v>
      </c>
      <c r="E21" s="74">
        <f t="shared" ref="E21:E27" si="0">D21+STR</f>
        <v>-1</v>
      </c>
      <c r="F21" s="1" t="s">
        <v>92</v>
      </c>
      <c r="G21" s="1"/>
      <c r="H21" s="1"/>
      <c r="I21" s="75">
        <v>6</v>
      </c>
      <c r="J21" s="76">
        <f t="shared" ref="J21:J27" si="1">I21+DEX</f>
        <v>10</v>
      </c>
      <c r="K21" s="1" t="s">
        <v>93</v>
      </c>
      <c r="L21" s="1"/>
      <c r="M21" s="1"/>
      <c r="N21" s="75"/>
      <c r="O21" s="77">
        <f t="shared" ref="O21:O28" si="2">N21+INT</f>
        <v>0</v>
      </c>
      <c r="P21" s="1" t="s">
        <v>94</v>
      </c>
      <c r="Q21" s="1"/>
      <c r="R21" s="1"/>
      <c r="S21" s="75"/>
      <c r="T21" s="78">
        <f t="shared" ref="T21:T27" si="3">S21+CHA</f>
        <v>4</v>
      </c>
      <c r="U21" s="7"/>
      <c r="Z21" s="8"/>
      <c r="AB21" s="28" t="s">
        <v>95</v>
      </c>
      <c r="AC21" s="11"/>
      <c r="AD21" s="11"/>
      <c r="AE21" s="11"/>
      <c r="AF21" s="79" t="s">
        <v>26</v>
      </c>
      <c r="AG21" s="31" t="s">
        <v>59</v>
      </c>
      <c r="AH21" s="32" t="s">
        <v>47</v>
      </c>
      <c r="AI21" s="33"/>
      <c r="AJ21" s="33"/>
      <c r="AK21" s="36" t="s">
        <v>59</v>
      </c>
      <c r="AL21" s="33" t="s">
        <v>96</v>
      </c>
      <c r="AM21" s="33"/>
      <c r="AN21" s="33"/>
      <c r="AO21" s="33"/>
      <c r="AP21" s="33"/>
      <c r="AQ21" s="33"/>
      <c r="AR21" s="33"/>
      <c r="AS21" s="33"/>
      <c r="AT21" s="33"/>
      <c r="AU21" s="57"/>
      <c r="AV21" s="49"/>
      <c r="AW21" s="49"/>
    </row>
    <row r="22" spans="1:49" ht="14" customHeight="1">
      <c r="A22" s="48" t="s">
        <v>97</v>
      </c>
      <c r="B22" s="1"/>
      <c r="C22" s="1"/>
      <c r="D22" s="74">
        <v>0</v>
      </c>
      <c r="E22" s="74">
        <f t="shared" si="0"/>
        <v>-1</v>
      </c>
      <c r="F22" s="1" t="s">
        <v>98</v>
      </c>
      <c r="G22" s="1"/>
      <c r="H22" s="1"/>
      <c r="I22" s="75"/>
      <c r="J22" s="76">
        <f t="shared" si="1"/>
        <v>4</v>
      </c>
      <c r="K22" s="1" t="s">
        <v>99</v>
      </c>
      <c r="L22" s="1"/>
      <c r="M22" s="1"/>
      <c r="N22" s="75">
        <v>3</v>
      </c>
      <c r="O22" s="80">
        <f t="shared" si="2"/>
        <v>3</v>
      </c>
      <c r="P22" s="1" t="s">
        <v>100</v>
      </c>
      <c r="Q22" s="1"/>
      <c r="R22" s="1"/>
      <c r="S22" s="75">
        <v>7</v>
      </c>
      <c r="T22" s="81">
        <f t="shared" si="3"/>
        <v>11</v>
      </c>
      <c r="U22" s="7"/>
      <c r="Z22" s="8"/>
      <c r="AB22" s="82" t="s">
        <v>101</v>
      </c>
      <c r="AC22" s="83"/>
      <c r="AD22" s="83"/>
      <c r="AE22" s="84"/>
      <c r="AF22" s="17" t="s">
        <v>26</v>
      </c>
      <c r="AG22" s="85" t="s">
        <v>59</v>
      </c>
      <c r="AH22" s="86" t="s">
        <v>59</v>
      </c>
      <c r="AI22" s="33"/>
      <c r="AJ22" s="33"/>
      <c r="AK22" s="36" t="s">
        <v>59</v>
      </c>
      <c r="AL22" s="87" t="s">
        <v>102</v>
      </c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</row>
    <row r="23" spans="1:49">
      <c r="A23" s="48" t="s">
        <v>103</v>
      </c>
      <c r="B23" s="1"/>
      <c r="C23" s="1"/>
      <c r="D23" s="74">
        <v>0</v>
      </c>
      <c r="E23" s="74">
        <f t="shared" si="0"/>
        <v>-1</v>
      </c>
      <c r="F23" s="1" t="s">
        <v>104</v>
      </c>
      <c r="G23" s="1"/>
      <c r="H23" s="1"/>
      <c r="I23" s="75">
        <v>9</v>
      </c>
      <c r="J23" s="76">
        <f t="shared" si="1"/>
        <v>13</v>
      </c>
      <c r="K23" s="89" t="s">
        <v>105</v>
      </c>
      <c r="L23" s="1"/>
      <c r="M23" s="1"/>
      <c r="N23" s="75"/>
      <c r="O23" s="80">
        <f t="shared" si="2"/>
        <v>0</v>
      </c>
      <c r="P23" s="18" t="s">
        <v>106</v>
      </c>
      <c r="Q23" s="1"/>
      <c r="R23" s="1"/>
      <c r="S23" s="75">
        <v>8</v>
      </c>
      <c r="T23" s="81">
        <f t="shared" si="3"/>
        <v>12</v>
      </c>
      <c r="U23" s="7"/>
      <c r="Z23" s="8"/>
      <c r="AB23" s="42"/>
      <c r="AC23" s="29"/>
      <c r="AD23" s="29"/>
      <c r="AE23" s="29"/>
      <c r="AF23" s="43"/>
      <c r="AG23" s="90"/>
      <c r="AH23" s="91"/>
      <c r="AI23" s="29"/>
      <c r="AJ23" s="29"/>
      <c r="AK23" s="29"/>
      <c r="AL23" s="92" t="s">
        <v>107</v>
      </c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</row>
    <row r="24" spans="1:49" ht="14.5" customHeight="1">
      <c r="A24" s="48" t="s">
        <v>108</v>
      </c>
      <c r="B24" s="1"/>
      <c r="C24" s="1"/>
      <c r="D24" s="74">
        <v>0</v>
      </c>
      <c r="E24" s="74">
        <f t="shared" si="0"/>
        <v>-1</v>
      </c>
      <c r="F24" s="1" t="s">
        <v>109</v>
      </c>
      <c r="G24" s="1"/>
      <c r="H24" s="1"/>
      <c r="I24" s="75"/>
      <c r="J24" s="76">
        <f t="shared" si="1"/>
        <v>4</v>
      </c>
      <c r="K24" s="1" t="s">
        <v>110</v>
      </c>
      <c r="L24" s="1"/>
      <c r="M24" s="1"/>
      <c r="N24" s="75">
        <v>1</v>
      </c>
      <c r="O24" s="80">
        <f t="shared" si="2"/>
        <v>1</v>
      </c>
      <c r="P24" s="1" t="s">
        <v>111</v>
      </c>
      <c r="Q24" s="1"/>
      <c r="R24" s="1"/>
      <c r="S24" s="75">
        <v>7</v>
      </c>
      <c r="T24" s="81">
        <f t="shared" si="3"/>
        <v>11</v>
      </c>
      <c r="U24" s="7"/>
      <c r="Z24" s="8"/>
      <c r="AB24" s="42"/>
      <c r="AC24" s="29"/>
      <c r="AD24" s="29"/>
      <c r="AE24" s="29"/>
      <c r="AF24" s="43"/>
      <c r="AG24" s="90"/>
      <c r="AH24" s="91"/>
      <c r="AI24" s="29"/>
      <c r="AJ24" s="29"/>
      <c r="AK24" s="29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93"/>
      <c r="AW24" s="93"/>
    </row>
    <row r="25" spans="1:49" ht="14.5" customHeight="1">
      <c r="A25" s="94"/>
      <c r="B25" s="29"/>
      <c r="C25" s="29"/>
      <c r="D25" s="74">
        <v>0</v>
      </c>
      <c r="E25" s="74">
        <f t="shared" si="0"/>
        <v>-1</v>
      </c>
      <c r="F25" s="1" t="s">
        <v>112</v>
      </c>
      <c r="G25" s="1"/>
      <c r="H25" s="1"/>
      <c r="I25" s="75"/>
      <c r="J25" s="76">
        <f t="shared" si="1"/>
        <v>4</v>
      </c>
      <c r="K25" s="95" t="s">
        <v>113</v>
      </c>
      <c r="L25" s="1"/>
      <c r="M25" s="1"/>
      <c r="N25" s="75"/>
      <c r="O25" s="80">
        <f t="shared" si="2"/>
        <v>0</v>
      </c>
      <c r="P25" s="96"/>
      <c r="Q25" s="29"/>
      <c r="R25" s="29"/>
      <c r="S25" s="1"/>
      <c r="T25" s="81">
        <f t="shared" si="3"/>
        <v>4</v>
      </c>
      <c r="U25" s="7"/>
      <c r="Z25" s="8"/>
      <c r="AB25" s="42"/>
      <c r="AC25" s="29"/>
      <c r="AD25" s="29"/>
      <c r="AE25" s="29"/>
      <c r="AF25" s="43"/>
      <c r="AG25" s="90"/>
      <c r="AH25" s="91"/>
      <c r="AI25" s="29"/>
      <c r="AJ25" s="29"/>
      <c r="AK25" s="29"/>
      <c r="AL25" s="93"/>
      <c r="AM25" s="93"/>
      <c r="AN25" s="93"/>
      <c r="AO25" s="93"/>
      <c r="AP25" s="93"/>
      <c r="AQ25" s="93"/>
      <c r="AR25" s="93"/>
      <c r="AS25" s="93"/>
      <c r="AT25" s="93"/>
      <c r="AU25" s="93"/>
      <c r="AV25" s="93"/>
      <c r="AW25" s="93"/>
    </row>
    <row r="26" spans="1:49">
      <c r="A26" s="94"/>
      <c r="B26" s="29"/>
      <c r="C26" s="29"/>
      <c r="D26" s="74">
        <v>0</v>
      </c>
      <c r="E26" s="74">
        <f t="shared" si="0"/>
        <v>-1</v>
      </c>
      <c r="F26" s="1" t="s">
        <v>114</v>
      </c>
      <c r="G26" s="1"/>
      <c r="H26" s="1"/>
      <c r="I26" s="75">
        <v>2</v>
      </c>
      <c r="J26" s="76">
        <f t="shared" si="1"/>
        <v>6</v>
      </c>
      <c r="K26" s="1" t="s">
        <v>115</v>
      </c>
      <c r="L26" s="1"/>
      <c r="M26" s="1"/>
      <c r="N26" s="75"/>
      <c r="O26" s="80">
        <f t="shared" si="2"/>
        <v>0</v>
      </c>
      <c r="P26" s="96"/>
      <c r="Q26" s="29"/>
      <c r="R26" s="29"/>
      <c r="S26" s="1"/>
      <c r="T26" s="81">
        <f t="shared" si="3"/>
        <v>4</v>
      </c>
      <c r="U26" s="7"/>
      <c r="Z26" s="8"/>
      <c r="AB26" s="42"/>
      <c r="AC26" s="29"/>
      <c r="AD26" s="29"/>
      <c r="AE26" s="29"/>
      <c r="AF26" s="43"/>
      <c r="AG26" s="90"/>
      <c r="AH26" s="91"/>
      <c r="AI26" s="29"/>
      <c r="AJ26" s="29"/>
      <c r="AK26" s="29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</row>
    <row r="27" spans="1:49" ht="15.75" customHeight="1">
      <c r="A27" s="94"/>
      <c r="B27" s="29"/>
      <c r="C27" s="29"/>
      <c r="D27" s="74">
        <v>0</v>
      </c>
      <c r="E27" s="74">
        <f t="shared" si="0"/>
        <v>-1</v>
      </c>
      <c r="F27" s="1" t="s">
        <v>116</v>
      </c>
      <c r="G27" s="1"/>
      <c r="H27" s="1"/>
      <c r="I27" s="75">
        <v>5</v>
      </c>
      <c r="J27" s="76">
        <f t="shared" si="1"/>
        <v>9</v>
      </c>
      <c r="K27" s="1" t="s">
        <v>117</v>
      </c>
      <c r="L27" s="1"/>
      <c r="M27" s="1"/>
      <c r="N27" s="75"/>
      <c r="O27" s="80">
        <f t="shared" si="2"/>
        <v>0</v>
      </c>
      <c r="P27" s="96"/>
      <c r="Q27" s="29"/>
      <c r="R27" s="29"/>
      <c r="S27" s="1"/>
      <c r="T27" s="81">
        <f t="shared" si="3"/>
        <v>4</v>
      </c>
      <c r="U27" s="7"/>
      <c r="Z27" s="8"/>
      <c r="AB27" s="42"/>
      <c r="AC27" s="29"/>
      <c r="AD27" s="29"/>
      <c r="AE27" s="29"/>
      <c r="AF27" s="43"/>
      <c r="AG27" s="90"/>
      <c r="AH27" s="91"/>
      <c r="AI27" s="29"/>
      <c r="AJ27" s="29"/>
      <c r="AK27" s="29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</row>
    <row r="28" spans="1:49" ht="16" thickBot="1">
      <c r="A28" s="94"/>
      <c r="B28" s="29"/>
      <c r="C28" s="29"/>
      <c r="D28" s="97">
        <v>0</v>
      </c>
      <c r="E28" s="98"/>
      <c r="F28" s="29"/>
      <c r="G28" s="29"/>
      <c r="H28" s="29"/>
      <c r="I28" s="29"/>
      <c r="J28" s="99"/>
      <c r="K28" s="29" t="s">
        <v>118</v>
      </c>
      <c r="L28" s="29"/>
      <c r="M28" s="29"/>
      <c r="N28" s="75">
        <v>4</v>
      </c>
      <c r="O28" s="100">
        <f t="shared" si="2"/>
        <v>4</v>
      </c>
      <c r="P28" s="7"/>
      <c r="Q28" s="1"/>
      <c r="R28" s="1"/>
      <c r="S28" s="29"/>
      <c r="T28" s="1"/>
      <c r="U28" s="7"/>
      <c r="Z28" s="8"/>
      <c r="AB28" s="42"/>
      <c r="AC28" s="29"/>
      <c r="AD28" s="29"/>
      <c r="AE28" s="29"/>
      <c r="AF28" s="43"/>
      <c r="AG28" s="90"/>
      <c r="AH28" s="91"/>
      <c r="AI28" s="29"/>
      <c r="AJ28" s="29"/>
      <c r="AK28" s="29"/>
      <c r="AL28" s="93"/>
      <c r="AM28" s="93"/>
      <c r="AN28" s="29"/>
      <c r="AO28" s="29"/>
      <c r="AP28" s="29"/>
      <c r="AQ28" s="29"/>
      <c r="AR28" s="29"/>
      <c r="AS28" s="29"/>
      <c r="AT28" s="29"/>
      <c r="AU28" s="29"/>
      <c r="AV28" s="90"/>
      <c r="AW28" s="29"/>
    </row>
    <row r="29" spans="1:49" ht="16" thickBot="1">
      <c r="A29" s="890" t="s">
        <v>119</v>
      </c>
      <c r="B29" s="890"/>
      <c r="C29" s="891" t="s">
        <v>120</v>
      </c>
      <c r="D29" s="891"/>
      <c r="E29" s="891" t="s">
        <v>121</v>
      </c>
      <c r="F29" s="891"/>
      <c r="G29" s="891" t="s">
        <v>122</v>
      </c>
      <c r="H29" s="891"/>
      <c r="I29" s="10" t="s">
        <v>123</v>
      </c>
      <c r="J29" s="10"/>
      <c r="K29" s="10"/>
      <c r="L29" s="10"/>
      <c r="M29" s="10"/>
      <c r="N29" s="101"/>
      <c r="O29" s="102" t="s">
        <v>124</v>
      </c>
      <c r="P29" s="103"/>
      <c r="Q29" s="104" t="s">
        <v>125</v>
      </c>
      <c r="R29" s="105"/>
      <c r="S29" s="105"/>
      <c r="T29" s="105"/>
      <c r="U29" s="864" t="s">
        <v>126</v>
      </c>
      <c r="V29" s="865"/>
      <c r="W29" s="865"/>
      <c r="X29" s="865"/>
      <c r="Y29" s="865"/>
      <c r="Z29" s="866"/>
      <c r="AB29" s="42"/>
      <c r="AC29" s="29"/>
      <c r="AD29" s="29"/>
      <c r="AE29" s="29"/>
      <c r="AF29" s="43"/>
      <c r="AG29" s="90"/>
      <c r="AH29" s="91"/>
      <c r="AI29" s="29"/>
      <c r="AJ29" s="29"/>
      <c r="AK29" s="29"/>
      <c r="AL29" s="93"/>
      <c r="AM29" s="93"/>
      <c r="AN29" s="29"/>
      <c r="AO29" s="29"/>
      <c r="AP29" s="29"/>
      <c r="AQ29" s="29"/>
      <c r="AR29" s="29"/>
      <c r="AS29" s="29"/>
      <c r="AT29" s="29"/>
      <c r="AU29" s="29"/>
      <c r="AV29" s="90"/>
      <c r="AW29" s="29"/>
    </row>
    <row r="30" spans="1:49" ht="15" customHeight="1">
      <c r="A30" s="892">
        <v>10</v>
      </c>
      <c r="B30" s="892"/>
      <c r="C30" s="893">
        <f>G15+DEX</f>
        <v>14</v>
      </c>
      <c r="D30" s="893"/>
      <c r="E30" s="894">
        <f>MAX(STR,DEX)+LVL</f>
        <v>14</v>
      </c>
      <c r="F30" s="894"/>
      <c r="G30" s="895">
        <f>IF(DEX&gt;INT,DEX+LVL/2,INT+LVL/2)</f>
        <v>9</v>
      </c>
      <c r="H30" s="895"/>
      <c r="I30" s="107" t="s">
        <v>120</v>
      </c>
      <c r="J30" s="108" t="s">
        <v>127</v>
      </c>
      <c r="K30" s="108"/>
      <c r="L30" s="108"/>
      <c r="M30" s="108"/>
      <c r="N30" s="108"/>
      <c r="O30" s="109" t="s">
        <v>128</v>
      </c>
      <c r="P30" s="75"/>
      <c r="Q30" s="12">
        <f>C33/2</f>
        <v>9.5</v>
      </c>
      <c r="R30" s="110" t="s">
        <v>129</v>
      </c>
      <c r="S30" s="111"/>
      <c r="T30" s="112" t="s">
        <v>130</v>
      </c>
      <c r="U30" s="868" t="s">
        <v>131</v>
      </c>
      <c r="V30" s="869"/>
      <c r="W30" s="870" t="s">
        <v>1720</v>
      </c>
      <c r="X30" s="869"/>
      <c r="Y30" s="870" t="s">
        <v>142</v>
      </c>
      <c r="Z30" s="871"/>
      <c r="AB30" s="42"/>
      <c r="AC30" s="29"/>
      <c r="AD30" s="29"/>
      <c r="AE30" s="29"/>
      <c r="AF30" s="43"/>
      <c r="AG30" s="90"/>
      <c r="AH30" s="91"/>
      <c r="AI30" s="29"/>
      <c r="AJ30" s="29"/>
      <c r="AK30" s="29"/>
      <c r="AL30" s="93"/>
      <c r="AM30" s="93"/>
      <c r="AN30" s="29"/>
      <c r="AO30" s="29"/>
      <c r="AP30" s="29"/>
      <c r="AQ30" s="29"/>
      <c r="AR30" s="29"/>
      <c r="AS30" s="29"/>
      <c r="AT30" s="29"/>
      <c r="AU30" s="29"/>
      <c r="AV30" s="90"/>
      <c r="AW30" s="29"/>
    </row>
    <row r="31" spans="1:49" ht="15" customHeight="1">
      <c r="A31" s="892"/>
      <c r="B31" s="892"/>
      <c r="C31" s="893"/>
      <c r="D31" s="893"/>
      <c r="E31" s="894"/>
      <c r="F31" s="894"/>
      <c r="G31" s="895"/>
      <c r="H31" s="895"/>
      <c r="I31" s="118">
        <f>C30</f>
        <v>14</v>
      </c>
      <c r="J31" s="119" t="s">
        <v>133</v>
      </c>
      <c r="K31" s="120" t="s">
        <v>134</v>
      </c>
      <c r="L31" s="111"/>
      <c r="M31" s="121" t="s">
        <v>135</v>
      </c>
      <c r="N31" s="111"/>
      <c r="O31" s="109" t="s">
        <v>136</v>
      </c>
      <c r="P31" s="75"/>
      <c r="Q31" s="12">
        <f>C33/3</f>
        <v>6.333333333333333</v>
      </c>
      <c r="R31" s="111" t="s">
        <v>137</v>
      </c>
      <c r="S31" s="111"/>
      <c r="T31" s="112" t="s">
        <v>130</v>
      </c>
      <c r="U31" s="863">
        <f>MAX(E22, J23)+10</f>
        <v>23</v>
      </c>
      <c r="V31" s="854"/>
      <c r="W31" s="863">
        <f>MAX($O$26, $T$23)+10</f>
        <v>22</v>
      </c>
      <c r="X31" s="856"/>
      <c r="Y31" s="863">
        <f>MAX(INT, CHA)+5+LVL</f>
        <v>19</v>
      </c>
      <c r="Z31" s="857"/>
      <c r="AB31" s="42"/>
      <c r="AC31" s="29"/>
      <c r="AD31" s="29"/>
      <c r="AE31" s="29"/>
      <c r="AF31" s="43"/>
      <c r="AG31" s="90"/>
      <c r="AH31" s="91"/>
      <c r="AI31" s="29"/>
      <c r="AJ31" s="29"/>
      <c r="AK31" s="29"/>
      <c r="AL31" s="93"/>
      <c r="AM31" s="93"/>
      <c r="AN31" s="29"/>
      <c r="AO31" s="29"/>
      <c r="AP31" s="29"/>
      <c r="AQ31" s="29"/>
      <c r="AR31" s="29"/>
      <c r="AS31" s="29"/>
      <c r="AT31" s="29"/>
      <c r="AU31" s="29"/>
      <c r="AV31" s="90"/>
      <c r="AW31" s="29"/>
    </row>
    <row r="32" spans="1:49">
      <c r="A32" s="896" t="s">
        <v>123</v>
      </c>
      <c r="B32" s="896"/>
      <c r="C32" s="897" t="s">
        <v>140</v>
      </c>
      <c r="D32" s="897"/>
      <c r="E32" s="897" t="s">
        <v>141</v>
      </c>
      <c r="F32" s="897"/>
      <c r="G32" s="897"/>
      <c r="H32" s="897"/>
      <c r="I32" s="128">
        <f>(I31+I33)/2</f>
        <v>10.5</v>
      </c>
      <c r="J32" s="119" t="s">
        <v>130</v>
      </c>
      <c r="K32" s="120" t="s">
        <v>63</v>
      </c>
      <c r="L32" s="111"/>
      <c r="M32" s="120" t="s">
        <v>92</v>
      </c>
      <c r="N32" s="111"/>
      <c r="O32" s="109" t="s">
        <v>143</v>
      </c>
      <c r="P32" s="75"/>
      <c r="Q32" s="12">
        <f>C33/4</f>
        <v>4.75</v>
      </c>
      <c r="R32" s="111" t="s">
        <v>144</v>
      </c>
      <c r="S32" s="111"/>
      <c r="T32" s="112" t="s">
        <v>130</v>
      </c>
      <c r="U32" s="855" t="s">
        <v>1721</v>
      </c>
      <c r="V32" s="872">
        <v>2</v>
      </c>
      <c r="W32" s="878" t="s">
        <v>1724</v>
      </c>
      <c r="X32" s="872">
        <v>2</v>
      </c>
      <c r="Y32" s="878" t="s">
        <v>1724</v>
      </c>
      <c r="Z32" s="857">
        <v>2</v>
      </c>
      <c r="AB32" s="42"/>
      <c r="AC32" s="29"/>
      <c r="AD32" s="29"/>
      <c r="AE32" s="29"/>
      <c r="AF32" s="43"/>
      <c r="AG32" s="90"/>
      <c r="AH32" s="91"/>
      <c r="AI32" s="29"/>
      <c r="AJ32" s="29"/>
      <c r="AK32" s="29"/>
      <c r="AL32" s="93"/>
      <c r="AM32" s="93"/>
      <c r="AN32" s="29"/>
      <c r="AO32" s="29"/>
      <c r="AP32" s="29"/>
      <c r="AQ32" s="29"/>
      <c r="AR32" s="29"/>
      <c r="AS32" s="29"/>
      <c r="AT32" s="29"/>
      <c r="AU32" s="29"/>
      <c r="AV32" s="90"/>
      <c r="AW32" s="29"/>
    </row>
    <row r="33" spans="1:49" ht="15" customHeight="1" thickBot="1">
      <c r="A33" s="892">
        <f>IF(J31="n",1, IF(J32="n",2, IF(J33="n",3,0)))+IF(J34="N",1,0)</f>
        <v>2</v>
      </c>
      <c r="B33" s="892"/>
      <c r="C33" s="894">
        <f>G15+STR+LVL</f>
        <v>19</v>
      </c>
      <c r="D33" s="894"/>
      <c r="E33" s="894">
        <f>MAX(INT, CHA)+LVL</f>
        <v>14</v>
      </c>
      <c r="F33" s="894"/>
      <c r="G33" s="894"/>
      <c r="H33" s="894"/>
      <c r="I33" s="130">
        <f>C30/2</f>
        <v>7</v>
      </c>
      <c r="J33" s="119" t="s">
        <v>130</v>
      </c>
      <c r="K33" s="120" t="s">
        <v>147</v>
      </c>
      <c r="L33" s="111"/>
      <c r="M33" s="120" t="s">
        <v>148</v>
      </c>
      <c r="N33" s="111"/>
      <c r="O33" s="131" t="s">
        <v>149</v>
      </c>
      <c r="P33" s="132"/>
      <c r="Q33" s="133">
        <f>C33/6</f>
        <v>3.1666666666666665</v>
      </c>
      <c r="R33" s="134" t="s">
        <v>150</v>
      </c>
      <c r="S33" s="134"/>
      <c r="T33" s="135" t="s">
        <v>130</v>
      </c>
      <c r="U33" s="874">
        <f>U31+V32</f>
        <v>25</v>
      </c>
      <c r="V33" s="876"/>
      <c r="W33" s="875">
        <f>W31+X32</f>
        <v>24</v>
      </c>
      <c r="X33" s="876"/>
      <c r="Y33" s="874">
        <f>Y31+Z32</f>
        <v>21</v>
      </c>
      <c r="Z33" s="877"/>
      <c r="AB33" s="42"/>
      <c r="AC33" s="29"/>
      <c r="AD33" s="29"/>
      <c r="AE33" s="29"/>
      <c r="AF33" s="43"/>
      <c r="AG33" s="90"/>
      <c r="AH33" s="91"/>
      <c r="AI33" s="29"/>
      <c r="AJ33" s="29"/>
      <c r="AK33" s="29"/>
      <c r="AL33" s="93"/>
      <c r="AM33" s="93"/>
      <c r="AN33" s="29"/>
      <c r="AO33" s="29"/>
      <c r="AP33" s="29"/>
      <c r="AQ33" s="29"/>
      <c r="AR33" s="29"/>
      <c r="AS33" s="29"/>
      <c r="AT33" s="29"/>
      <c r="AU33" s="29"/>
      <c r="AV33" s="90"/>
      <c r="AW33" s="29"/>
    </row>
    <row r="34" spans="1:49" ht="15" customHeight="1">
      <c r="A34" s="892"/>
      <c r="B34" s="892"/>
      <c r="C34" s="894"/>
      <c r="D34" s="894"/>
      <c r="E34" s="894"/>
      <c r="F34" s="894"/>
      <c r="G34" s="894"/>
      <c r="H34" s="894"/>
      <c r="I34" s="141" t="s">
        <v>153</v>
      </c>
      <c r="J34" s="142" t="s">
        <v>133</v>
      </c>
      <c r="K34" s="143" t="s">
        <v>154</v>
      </c>
      <c r="L34" s="143"/>
      <c r="M34" s="144">
        <v>1</v>
      </c>
      <c r="N34" s="143"/>
      <c r="O34" s="143"/>
      <c r="P34" s="143"/>
      <c r="Q34" s="143"/>
      <c r="R34" s="143"/>
      <c r="S34" s="143"/>
      <c r="T34" s="143"/>
      <c r="U34" s="858"/>
      <c r="V34" s="859"/>
      <c r="W34" s="860"/>
      <c r="X34" s="859"/>
      <c r="Y34" s="861"/>
      <c r="Z34" s="862"/>
      <c r="AB34" s="42"/>
      <c r="AC34" s="29"/>
      <c r="AD34" s="29"/>
      <c r="AE34" s="29"/>
      <c r="AF34" s="43"/>
      <c r="AG34" s="90"/>
      <c r="AH34" s="91"/>
      <c r="AI34" s="29"/>
      <c r="AJ34" s="29"/>
      <c r="AK34" s="29"/>
      <c r="AL34" s="93"/>
      <c r="AM34" s="93"/>
      <c r="AN34" s="29"/>
      <c r="AO34" s="29"/>
      <c r="AP34" s="29"/>
      <c r="AQ34" s="29"/>
      <c r="AR34" s="29"/>
      <c r="AS34" s="29"/>
      <c r="AT34" s="29"/>
      <c r="AU34" s="29"/>
      <c r="AV34" s="90"/>
      <c r="AW34" s="29"/>
    </row>
    <row r="35" spans="1:49">
      <c r="A35" s="145" t="s">
        <v>155</v>
      </c>
      <c r="B35" s="146" t="s">
        <v>156</v>
      </c>
      <c r="C35" s="147" t="s">
        <v>157</v>
      </c>
      <c r="D35" s="148" t="s">
        <v>158</v>
      </c>
      <c r="E35" s="149" t="s">
        <v>159</v>
      </c>
      <c r="F35" s="149"/>
      <c r="G35" s="149"/>
      <c r="H35" s="149"/>
      <c r="I35" s="150"/>
      <c r="J35" s="150"/>
      <c r="K35" s="150"/>
      <c r="L35" s="150"/>
      <c r="M35" s="150"/>
      <c r="N35" s="150"/>
      <c r="O35" s="150"/>
      <c r="P35" s="150"/>
      <c r="Q35" s="151" t="s">
        <v>160</v>
      </c>
      <c r="R35" s="150" t="s">
        <v>161</v>
      </c>
      <c r="S35" s="150"/>
      <c r="T35" s="150"/>
      <c r="U35" s="150"/>
      <c r="V35" s="150"/>
      <c r="W35" s="150"/>
      <c r="X35" s="150"/>
      <c r="Y35" s="150"/>
      <c r="Z35" s="150"/>
      <c r="AA35" s="75"/>
      <c r="AB35" s="152" t="s">
        <v>162</v>
      </c>
      <c r="AC35" s="153"/>
      <c r="AD35" s="153"/>
      <c r="AE35" s="153"/>
      <c r="AF35" s="154"/>
      <c r="AG35" s="155"/>
      <c r="AH35" s="156"/>
      <c r="AI35" s="153"/>
      <c r="AJ35" s="153"/>
      <c r="AK35" s="153"/>
      <c r="AL35" s="157"/>
      <c r="AM35" s="93"/>
      <c r="AN35" s="29"/>
      <c r="AO35" s="29"/>
      <c r="AP35" s="29"/>
      <c r="AQ35" s="29"/>
      <c r="AR35" s="29"/>
      <c r="AS35" s="29"/>
      <c r="AT35" s="29"/>
      <c r="AU35" s="29"/>
      <c r="AV35" s="90"/>
      <c r="AW35" s="29"/>
    </row>
    <row r="36" spans="1:49">
      <c r="A36" s="158">
        <v>1</v>
      </c>
      <c r="B36" s="158">
        <v>6</v>
      </c>
      <c r="C36" s="158"/>
      <c r="D36" s="158" t="s">
        <v>163</v>
      </c>
      <c r="E36" s="111" t="s">
        <v>164</v>
      </c>
      <c r="F36" s="111"/>
      <c r="G36" s="111"/>
      <c r="H36" s="111"/>
      <c r="I36" s="111" t="s">
        <v>165</v>
      </c>
      <c r="J36" s="111"/>
      <c r="K36" s="111"/>
      <c r="L36" s="111"/>
      <c r="M36" s="111"/>
      <c r="N36" s="111"/>
      <c r="O36" s="111"/>
      <c r="P36" s="111"/>
      <c r="Q36" s="159" t="s">
        <v>166</v>
      </c>
      <c r="R36" s="160" t="s">
        <v>167</v>
      </c>
      <c r="S36" s="111"/>
      <c r="T36" s="111"/>
      <c r="U36" s="111"/>
      <c r="V36" s="111"/>
      <c r="W36" s="111"/>
      <c r="X36" s="159"/>
      <c r="Y36" s="111"/>
      <c r="Z36" s="111"/>
      <c r="AA36" s="75"/>
      <c r="AB36" s="42" t="s">
        <v>168</v>
      </c>
      <c r="AC36" s="29"/>
      <c r="AD36" s="29"/>
      <c r="AE36" s="29"/>
      <c r="AF36" s="43"/>
      <c r="AG36" s="29" t="s">
        <v>169</v>
      </c>
      <c r="AH36" s="91"/>
      <c r="AI36" s="29"/>
      <c r="AJ36" s="29"/>
      <c r="AK36" s="29"/>
      <c r="AL36" s="93"/>
      <c r="AM36" s="93"/>
      <c r="AN36" s="29"/>
      <c r="AO36" s="29"/>
      <c r="AP36" s="29"/>
      <c r="AQ36" s="29"/>
      <c r="AR36" s="29"/>
      <c r="AS36" s="29"/>
      <c r="AT36" s="29"/>
      <c r="AU36" s="29"/>
      <c r="AV36" s="90"/>
      <c r="AW36" s="29"/>
    </row>
    <row r="37" spans="1:49">
      <c r="A37" s="75">
        <v>2</v>
      </c>
      <c r="B37" s="75">
        <v>12</v>
      </c>
      <c r="C37" s="75"/>
      <c r="D37" s="75" t="s">
        <v>163</v>
      </c>
      <c r="E37" s="1" t="s">
        <v>170</v>
      </c>
      <c r="F37" s="1"/>
      <c r="G37" s="1" t="s">
        <v>171</v>
      </c>
      <c r="H37" s="1"/>
      <c r="I37" s="1"/>
      <c r="J37" s="1"/>
      <c r="K37" s="1"/>
      <c r="L37" s="1"/>
      <c r="M37" s="1"/>
      <c r="N37" s="1"/>
      <c r="O37" s="1"/>
      <c r="P37" s="1"/>
      <c r="Q37" s="161" t="s">
        <v>172</v>
      </c>
      <c r="R37" s="1"/>
      <c r="S37" s="1"/>
      <c r="T37" s="1"/>
      <c r="X37" s="162"/>
      <c r="AA37" s="75"/>
      <c r="AB37" s="42" t="s">
        <v>173</v>
      </c>
      <c r="AC37" s="29"/>
      <c r="AD37" s="29"/>
      <c r="AE37" s="29"/>
      <c r="AF37" s="43"/>
      <c r="AG37" s="163" t="s">
        <v>174</v>
      </c>
      <c r="AH37" s="91"/>
      <c r="AI37" s="29"/>
      <c r="AJ37" s="29"/>
      <c r="AK37" s="29"/>
      <c r="AL37" s="93"/>
      <c r="AM37" s="93"/>
      <c r="AN37" s="29"/>
      <c r="AO37" s="29"/>
      <c r="AP37" s="29"/>
      <c r="AQ37" s="29"/>
      <c r="AR37" s="29"/>
      <c r="AS37" s="29"/>
      <c r="AT37" s="29"/>
      <c r="AU37" s="29"/>
      <c r="AV37" s="90"/>
      <c r="AW37" s="29"/>
    </row>
    <row r="38" spans="1:49">
      <c r="A38" s="75">
        <v>3</v>
      </c>
      <c r="B38" s="75">
        <v>18</v>
      </c>
      <c r="C38" s="75"/>
      <c r="D38" s="75" t="s">
        <v>163</v>
      </c>
      <c r="E38" s="1" t="s">
        <v>175</v>
      </c>
      <c r="F38" s="1"/>
      <c r="G38" s="1" t="s">
        <v>176</v>
      </c>
      <c r="H38" s="1"/>
      <c r="I38" s="1"/>
      <c r="J38" s="1"/>
      <c r="K38" s="1"/>
      <c r="L38" s="1"/>
      <c r="M38" s="1"/>
      <c r="N38" s="1"/>
      <c r="O38" s="1"/>
      <c r="P38" s="1"/>
      <c r="Q38" s="164" t="s">
        <v>177</v>
      </c>
      <c r="R38" s="1"/>
      <c r="S38" s="1"/>
      <c r="T38" s="1"/>
      <c r="X38" s="162"/>
      <c r="AA38" s="75"/>
      <c r="AB38" s="42" t="s">
        <v>178</v>
      </c>
      <c r="AC38" s="29"/>
      <c r="AD38" s="29"/>
      <c r="AE38" s="29"/>
      <c r="AF38" s="43"/>
      <c r="AG38" s="29" t="s">
        <v>179</v>
      </c>
      <c r="AH38" s="91"/>
      <c r="AI38" s="29"/>
      <c r="AJ38" s="29"/>
      <c r="AK38" s="29"/>
      <c r="AL38" s="93"/>
      <c r="AM38" s="93"/>
      <c r="AN38" s="29"/>
      <c r="AO38" s="29"/>
      <c r="AP38" s="29"/>
      <c r="AQ38" s="29"/>
      <c r="AR38" s="29"/>
      <c r="AS38" s="29"/>
      <c r="AT38" s="29"/>
      <c r="AU38" s="29"/>
      <c r="AV38" s="90"/>
      <c r="AW38" s="29"/>
    </row>
    <row r="39" spans="1:49">
      <c r="A39" s="158">
        <v>4</v>
      </c>
      <c r="B39" s="158">
        <v>22</v>
      </c>
      <c r="C39" s="158">
        <v>2</v>
      </c>
      <c r="D39" s="158" t="s">
        <v>180</v>
      </c>
      <c r="E39" s="111" t="s">
        <v>181</v>
      </c>
      <c r="F39" s="111"/>
      <c r="G39" s="165" t="s">
        <v>23</v>
      </c>
      <c r="H39" s="166" t="s">
        <v>20</v>
      </c>
      <c r="I39" s="111"/>
      <c r="J39" s="111"/>
      <c r="K39" s="111"/>
      <c r="L39" s="111"/>
      <c r="M39" s="111"/>
      <c r="N39" s="111"/>
      <c r="O39" s="111"/>
      <c r="P39" s="111"/>
      <c r="Q39" s="159" t="s">
        <v>62</v>
      </c>
      <c r="R39" s="111" t="s">
        <v>182</v>
      </c>
      <c r="S39" s="111"/>
      <c r="T39" s="111"/>
      <c r="U39" s="111"/>
      <c r="V39" s="111"/>
      <c r="W39" s="111"/>
      <c r="X39" s="111"/>
      <c r="Y39" s="111"/>
      <c r="Z39" s="111"/>
      <c r="AA39" s="75"/>
      <c r="AB39" s="42" t="s">
        <v>183</v>
      </c>
      <c r="AC39" s="29"/>
      <c r="AD39" s="29"/>
      <c r="AE39" s="29"/>
      <c r="AF39" s="43"/>
      <c r="AG39" s="29" t="s">
        <v>184</v>
      </c>
      <c r="AH39" s="91"/>
      <c r="AI39" s="29"/>
      <c r="AJ39" s="29"/>
      <c r="AK39" s="29"/>
      <c r="AL39" s="93"/>
      <c r="AM39" s="93"/>
      <c r="AN39" s="29"/>
      <c r="AO39" s="29"/>
      <c r="AP39" s="29"/>
      <c r="AQ39" s="29"/>
      <c r="AR39" s="29"/>
      <c r="AS39" s="29"/>
      <c r="AT39" s="29"/>
      <c r="AU39" s="29"/>
      <c r="AV39" s="90"/>
      <c r="AW39" s="29"/>
    </row>
    <row r="40" spans="1:49">
      <c r="A40" s="75">
        <v>5</v>
      </c>
      <c r="B40" s="75">
        <v>26</v>
      </c>
      <c r="C40" s="75">
        <f>C39+2</f>
        <v>4</v>
      </c>
      <c r="D40" s="75" t="s">
        <v>180</v>
      </c>
      <c r="E40" s="18" t="s">
        <v>185</v>
      </c>
      <c r="F40" s="167"/>
      <c r="G40" s="18"/>
      <c r="H40" s="1"/>
      <c r="I40" s="1"/>
      <c r="J40" s="1"/>
      <c r="K40" s="1"/>
      <c r="L40" s="1"/>
      <c r="M40" s="1"/>
      <c r="N40" s="1"/>
      <c r="O40" s="1"/>
      <c r="P40" s="1"/>
      <c r="Q40" s="168" t="s">
        <v>186</v>
      </c>
      <c r="R40" s="1"/>
      <c r="S40" s="1"/>
      <c r="T40" s="1"/>
      <c r="AA40" s="75"/>
      <c r="AB40" s="42" t="s">
        <v>187</v>
      </c>
      <c r="AC40" s="29"/>
      <c r="AD40" s="29"/>
      <c r="AE40" s="29"/>
      <c r="AF40" s="1"/>
      <c r="AG40" s="91" t="s">
        <v>188</v>
      </c>
      <c r="AH40" s="91"/>
      <c r="AI40" s="29"/>
      <c r="AJ40" s="29"/>
      <c r="AK40" s="29"/>
      <c r="AL40" s="93"/>
      <c r="AM40" s="93"/>
      <c r="AN40" s="29"/>
      <c r="AO40" s="29"/>
      <c r="AP40" s="29"/>
      <c r="AQ40" s="29"/>
      <c r="AR40" s="29"/>
      <c r="AS40" s="29"/>
      <c r="AT40" s="29"/>
      <c r="AU40" s="29"/>
      <c r="AV40" s="90"/>
      <c r="AW40" s="29"/>
    </row>
    <row r="41" spans="1:49" ht="15.75" customHeight="1">
      <c r="A41" s="75">
        <v>6</v>
      </c>
      <c r="B41" s="75">
        <v>30</v>
      </c>
      <c r="C41" s="75">
        <f>C40+2</f>
        <v>6</v>
      </c>
      <c r="D41" s="75" t="s">
        <v>180</v>
      </c>
      <c r="E41" s="18" t="s">
        <v>189</v>
      </c>
      <c r="F41" s="18"/>
      <c r="G41" s="18" t="s">
        <v>190</v>
      </c>
      <c r="H41" s="16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AA41" s="75"/>
      <c r="AB41" s="42"/>
      <c r="AC41" s="29"/>
      <c r="AD41" s="29"/>
      <c r="AE41" s="29"/>
      <c r="AF41" s="43"/>
      <c r="AG41" s="90"/>
      <c r="AH41" s="91"/>
      <c r="AI41" s="29"/>
      <c r="AJ41" s="29"/>
      <c r="AK41" s="29"/>
      <c r="AL41" s="93"/>
      <c r="AM41" s="93"/>
      <c r="AN41" s="29"/>
      <c r="AO41" s="29"/>
      <c r="AP41" s="29"/>
      <c r="AQ41" s="29"/>
      <c r="AR41" s="29"/>
      <c r="AS41" s="29"/>
      <c r="AT41" s="29"/>
      <c r="AU41" s="29"/>
      <c r="AV41" s="90"/>
      <c r="AW41" s="29"/>
    </row>
    <row r="42" spans="1:49">
      <c r="A42" s="158">
        <v>7</v>
      </c>
      <c r="B42" s="158">
        <v>36</v>
      </c>
      <c r="C42" s="158"/>
      <c r="D42" s="158" t="s">
        <v>163</v>
      </c>
      <c r="E42" s="111" t="s">
        <v>191</v>
      </c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59" t="s">
        <v>166</v>
      </c>
      <c r="R42" s="160" t="s">
        <v>192</v>
      </c>
      <c r="S42" s="111"/>
      <c r="T42" s="111"/>
      <c r="U42" s="111"/>
      <c r="V42" s="111"/>
      <c r="W42" s="111"/>
      <c r="X42" s="111"/>
      <c r="Y42" s="111"/>
      <c r="Z42" s="111"/>
      <c r="AA42" s="75"/>
      <c r="AB42" s="42"/>
      <c r="AC42" s="29"/>
      <c r="AD42" s="29"/>
      <c r="AE42" s="29"/>
      <c r="AF42" s="43"/>
      <c r="AG42" s="90"/>
      <c r="AH42" s="91"/>
      <c r="AI42" s="29"/>
      <c r="AJ42" s="29"/>
      <c r="AK42" s="29"/>
      <c r="AL42" s="93"/>
      <c r="AM42" s="93"/>
      <c r="AN42" s="29"/>
      <c r="AO42" s="29"/>
      <c r="AP42" s="29"/>
      <c r="AQ42" s="29"/>
      <c r="AR42" s="29"/>
      <c r="AS42" s="29"/>
      <c r="AT42" s="29"/>
      <c r="AU42" s="29"/>
      <c r="AV42" s="90"/>
      <c r="AW42" s="29"/>
    </row>
    <row r="43" spans="1:49">
      <c r="A43" s="75">
        <v>8</v>
      </c>
      <c r="B43" s="75">
        <v>42</v>
      </c>
      <c r="C43" s="75"/>
      <c r="D43" s="75" t="s">
        <v>163</v>
      </c>
      <c r="E43" s="1" t="s">
        <v>193</v>
      </c>
      <c r="F43" s="1"/>
      <c r="G43" s="1" t="s">
        <v>194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AA43" s="75"/>
      <c r="AB43" s="42"/>
      <c r="AC43" s="29"/>
      <c r="AD43" s="29"/>
      <c r="AE43" s="29"/>
      <c r="AF43" s="43"/>
      <c r="AG43" s="90"/>
      <c r="AH43" s="91"/>
      <c r="AI43" s="29"/>
      <c r="AJ43" s="29"/>
      <c r="AK43" s="29"/>
      <c r="AL43" s="93"/>
      <c r="AM43" s="93"/>
      <c r="AN43" s="29"/>
      <c r="AO43" s="29"/>
      <c r="AP43" s="29"/>
      <c r="AQ43" s="29"/>
      <c r="AR43" s="29"/>
      <c r="AS43" s="29"/>
      <c r="AT43" s="29"/>
      <c r="AU43" s="29"/>
      <c r="AV43" s="90"/>
      <c r="AW43" s="29"/>
    </row>
    <row r="44" spans="1:49">
      <c r="A44" s="75">
        <v>9</v>
      </c>
      <c r="B44" s="75">
        <v>48</v>
      </c>
      <c r="C44" s="75"/>
      <c r="D44" s="75" t="s">
        <v>163</v>
      </c>
      <c r="E44" s="1" t="s">
        <v>195</v>
      </c>
      <c r="F44" s="1"/>
      <c r="G44" s="1"/>
      <c r="H44" s="170" t="s">
        <v>196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AA44" s="75"/>
      <c r="AB44" s="42"/>
      <c r="AC44" s="29"/>
      <c r="AD44" s="29"/>
      <c r="AE44" s="29"/>
      <c r="AF44" s="43"/>
      <c r="AG44" s="90"/>
      <c r="AH44" s="91"/>
      <c r="AI44" s="29"/>
      <c r="AJ44" s="29"/>
      <c r="AK44" s="29"/>
      <c r="AL44" s="93"/>
      <c r="AM44" s="93"/>
      <c r="AN44" s="29"/>
      <c r="AO44" s="29"/>
      <c r="AP44" s="29"/>
      <c r="AQ44" s="29"/>
      <c r="AR44" s="29"/>
      <c r="AS44" s="29"/>
      <c r="AT44" s="29"/>
      <c r="AU44" s="29"/>
      <c r="AV44" s="90"/>
      <c r="AW44" s="29"/>
    </row>
    <row r="45" spans="1:49" ht="16" thickBot="1">
      <c r="A45" s="158">
        <v>10</v>
      </c>
      <c r="B45" s="158">
        <f>B44+4</f>
        <v>52</v>
      </c>
      <c r="C45" s="158">
        <v>8</v>
      </c>
      <c r="D45" s="158" t="s">
        <v>197</v>
      </c>
      <c r="E45" s="111" t="s">
        <v>198</v>
      </c>
      <c r="F45" s="111"/>
      <c r="G45" s="171" t="s">
        <v>26</v>
      </c>
      <c r="H45" s="111" t="s">
        <v>199</v>
      </c>
      <c r="I45" s="111"/>
      <c r="J45" s="111"/>
      <c r="K45" s="111"/>
      <c r="L45" s="111"/>
      <c r="M45" s="111"/>
      <c r="N45" s="111"/>
      <c r="O45" s="111"/>
      <c r="P45" s="111"/>
      <c r="Q45" s="159" t="s">
        <v>62</v>
      </c>
      <c r="R45" s="160" t="s">
        <v>200</v>
      </c>
      <c r="S45" s="111"/>
      <c r="T45" s="111"/>
      <c r="U45" s="111"/>
      <c r="V45" s="111"/>
      <c r="W45" s="111"/>
      <c r="X45" s="111"/>
      <c r="Y45" s="111"/>
      <c r="Z45" s="111"/>
      <c r="AA45" s="75"/>
      <c r="AB45" s="42"/>
      <c r="AC45" s="29"/>
      <c r="AD45" s="29"/>
      <c r="AE45" s="29"/>
      <c r="AF45" s="43"/>
      <c r="AG45" s="90"/>
      <c r="AH45" s="91"/>
      <c r="AI45" s="29"/>
      <c r="AJ45" s="29"/>
      <c r="AK45" s="29"/>
      <c r="AL45" s="93"/>
      <c r="AM45" s="93"/>
      <c r="AN45" s="29"/>
      <c r="AO45" s="29"/>
      <c r="AP45" s="29"/>
      <c r="AQ45" s="29"/>
      <c r="AR45" s="29"/>
      <c r="AS45" s="29"/>
      <c r="AT45" s="29"/>
      <c r="AU45" s="29"/>
      <c r="AV45" s="90"/>
      <c r="AW45" s="29"/>
    </row>
    <row r="46" spans="1:49" ht="16" thickBot="1">
      <c r="A46" s="19" t="s">
        <v>201</v>
      </c>
      <c r="B46" s="20"/>
      <c r="C46" s="20"/>
      <c r="D46" s="22"/>
      <c r="E46" s="22"/>
      <c r="F46" s="172" t="s">
        <v>202</v>
      </c>
      <c r="G46" s="20" t="s">
        <v>37</v>
      </c>
      <c r="H46" s="26" t="s">
        <v>203</v>
      </c>
      <c r="I46" s="26" t="s">
        <v>38</v>
      </c>
      <c r="J46" s="27" t="s">
        <v>204</v>
      </c>
      <c r="K46" s="20" t="s">
        <v>40</v>
      </c>
      <c r="L46" s="20"/>
      <c r="M46" s="20"/>
      <c r="N46" s="20"/>
      <c r="O46" s="20"/>
      <c r="P46" s="20"/>
      <c r="Q46" s="26"/>
      <c r="R46" s="26"/>
      <c r="S46" s="23"/>
      <c r="T46" s="23"/>
      <c r="U46" s="23"/>
      <c r="V46" s="23"/>
      <c r="W46" s="23"/>
      <c r="X46" s="14" t="s">
        <v>126</v>
      </c>
      <c r="Y46" s="14"/>
      <c r="Z46" s="13"/>
      <c r="AA46" s="75"/>
      <c r="AB46" s="42"/>
      <c r="AC46" s="29"/>
      <c r="AD46" s="29"/>
      <c r="AE46" s="29"/>
      <c r="AF46" s="43"/>
      <c r="AG46" s="90"/>
      <c r="AH46" s="91"/>
      <c r="AI46" s="29"/>
      <c r="AJ46" s="29"/>
      <c r="AK46" s="29"/>
      <c r="AL46" s="93"/>
      <c r="AM46" s="93"/>
      <c r="AN46" s="29"/>
      <c r="AO46" s="29"/>
      <c r="AP46" s="29"/>
      <c r="AQ46" s="29"/>
      <c r="AR46" s="29"/>
      <c r="AS46" s="29"/>
      <c r="AT46" s="29"/>
      <c r="AU46" s="29"/>
      <c r="AV46" s="90"/>
      <c r="AW46" s="29"/>
    </row>
    <row r="47" spans="1:49" ht="15.5" customHeight="1">
      <c r="A47" s="173" t="s">
        <v>205</v>
      </c>
      <c r="B47" s="11"/>
      <c r="C47" s="11"/>
      <c r="D47" s="11"/>
      <c r="E47" s="11"/>
      <c r="F47" s="174">
        <v>1</v>
      </c>
      <c r="G47" s="175" t="s">
        <v>206</v>
      </c>
      <c r="H47" s="174"/>
      <c r="I47" s="174">
        <f>2+1</f>
        <v>3</v>
      </c>
      <c r="J47" s="174">
        <f>J23+F47</f>
        <v>14</v>
      </c>
      <c r="K47" s="93" t="s">
        <v>207</v>
      </c>
      <c r="L47" s="29"/>
      <c r="M47" s="29"/>
      <c r="N47" s="29"/>
      <c r="O47" s="29"/>
      <c r="P47" s="29"/>
      <c r="Q47" s="29"/>
      <c r="R47" s="29"/>
      <c r="S47" s="90"/>
      <c r="T47" s="90"/>
      <c r="U47" s="90"/>
      <c r="V47" s="90"/>
      <c r="W47" s="90"/>
      <c r="X47" s="11" t="s">
        <v>208</v>
      </c>
      <c r="Y47" s="11"/>
      <c r="Z47" s="174">
        <f>J49</f>
        <v>15</v>
      </c>
      <c r="AA47" s="75"/>
      <c r="AB47" s="42"/>
      <c r="AC47" s="29"/>
      <c r="AD47" s="29"/>
      <c r="AE47" s="29"/>
      <c r="AF47" s="43"/>
      <c r="AG47" s="90"/>
      <c r="AH47" s="91"/>
      <c r="AI47" s="29"/>
      <c r="AJ47" s="29"/>
      <c r="AK47" s="29"/>
      <c r="AL47" s="93"/>
      <c r="AM47" s="93"/>
      <c r="AN47" s="29"/>
      <c r="AO47" s="29"/>
      <c r="AP47" s="29"/>
      <c r="AQ47" s="29"/>
      <c r="AR47" s="29"/>
      <c r="AS47" s="29"/>
      <c r="AT47" s="29"/>
      <c r="AU47" s="29"/>
      <c r="AV47" s="90"/>
      <c r="AW47" s="29"/>
    </row>
    <row r="48" spans="1:49">
      <c r="A48" s="28" t="s">
        <v>209</v>
      </c>
      <c r="B48" s="11"/>
      <c r="C48" s="11"/>
      <c r="D48" s="11"/>
      <c r="E48" s="11"/>
      <c r="F48" s="174">
        <v>1</v>
      </c>
      <c r="G48" s="176"/>
      <c r="H48" s="174" t="s">
        <v>210</v>
      </c>
      <c r="I48" s="174">
        <v>2</v>
      </c>
      <c r="J48" s="174">
        <f>J26+F48</f>
        <v>7</v>
      </c>
      <c r="K48" s="93" t="s">
        <v>211</v>
      </c>
      <c r="L48" s="29"/>
      <c r="M48" s="29"/>
      <c r="N48" s="29"/>
      <c r="O48" s="29"/>
      <c r="P48" s="29"/>
      <c r="Q48" s="29"/>
      <c r="R48" s="29"/>
      <c r="S48" s="90"/>
      <c r="T48" s="90"/>
      <c r="U48" s="90"/>
      <c r="V48" s="90"/>
      <c r="W48" s="90"/>
      <c r="X48" s="11" t="s">
        <v>136</v>
      </c>
      <c r="Y48" s="11"/>
      <c r="Z48" s="174">
        <f>Z47-5</f>
        <v>10</v>
      </c>
      <c r="AA48" s="75"/>
      <c r="AB48" s="42"/>
      <c r="AC48" s="29"/>
      <c r="AD48" s="29"/>
      <c r="AE48" s="29"/>
      <c r="AF48" s="43"/>
      <c r="AG48" s="90"/>
      <c r="AH48" s="91"/>
      <c r="AI48" s="29"/>
      <c r="AJ48" s="29"/>
      <c r="AK48" s="29"/>
      <c r="AL48" s="93"/>
      <c r="AM48" s="93"/>
      <c r="AN48" s="29"/>
      <c r="AO48" s="29"/>
      <c r="AP48" s="29"/>
      <c r="AQ48" s="29"/>
      <c r="AR48" s="29"/>
      <c r="AS48" s="29"/>
      <c r="AT48" s="29"/>
      <c r="AU48" s="29"/>
      <c r="AV48" s="90"/>
      <c r="AW48" s="29"/>
    </row>
    <row r="49" spans="1:49">
      <c r="A49" s="28" t="s">
        <v>212</v>
      </c>
      <c r="B49" s="29"/>
      <c r="C49" s="29"/>
      <c r="D49" s="29"/>
      <c r="E49" s="29"/>
      <c r="F49" s="177">
        <f>1+1</f>
        <v>2</v>
      </c>
      <c r="G49" s="29" t="s">
        <v>213</v>
      </c>
      <c r="H49" s="29"/>
      <c r="I49" s="29"/>
      <c r="J49" s="177">
        <f>J23+F49</f>
        <v>15</v>
      </c>
      <c r="K49" s="93"/>
      <c r="L49" s="178"/>
      <c r="M49" s="108"/>
      <c r="N49" s="108"/>
      <c r="O49" s="108"/>
      <c r="P49" s="179"/>
      <c r="Q49" s="1"/>
      <c r="R49" s="1"/>
      <c r="S49" s="180"/>
      <c r="T49" s="1"/>
      <c r="X49" s="11" t="s">
        <v>143</v>
      </c>
      <c r="Y49" s="11"/>
      <c r="Z49" s="174">
        <f>Z48-5</f>
        <v>5</v>
      </c>
      <c r="AA49" s="75"/>
      <c r="AB49" s="42"/>
      <c r="AC49" s="29"/>
      <c r="AD49" s="29"/>
      <c r="AE49" s="29"/>
      <c r="AF49" s="43"/>
      <c r="AG49" s="90"/>
      <c r="AH49" s="91"/>
      <c r="AI49" s="29"/>
      <c r="AJ49" s="29"/>
      <c r="AK49" s="29"/>
      <c r="AL49" s="93"/>
      <c r="AM49" s="93"/>
      <c r="AN49" s="29"/>
      <c r="AO49" s="29"/>
      <c r="AP49" s="29"/>
      <c r="AQ49" s="29"/>
      <c r="AR49" s="29"/>
      <c r="AS49" s="29"/>
      <c r="AT49" s="29"/>
      <c r="AU49" s="29"/>
      <c r="AV49" s="90"/>
      <c r="AW49" s="29"/>
    </row>
    <row r="50" spans="1:49">
      <c r="A50" s="150" t="s">
        <v>214</v>
      </c>
      <c r="B50" s="150"/>
      <c r="C50" s="150"/>
      <c r="D50" s="150"/>
      <c r="E50" s="150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"/>
      <c r="T50" s="150" t="s">
        <v>34</v>
      </c>
      <c r="U50" s="150"/>
      <c r="V50" s="150"/>
      <c r="W50" s="150"/>
      <c r="X50" s="150"/>
      <c r="Y50" s="181" t="s">
        <v>36</v>
      </c>
      <c r="Z50" s="182" t="s">
        <v>37</v>
      </c>
      <c r="AA50" s="75"/>
      <c r="AB50" s="42"/>
      <c r="AC50" s="29"/>
      <c r="AD50" s="29"/>
      <c r="AE50" s="29"/>
      <c r="AF50" s="43"/>
      <c r="AG50" s="90"/>
      <c r="AH50" s="91"/>
      <c r="AI50" s="29"/>
      <c r="AJ50" s="29"/>
      <c r="AK50" s="29"/>
      <c r="AL50" s="93"/>
      <c r="AM50" s="93"/>
      <c r="AN50" s="29"/>
      <c r="AO50" s="29"/>
      <c r="AP50" s="29"/>
      <c r="AQ50" s="29"/>
      <c r="AR50" s="29"/>
      <c r="AS50" s="29"/>
      <c r="AT50" s="29"/>
      <c r="AU50" s="29"/>
      <c r="AV50" s="90"/>
      <c r="AW50" s="29"/>
    </row>
    <row r="51" spans="1:49">
      <c r="A51" s="183" t="s">
        <v>215</v>
      </c>
      <c r="B51" s="184"/>
      <c r="C51" s="184"/>
      <c r="D51" s="184"/>
      <c r="E51" s="184"/>
      <c r="F51" s="184"/>
      <c r="G51" s="184"/>
      <c r="H51" s="184"/>
      <c r="I51" s="184"/>
      <c r="J51" s="185" t="s">
        <v>170</v>
      </c>
      <c r="K51" s="184"/>
      <c r="L51" s="184"/>
      <c r="M51" s="184"/>
      <c r="N51" s="184"/>
      <c r="O51" s="184"/>
      <c r="P51" s="184"/>
      <c r="Q51" s="184"/>
      <c r="R51" s="184"/>
      <c r="S51" s="1"/>
      <c r="T51" s="28" t="s">
        <v>45</v>
      </c>
      <c r="U51" s="11"/>
      <c r="V51" s="11"/>
      <c r="W51" s="11"/>
      <c r="X51" s="186" t="s">
        <v>23</v>
      </c>
      <c r="Y51" s="187" t="s">
        <v>46</v>
      </c>
      <c r="Z51" s="187" t="s">
        <v>47</v>
      </c>
      <c r="AA51" s="75"/>
      <c r="AB51" s="42"/>
      <c r="AC51" s="29"/>
      <c r="AD51" s="29"/>
      <c r="AE51" s="29"/>
      <c r="AF51" s="43"/>
      <c r="AG51" s="90"/>
      <c r="AH51" s="91"/>
      <c r="AI51" s="29"/>
      <c r="AJ51" s="29"/>
      <c r="AK51" s="29"/>
      <c r="AL51" s="93"/>
      <c r="AM51" s="93"/>
      <c r="AN51" s="29"/>
      <c r="AO51" s="29"/>
      <c r="AP51" s="29"/>
      <c r="AQ51" s="29"/>
      <c r="AR51" s="29"/>
      <c r="AS51" s="29"/>
      <c r="AT51" s="29"/>
      <c r="AU51" s="29"/>
      <c r="AV51" s="90"/>
      <c r="AW51" s="29"/>
    </row>
    <row r="52" spans="1:49">
      <c r="A52" s="188" t="s">
        <v>216</v>
      </c>
      <c r="B52" s="189"/>
      <c r="C52" s="189"/>
      <c r="D52" s="189"/>
      <c r="E52" s="189"/>
      <c r="F52" s="189"/>
      <c r="G52" s="189"/>
      <c r="H52" s="189"/>
      <c r="I52" s="189"/>
      <c r="J52" s="190" t="s">
        <v>217</v>
      </c>
      <c r="K52" s="189"/>
      <c r="L52" s="189"/>
      <c r="M52" s="189"/>
      <c r="N52" s="189"/>
      <c r="O52" s="189"/>
      <c r="P52" s="189"/>
      <c r="Q52" s="189"/>
      <c r="R52" s="189"/>
      <c r="S52" s="1"/>
      <c r="T52" s="821" t="s">
        <v>56</v>
      </c>
      <c r="U52" s="84"/>
      <c r="V52" s="84"/>
      <c r="W52" s="84"/>
      <c r="X52" s="191" t="s">
        <v>20</v>
      </c>
      <c r="Y52" s="187" t="s">
        <v>46</v>
      </c>
      <c r="Z52" s="187" t="s">
        <v>58</v>
      </c>
      <c r="AB52" s="42"/>
      <c r="AC52" s="29"/>
      <c r="AD52" s="29"/>
      <c r="AE52" s="29"/>
      <c r="AF52" s="43"/>
      <c r="AG52" s="90"/>
      <c r="AH52" s="91"/>
      <c r="AI52" s="29"/>
      <c r="AJ52" s="29"/>
      <c r="AK52" s="29"/>
      <c r="AL52" s="93"/>
      <c r="AM52" s="93"/>
      <c r="AN52" s="29"/>
      <c r="AO52" s="29"/>
      <c r="AP52" s="29"/>
      <c r="AQ52" s="29"/>
      <c r="AR52" s="29"/>
      <c r="AS52" s="29"/>
      <c r="AT52" s="29"/>
      <c r="AU52" s="29"/>
      <c r="AV52" s="90"/>
      <c r="AW52" s="29"/>
    </row>
    <row r="53" spans="1:49">
      <c r="B53" s="192" t="s">
        <v>218</v>
      </c>
      <c r="C53" s="189"/>
      <c r="D53" s="189"/>
      <c r="E53" s="189"/>
      <c r="F53" s="189"/>
      <c r="G53" s="189"/>
      <c r="H53" s="189"/>
      <c r="I53" s="189"/>
      <c r="J53" s="190" t="s">
        <v>219</v>
      </c>
      <c r="K53" s="189"/>
      <c r="L53" s="189"/>
      <c r="M53" s="189"/>
      <c r="N53" s="189"/>
      <c r="O53" s="189"/>
      <c r="P53" s="189"/>
      <c r="Q53" s="189"/>
      <c r="R53" s="189"/>
      <c r="S53" s="1"/>
      <c r="T53" s="821" t="s">
        <v>66</v>
      </c>
      <c r="U53" s="84"/>
      <c r="V53" s="84"/>
      <c r="W53" s="84"/>
      <c r="X53" s="191" t="s">
        <v>20</v>
      </c>
      <c r="Y53" s="187" t="s">
        <v>46</v>
      </c>
      <c r="Z53" s="187" t="s">
        <v>58</v>
      </c>
      <c r="AB53" s="42"/>
      <c r="AC53" s="29"/>
      <c r="AD53" s="29"/>
      <c r="AE53" s="29"/>
      <c r="AF53" s="43"/>
      <c r="AG53" s="90"/>
      <c r="AH53" s="91"/>
      <c r="AI53" s="29"/>
      <c r="AJ53" s="29"/>
      <c r="AK53" s="29"/>
      <c r="AL53" s="93"/>
      <c r="AM53" s="93"/>
      <c r="AN53" s="29"/>
      <c r="AO53" s="29"/>
      <c r="AP53" s="29"/>
      <c r="AQ53" s="29"/>
      <c r="AR53" s="29"/>
      <c r="AS53" s="29"/>
      <c r="AT53" s="29"/>
      <c r="AU53" s="29"/>
      <c r="AV53" s="90"/>
      <c r="AW53" s="29"/>
    </row>
    <row r="54" spans="1:49">
      <c r="A54" s="193" t="s">
        <v>220</v>
      </c>
      <c r="B54" s="189"/>
      <c r="C54" s="189"/>
      <c r="D54" s="189"/>
      <c r="E54" s="189"/>
      <c r="F54" s="189"/>
      <c r="G54" s="189"/>
      <c r="H54" s="189"/>
      <c r="I54" s="189"/>
      <c r="J54" s="194" t="s">
        <v>221</v>
      </c>
      <c r="K54" s="189"/>
      <c r="L54" s="189"/>
      <c r="M54" s="189"/>
      <c r="N54" s="189"/>
      <c r="O54" s="189"/>
      <c r="P54" s="189"/>
      <c r="Q54" s="189"/>
      <c r="R54" s="189"/>
      <c r="S54" s="1"/>
      <c r="T54" s="821" t="s">
        <v>75</v>
      </c>
      <c r="U54" s="84"/>
      <c r="V54" s="84"/>
      <c r="W54" s="84"/>
      <c r="X54" s="191" t="s">
        <v>20</v>
      </c>
      <c r="Y54" s="187" t="s">
        <v>59</v>
      </c>
      <c r="Z54" s="187" t="s">
        <v>58</v>
      </c>
      <c r="AB54" s="42"/>
      <c r="AC54" s="29"/>
      <c r="AD54" s="29"/>
      <c r="AE54" s="29"/>
      <c r="AF54" s="43"/>
      <c r="AG54" s="90"/>
      <c r="AH54" s="91"/>
      <c r="AI54" s="29"/>
      <c r="AJ54" s="29"/>
      <c r="AK54" s="29"/>
      <c r="AL54" s="93"/>
      <c r="AM54" s="93"/>
      <c r="AN54" s="29"/>
      <c r="AO54" s="29"/>
      <c r="AP54" s="29"/>
      <c r="AQ54" s="29"/>
      <c r="AR54" s="29"/>
      <c r="AS54" s="29"/>
      <c r="AT54" s="29"/>
      <c r="AU54" s="29"/>
      <c r="AV54" s="90"/>
      <c r="AW54" s="29"/>
    </row>
    <row r="55" spans="1:49">
      <c r="A55" s="193" t="s">
        <v>222</v>
      </c>
      <c r="B55" s="189"/>
      <c r="C55" s="189"/>
      <c r="D55" s="189"/>
      <c r="E55" s="189"/>
      <c r="F55" s="189"/>
      <c r="G55" s="189"/>
      <c r="H55" s="189"/>
      <c r="I55" s="189"/>
      <c r="J55" s="195" t="s">
        <v>223</v>
      </c>
      <c r="K55" s="189"/>
      <c r="L55" s="189"/>
      <c r="M55" s="189"/>
      <c r="N55" s="189"/>
      <c r="O55" s="189"/>
      <c r="P55" s="189"/>
      <c r="Q55" s="189"/>
      <c r="R55" s="189"/>
      <c r="S55" s="1"/>
      <c r="T55" s="821" t="s">
        <v>78</v>
      </c>
      <c r="U55" s="84"/>
      <c r="V55" s="84"/>
      <c r="W55" s="84"/>
      <c r="X55" s="191" t="s">
        <v>20</v>
      </c>
      <c r="Y55" s="187" t="s">
        <v>59</v>
      </c>
      <c r="Z55" s="187" t="s">
        <v>58</v>
      </c>
      <c r="AB55" s="42"/>
      <c r="AC55" s="29"/>
      <c r="AD55" s="29"/>
      <c r="AE55" s="29"/>
      <c r="AF55" s="43"/>
      <c r="AG55" s="90"/>
      <c r="AH55" s="91"/>
      <c r="AI55" s="29"/>
      <c r="AJ55" s="29"/>
      <c r="AK55" s="29"/>
      <c r="AL55" s="93"/>
      <c r="AM55" s="93"/>
      <c r="AN55" s="29"/>
      <c r="AO55" s="29"/>
      <c r="AP55" s="29"/>
      <c r="AQ55" s="29"/>
      <c r="AR55" s="29"/>
      <c r="AS55" s="29"/>
      <c r="AT55" s="29"/>
      <c r="AU55" s="29"/>
      <c r="AV55" s="90"/>
      <c r="AW55" s="29"/>
    </row>
    <row r="56" spans="1:49">
      <c r="A56" s="196" t="s">
        <v>175</v>
      </c>
      <c r="B56" s="189"/>
      <c r="C56" s="189"/>
      <c r="D56" s="189"/>
      <c r="E56" s="189"/>
      <c r="F56" s="189"/>
      <c r="G56" s="189"/>
      <c r="H56" s="189"/>
      <c r="I56" s="189"/>
      <c r="J56" s="195" t="s">
        <v>224</v>
      </c>
      <c r="K56" s="189"/>
      <c r="L56" s="189"/>
      <c r="M56" s="189"/>
      <c r="N56" s="189"/>
      <c r="O56" s="189"/>
      <c r="P56" s="189"/>
      <c r="Q56" s="189"/>
      <c r="R56" s="189"/>
      <c r="S56" s="1"/>
      <c r="T56" s="821" t="s">
        <v>80</v>
      </c>
      <c r="U56" s="84"/>
      <c r="V56" s="84"/>
      <c r="W56" s="84"/>
      <c r="X56" s="197" t="s">
        <v>23</v>
      </c>
      <c r="Y56" s="187" t="s">
        <v>59</v>
      </c>
      <c r="Z56" s="187" t="s">
        <v>47</v>
      </c>
      <c r="AB56" s="42"/>
      <c r="AC56" s="29"/>
      <c r="AD56" s="29"/>
      <c r="AE56" s="29"/>
      <c r="AF56" s="43"/>
      <c r="AG56" s="90"/>
      <c r="AH56" s="91"/>
      <c r="AI56" s="29"/>
      <c r="AJ56" s="29"/>
      <c r="AK56" s="29"/>
      <c r="AL56" s="93"/>
      <c r="AM56" s="93"/>
      <c r="AN56" s="29"/>
      <c r="AO56" s="29"/>
      <c r="AP56" s="29"/>
      <c r="AQ56" s="29"/>
      <c r="AR56" s="29"/>
      <c r="AS56" s="29"/>
      <c r="AT56" s="29"/>
      <c r="AU56" s="29"/>
      <c r="AV56" s="90"/>
      <c r="AW56" s="29"/>
    </row>
    <row r="57" spans="1:49">
      <c r="A57" s="190" t="s">
        <v>225</v>
      </c>
      <c r="B57" s="189"/>
      <c r="C57" s="189"/>
      <c r="D57" s="189"/>
      <c r="E57" s="189"/>
      <c r="F57" s="189"/>
      <c r="G57" s="189"/>
      <c r="H57" s="189"/>
      <c r="I57" s="189"/>
      <c r="J57" s="198" t="s">
        <v>226</v>
      </c>
      <c r="K57" s="189"/>
      <c r="L57" s="189"/>
      <c r="M57" s="189"/>
      <c r="N57" s="189"/>
      <c r="O57" s="189"/>
      <c r="P57" s="189"/>
      <c r="Q57" s="189"/>
      <c r="R57" s="189"/>
      <c r="S57" s="1"/>
      <c r="T57" s="821" t="s">
        <v>88</v>
      </c>
      <c r="U57" s="84"/>
      <c r="V57" s="84"/>
      <c r="W57" s="84"/>
      <c r="X57" s="199" t="s">
        <v>26</v>
      </c>
      <c r="Y57" s="187" t="s">
        <v>46</v>
      </c>
      <c r="Z57" s="187" t="s">
        <v>89</v>
      </c>
      <c r="AB57" s="42"/>
      <c r="AC57" s="29"/>
      <c r="AD57" s="29"/>
      <c r="AE57" s="29"/>
      <c r="AF57" s="43"/>
      <c r="AG57" s="90"/>
      <c r="AH57" s="91"/>
      <c r="AI57" s="29"/>
      <c r="AJ57" s="29"/>
      <c r="AK57" s="29"/>
      <c r="AL57" s="93"/>
      <c r="AM57" s="93"/>
      <c r="AN57" s="29"/>
      <c r="AO57" s="29"/>
      <c r="AP57" s="29"/>
      <c r="AQ57" s="29"/>
      <c r="AR57" s="29"/>
      <c r="AS57" s="29"/>
      <c r="AT57" s="29"/>
      <c r="AU57" s="29"/>
      <c r="AV57" s="90"/>
      <c r="AW57" s="29"/>
    </row>
    <row r="58" spans="1:49">
      <c r="A58" s="190" t="s">
        <v>227</v>
      </c>
      <c r="B58" s="189"/>
      <c r="C58" s="189"/>
      <c r="D58" s="189"/>
      <c r="E58" s="189"/>
      <c r="F58" s="189"/>
      <c r="G58" s="189"/>
      <c r="H58" s="189"/>
      <c r="I58" s="189"/>
      <c r="J58" s="195" t="s">
        <v>228</v>
      </c>
      <c r="K58" s="189"/>
      <c r="L58" s="189"/>
      <c r="M58" s="189"/>
      <c r="N58" s="189"/>
      <c r="O58" s="189"/>
      <c r="P58" s="189"/>
      <c r="Q58" s="189"/>
      <c r="R58" s="189"/>
      <c r="S58" s="1"/>
      <c r="T58" s="821" t="s">
        <v>95</v>
      </c>
      <c r="U58" s="84"/>
      <c r="V58" s="84"/>
      <c r="W58" s="84"/>
      <c r="X58" s="199" t="s">
        <v>26</v>
      </c>
      <c r="Y58" s="187" t="s">
        <v>59</v>
      </c>
      <c r="Z58" s="187" t="s">
        <v>47</v>
      </c>
      <c r="AB58" s="42"/>
      <c r="AC58" s="29"/>
      <c r="AD58" s="29"/>
      <c r="AE58" s="29"/>
      <c r="AF58" s="43"/>
      <c r="AG58" s="90"/>
      <c r="AH58" s="91"/>
      <c r="AI58" s="29"/>
      <c r="AJ58" s="29"/>
      <c r="AK58" s="29"/>
      <c r="AL58" s="93"/>
      <c r="AM58" s="93"/>
      <c r="AN58" s="29"/>
      <c r="AO58" s="29"/>
      <c r="AP58" s="29"/>
      <c r="AQ58" s="29"/>
      <c r="AR58" s="29"/>
      <c r="AS58" s="29"/>
      <c r="AT58" s="29"/>
      <c r="AU58" s="29"/>
      <c r="AV58" s="90"/>
      <c r="AW58" s="29"/>
    </row>
    <row r="59" spans="1:49">
      <c r="A59" s="194" t="s">
        <v>229</v>
      </c>
      <c r="B59" s="189"/>
      <c r="C59" s="189"/>
      <c r="D59" s="189"/>
      <c r="E59" s="189"/>
      <c r="F59" s="189"/>
      <c r="G59" s="189"/>
      <c r="H59" s="189"/>
      <c r="I59" s="189"/>
      <c r="J59" s="195" t="s">
        <v>230</v>
      </c>
      <c r="K59" s="189"/>
      <c r="L59" s="189"/>
      <c r="M59" s="189"/>
      <c r="N59" s="189"/>
      <c r="O59" s="189"/>
      <c r="P59" s="189"/>
      <c r="Q59" s="189"/>
      <c r="R59" s="189"/>
      <c r="S59" s="1"/>
      <c r="T59" s="821" t="s">
        <v>101</v>
      </c>
      <c r="U59" s="83"/>
      <c r="V59" s="83"/>
      <c r="W59" s="84"/>
      <c r="X59" s="199" t="s">
        <v>26</v>
      </c>
      <c r="Y59" s="200" t="s">
        <v>59</v>
      </c>
      <c r="Z59" s="200" t="s">
        <v>59</v>
      </c>
      <c r="AB59" s="42"/>
      <c r="AC59" s="29"/>
      <c r="AD59" s="29"/>
      <c r="AE59" s="29"/>
      <c r="AF59" s="43"/>
      <c r="AG59" s="90"/>
      <c r="AH59" s="91"/>
      <c r="AI59" s="29"/>
      <c r="AJ59" s="29"/>
      <c r="AK59" s="29"/>
      <c r="AL59" s="93"/>
      <c r="AM59" s="93"/>
      <c r="AN59" s="29"/>
      <c r="AO59" s="29"/>
      <c r="AP59" s="29"/>
      <c r="AQ59" s="29"/>
      <c r="AR59" s="29"/>
      <c r="AS59" s="29"/>
      <c r="AT59" s="29"/>
      <c r="AU59" s="29"/>
      <c r="AV59" s="90"/>
      <c r="AW59" s="29"/>
    </row>
    <row r="60" spans="1:49">
      <c r="A60" s="195" t="s">
        <v>231</v>
      </c>
      <c r="B60" s="201"/>
      <c r="C60" s="189"/>
      <c r="D60" s="189"/>
      <c r="E60" s="189"/>
      <c r="F60" s="189"/>
      <c r="G60" s="189"/>
      <c r="H60" s="189"/>
      <c r="I60" s="189"/>
      <c r="J60" s="189" t="s">
        <v>195</v>
      </c>
      <c r="K60" s="189"/>
      <c r="L60" s="189"/>
      <c r="M60" s="189"/>
      <c r="N60" s="189"/>
      <c r="O60" s="189"/>
      <c r="P60" s="189"/>
      <c r="Q60" s="189"/>
      <c r="R60" s="189"/>
      <c r="S60" s="1"/>
      <c r="T60" s="83"/>
      <c r="U60" s="84"/>
      <c r="V60" s="79"/>
      <c r="W60" s="84"/>
      <c r="X60" s="84"/>
      <c r="Y60" s="202"/>
      <c r="Z60" s="84"/>
      <c r="AB60" s="42"/>
      <c r="AC60" s="29"/>
      <c r="AD60" s="29"/>
      <c r="AE60" s="29"/>
      <c r="AF60" s="43"/>
      <c r="AG60" s="90"/>
      <c r="AH60" s="91"/>
      <c r="AI60" s="29"/>
      <c r="AJ60" s="29"/>
      <c r="AK60" s="29"/>
      <c r="AL60" s="93"/>
      <c r="AM60" s="93"/>
      <c r="AN60" s="29"/>
      <c r="AO60" s="29"/>
      <c r="AP60" s="29"/>
      <c r="AQ60" s="29"/>
      <c r="AR60" s="29"/>
      <c r="AS60" s="29"/>
      <c r="AT60" s="29"/>
      <c r="AU60" s="29"/>
      <c r="AV60" s="90"/>
      <c r="AW60" s="29"/>
    </row>
    <row r="61" spans="1:49">
      <c r="A61" s="195" t="s">
        <v>232</v>
      </c>
      <c r="B61" s="203"/>
      <c r="C61" s="189"/>
      <c r="D61" s="189"/>
      <c r="E61" s="189"/>
      <c r="F61" s="189"/>
      <c r="G61" s="189"/>
      <c r="H61" s="189"/>
      <c r="I61" s="189"/>
      <c r="J61" s="192" t="s">
        <v>196</v>
      </c>
      <c r="K61" s="189"/>
      <c r="L61" s="189"/>
      <c r="M61" s="189"/>
      <c r="N61" s="189"/>
      <c r="O61" s="189"/>
      <c r="P61" s="189"/>
      <c r="Q61" s="189"/>
      <c r="R61" s="189"/>
      <c r="S61" s="1"/>
      <c r="T61" s="204" t="s">
        <v>233</v>
      </c>
      <c r="U61" s="14"/>
      <c r="V61" s="14"/>
      <c r="W61" s="14"/>
      <c r="X61" s="13"/>
      <c r="Y61" s="14"/>
      <c r="Z61" s="13"/>
      <c r="AB61" s="42"/>
      <c r="AC61" s="29"/>
      <c r="AD61" s="29"/>
      <c r="AE61" s="29"/>
      <c r="AF61" s="43"/>
      <c r="AG61" s="90"/>
      <c r="AH61" s="91"/>
      <c r="AI61" s="29"/>
      <c r="AJ61" s="29"/>
      <c r="AK61" s="29"/>
      <c r="AL61" s="93"/>
      <c r="AM61" s="93"/>
      <c r="AN61" s="29"/>
      <c r="AO61" s="29"/>
      <c r="AP61" s="29"/>
      <c r="AQ61" s="29"/>
      <c r="AR61" s="29"/>
      <c r="AS61" s="29"/>
      <c r="AT61" s="29"/>
      <c r="AU61" s="29"/>
      <c r="AV61" s="90"/>
      <c r="AW61" s="29"/>
    </row>
    <row r="62" spans="1:49">
      <c r="A62" s="195"/>
      <c r="B62" s="203" t="s">
        <v>234</v>
      </c>
      <c r="C62" s="189"/>
      <c r="D62" s="189"/>
      <c r="E62" s="189"/>
      <c r="F62" s="189"/>
      <c r="G62" s="189"/>
      <c r="H62" s="189"/>
      <c r="I62" s="189"/>
      <c r="J62" s="189" t="s">
        <v>235</v>
      </c>
      <c r="K62" s="189"/>
      <c r="L62" s="189"/>
      <c r="M62" s="189"/>
      <c r="N62" s="189"/>
      <c r="O62" s="189"/>
      <c r="P62" s="189"/>
      <c r="Q62" s="189"/>
      <c r="R62" s="189"/>
      <c r="S62" s="1"/>
      <c r="T62" s="1" t="s">
        <v>236</v>
      </c>
      <c r="W62" s="205" t="s">
        <v>237</v>
      </c>
      <c r="X62" s="206"/>
      <c r="Y62" s="11"/>
      <c r="Z62" s="11"/>
      <c r="AB62" s="42"/>
      <c r="AC62" s="29"/>
      <c r="AD62" s="29"/>
      <c r="AE62" s="29"/>
      <c r="AF62" s="43"/>
      <c r="AG62" s="90"/>
      <c r="AH62" s="91"/>
      <c r="AI62" s="29"/>
      <c r="AJ62" s="29"/>
      <c r="AK62" s="29"/>
      <c r="AL62" s="93"/>
      <c r="AM62" s="93"/>
      <c r="AN62" s="29"/>
      <c r="AO62" s="29"/>
      <c r="AP62" s="29"/>
      <c r="AQ62" s="29"/>
      <c r="AR62" s="29"/>
      <c r="AS62" s="29"/>
      <c r="AT62" s="29"/>
      <c r="AU62" s="29"/>
      <c r="AV62" s="90"/>
      <c r="AW62" s="29"/>
    </row>
    <row r="63" spans="1:49">
      <c r="A63" s="194" t="s">
        <v>238</v>
      </c>
      <c r="B63" s="203"/>
      <c r="C63" s="189"/>
      <c r="D63" s="189"/>
      <c r="E63" s="189"/>
      <c r="F63" s="189"/>
      <c r="G63" s="189"/>
      <c r="H63" s="189"/>
      <c r="I63" s="189"/>
      <c r="J63" s="192" t="s">
        <v>239</v>
      </c>
      <c r="K63" s="189"/>
      <c r="L63" s="189"/>
      <c r="M63" s="189"/>
      <c r="N63" s="189"/>
      <c r="O63" s="189"/>
      <c r="P63" s="189"/>
      <c r="Q63" s="189"/>
      <c r="R63" s="189"/>
      <c r="S63" s="1"/>
      <c r="T63" s="1" t="s">
        <v>240</v>
      </c>
      <c r="W63" s="205" t="s">
        <v>241</v>
      </c>
      <c r="X63" s="206"/>
      <c r="Y63" s="11"/>
      <c r="Z63" s="11"/>
      <c r="AB63" s="42"/>
      <c r="AC63" s="29"/>
      <c r="AD63" s="29"/>
      <c r="AE63" s="29"/>
      <c r="AF63" s="43"/>
      <c r="AG63" s="90"/>
      <c r="AH63" s="91"/>
      <c r="AI63" s="29"/>
      <c r="AJ63" s="29"/>
      <c r="AK63" s="29"/>
      <c r="AL63" s="93"/>
      <c r="AM63" s="93"/>
      <c r="AN63" s="29"/>
      <c r="AO63" s="29"/>
      <c r="AP63" s="29"/>
      <c r="AQ63" s="29"/>
      <c r="AR63" s="29"/>
      <c r="AS63" s="29"/>
      <c r="AT63" s="29"/>
      <c r="AU63" s="29"/>
      <c r="AV63" s="90"/>
      <c r="AW63" s="29"/>
    </row>
    <row r="64" spans="1:49">
      <c r="A64" s="193" t="s">
        <v>242</v>
      </c>
      <c r="B64" s="189"/>
      <c r="C64" s="189"/>
      <c r="D64" s="189"/>
      <c r="E64" s="189"/>
      <c r="F64" s="189"/>
      <c r="G64" s="189"/>
      <c r="H64" s="189"/>
      <c r="I64" s="189"/>
      <c r="J64" s="189" t="s">
        <v>243</v>
      </c>
      <c r="K64" s="192"/>
      <c r="L64" s="189"/>
      <c r="M64" s="189"/>
      <c r="N64" s="189"/>
      <c r="O64" s="189"/>
      <c r="P64" s="189"/>
      <c r="Q64" s="189"/>
      <c r="R64" s="189"/>
      <c r="S64" s="1"/>
      <c r="T64" s="11" t="s">
        <v>244</v>
      </c>
      <c r="U64" s="11"/>
      <c r="V64" s="11"/>
      <c r="W64" s="207" t="s">
        <v>245</v>
      </c>
      <c r="X64" s="208"/>
      <c r="Y64" s="11"/>
      <c r="Z64" s="11"/>
      <c r="AB64" s="42"/>
      <c r="AC64" s="29"/>
      <c r="AD64" s="29"/>
      <c r="AE64" s="29"/>
      <c r="AF64" s="43"/>
      <c r="AG64" s="90"/>
      <c r="AH64" s="91"/>
      <c r="AI64" s="29"/>
      <c r="AJ64" s="29"/>
      <c r="AK64" s="29"/>
      <c r="AL64" s="93"/>
      <c r="AM64" s="93"/>
      <c r="AN64" s="29"/>
      <c r="AO64" s="29"/>
      <c r="AP64" s="29"/>
      <c r="AQ64" s="29"/>
      <c r="AR64" s="29"/>
      <c r="AS64" s="29"/>
      <c r="AT64" s="29"/>
      <c r="AU64" s="29"/>
      <c r="AV64" s="90"/>
      <c r="AW64" s="29"/>
    </row>
    <row r="65" spans="1:59">
      <c r="A65" s="193" t="s">
        <v>246</v>
      </c>
      <c r="B65" s="192"/>
      <c r="C65" s="189"/>
      <c r="D65" s="189"/>
      <c r="E65" s="189"/>
      <c r="F65" s="189"/>
      <c r="G65" s="189"/>
      <c r="H65" s="189"/>
      <c r="I65" s="189"/>
      <c r="J65" s="192" t="s">
        <v>247</v>
      </c>
      <c r="K65" s="189"/>
      <c r="L65" s="189"/>
      <c r="M65" s="189"/>
      <c r="N65" s="189"/>
      <c r="O65" s="189"/>
      <c r="P65" s="189"/>
      <c r="Q65" s="189"/>
      <c r="R65" s="189"/>
      <c r="S65" s="1"/>
      <c r="T65" s="1" t="s">
        <v>248</v>
      </c>
      <c r="V65" s="205"/>
      <c r="W65" s="205" t="s">
        <v>245</v>
      </c>
      <c r="X65" s="206"/>
      <c r="Y65" s="11"/>
      <c r="Z65" s="11"/>
      <c r="AB65" s="42"/>
      <c r="AC65" s="29"/>
      <c r="AD65" s="29"/>
      <c r="AE65" s="29"/>
      <c r="AF65" s="43"/>
      <c r="AG65" s="90"/>
      <c r="AH65" s="91"/>
      <c r="AI65" s="29"/>
      <c r="AJ65" s="29"/>
      <c r="AK65" s="29"/>
      <c r="AL65" s="93"/>
      <c r="AM65" s="93"/>
      <c r="AN65" s="29"/>
      <c r="AO65" s="29"/>
      <c r="AP65" s="29"/>
      <c r="AQ65" s="29"/>
      <c r="AR65" s="29"/>
      <c r="AS65" s="29"/>
      <c r="AT65" s="29"/>
      <c r="AU65" s="29"/>
      <c r="AV65" s="90"/>
      <c r="AW65" s="29"/>
    </row>
    <row r="66" spans="1:59">
      <c r="A66" s="193" t="s">
        <v>249</v>
      </c>
      <c r="B66" s="189"/>
      <c r="C66" s="189"/>
      <c r="D66" s="189"/>
      <c r="E66" s="189"/>
      <c r="F66" s="189"/>
      <c r="G66" s="189"/>
      <c r="H66" s="189"/>
      <c r="I66" s="189"/>
      <c r="J66" s="29" t="s">
        <v>250</v>
      </c>
      <c r="K66" s="189"/>
      <c r="L66" s="189"/>
      <c r="M66" s="189"/>
      <c r="N66" s="189"/>
      <c r="O66" s="189"/>
      <c r="P66" s="189"/>
      <c r="Q66" s="189"/>
      <c r="R66" s="189"/>
      <c r="S66" s="1"/>
      <c r="T66" s="11"/>
      <c r="U66" s="11"/>
      <c r="V66" s="209"/>
      <c r="W66" s="209" t="s">
        <v>245</v>
      </c>
      <c r="X66" s="11"/>
      <c r="Y66" s="11"/>
      <c r="Z66" s="11"/>
      <c r="AB66" s="42"/>
      <c r="AC66" s="29"/>
      <c r="AD66" s="29"/>
      <c r="AE66" s="29"/>
      <c r="AF66" s="43"/>
      <c r="AG66" s="90"/>
      <c r="AH66" s="91"/>
      <c r="AI66" s="29"/>
      <c r="AJ66" s="29"/>
      <c r="AK66" s="29"/>
      <c r="AL66" s="93"/>
      <c r="AM66" s="93"/>
      <c r="AN66" s="29"/>
      <c r="AO66" s="29"/>
      <c r="AP66" s="29"/>
      <c r="AQ66" s="29"/>
      <c r="AR66" s="29"/>
      <c r="AS66" s="29"/>
      <c r="AT66" s="29"/>
      <c r="AU66" s="29"/>
      <c r="AV66" s="90"/>
      <c r="AW66" s="29"/>
    </row>
    <row r="67" spans="1:59">
      <c r="A67" s="193"/>
      <c r="B67" s="42"/>
      <c r="C67" s="42"/>
      <c r="D67" s="42"/>
      <c r="E67" s="42"/>
      <c r="F67" s="42"/>
      <c r="G67" s="42"/>
      <c r="H67" s="42"/>
      <c r="I67" s="42"/>
      <c r="J67" s="29" t="s">
        <v>251</v>
      </c>
      <c r="K67" s="42"/>
      <c r="L67" s="42"/>
      <c r="M67" s="42"/>
      <c r="N67" s="42"/>
      <c r="O67" s="42"/>
      <c r="P67" s="42"/>
      <c r="Q67" s="42"/>
      <c r="R67" s="42"/>
      <c r="S67" s="1"/>
      <c r="T67" s="11" t="s">
        <v>252</v>
      </c>
      <c r="U67" s="11"/>
      <c r="V67" s="209"/>
      <c r="W67" s="209" t="s">
        <v>245</v>
      </c>
      <c r="X67" s="11"/>
      <c r="Y67" s="42"/>
      <c r="Z67" s="42"/>
      <c r="AB67" s="42"/>
      <c r="AC67" s="29"/>
      <c r="AD67" s="29"/>
      <c r="AE67" s="29"/>
      <c r="AF67" s="43"/>
      <c r="AG67" s="90"/>
      <c r="AH67" s="91"/>
      <c r="AI67" s="29"/>
      <c r="AJ67" s="29"/>
      <c r="AK67" s="29"/>
      <c r="AL67" s="93"/>
      <c r="AM67" s="93"/>
      <c r="AN67" s="29"/>
      <c r="AO67" s="29"/>
      <c r="AP67" s="29"/>
      <c r="AQ67" s="29"/>
      <c r="AR67" s="29"/>
      <c r="AS67" s="29"/>
      <c r="AT67" s="29"/>
      <c r="AU67" s="29"/>
      <c r="AV67" s="90"/>
      <c r="AW67" s="29"/>
    </row>
    <row r="68" spans="1:59">
      <c r="A68" s="193"/>
      <c r="B68" s="42"/>
      <c r="C68" s="42"/>
      <c r="D68" s="42"/>
      <c r="E68" s="42"/>
      <c r="F68" s="42"/>
      <c r="G68" s="42"/>
      <c r="H68" s="42"/>
      <c r="I68" s="42"/>
      <c r="J68" s="29" t="s">
        <v>253</v>
      </c>
      <c r="K68" s="42"/>
      <c r="L68" s="42"/>
      <c r="M68" s="42"/>
      <c r="N68" s="42"/>
      <c r="O68" s="42"/>
      <c r="P68" s="42"/>
      <c r="Q68" s="42"/>
      <c r="R68" s="42"/>
      <c r="S68" s="1"/>
      <c r="T68" s="11" t="s">
        <v>254</v>
      </c>
      <c r="U68" s="42"/>
      <c r="V68" s="42"/>
      <c r="W68" s="29" t="s">
        <v>255</v>
      </c>
      <c r="X68" s="42"/>
      <c r="Y68" s="42"/>
      <c r="Z68" s="42"/>
      <c r="AB68" s="42"/>
      <c r="AC68" s="29"/>
      <c r="AD68" s="29"/>
      <c r="AE68" s="29"/>
      <c r="AF68" s="43"/>
      <c r="AG68" s="90"/>
      <c r="AH68" s="91"/>
      <c r="AI68" s="29"/>
      <c r="AJ68" s="29"/>
      <c r="AK68" s="29"/>
      <c r="AL68" s="93"/>
      <c r="AM68" s="93"/>
      <c r="AN68" s="29"/>
      <c r="AO68" s="29"/>
      <c r="AP68" s="29"/>
      <c r="AQ68" s="29"/>
      <c r="AR68" s="29"/>
      <c r="AS68" s="29"/>
      <c r="AT68" s="29"/>
      <c r="AU68" s="29"/>
      <c r="AV68" s="90"/>
      <c r="AW68" s="29"/>
    </row>
    <row r="69" spans="1:59">
      <c r="A69" s="193"/>
      <c r="B69" s="42"/>
      <c r="C69" s="42"/>
      <c r="D69" s="42"/>
      <c r="E69" s="42"/>
      <c r="F69" s="42"/>
      <c r="G69" s="42"/>
      <c r="H69" s="42"/>
      <c r="I69" s="42"/>
      <c r="J69" s="29"/>
      <c r="K69" s="42"/>
      <c r="L69" s="42"/>
      <c r="M69" s="42"/>
      <c r="N69" s="42"/>
      <c r="O69" s="42"/>
      <c r="P69" s="42"/>
      <c r="Q69" s="42"/>
      <c r="R69" s="42"/>
      <c r="S69" s="1"/>
      <c r="T69" s="42"/>
      <c r="U69" s="42"/>
      <c r="V69" s="42"/>
      <c r="W69" s="42"/>
      <c r="X69" s="42"/>
      <c r="Y69" s="42"/>
      <c r="Z69" s="42"/>
      <c r="AB69" s="42"/>
      <c r="AC69" s="29"/>
      <c r="AD69" s="29"/>
      <c r="AE69" s="29"/>
      <c r="AF69" s="43"/>
      <c r="AG69" s="90"/>
      <c r="AH69" s="91"/>
      <c r="AI69" s="29"/>
      <c r="AJ69" s="29"/>
      <c r="AK69" s="29"/>
      <c r="AL69" s="93"/>
      <c r="AM69" s="93"/>
      <c r="AN69" s="29"/>
      <c r="AO69" s="29"/>
      <c r="AP69" s="29"/>
      <c r="AQ69" s="29"/>
      <c r="AR69" s="29"/>
      <c r="AS69" s="29"/>
      <c r="AT69" s="29"/>
      <c r="AU69" s="29"/>
      <c r="AV69" s="90"/>
      <c r="AW69" s="29"/>
    </row>
    <row r="70" spans="1:59">
      <c r="A70" s="210"/>
      <c r="B70" s="75"/>
      <c r="C70" s="1"/>
      <c r="D70" s="47"/>
      <c r="E70" s="211"/>
      <c r="O70" s="212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</row>
    <row r="71" spans="1:59">
      <c r="A71" s="213" t="s">
        <v>256</v>
      </c>
      <c r="B71" s="75"/>
      <c r="C71" s="1"/>
      <c r="D71" s="47"/>
      <c r="E71" s="214" t="s">
        <v>257</v>
      </c>
      <c r="F71" s="215" t="s">
        <v>166</v>
      </c>
      <c r="G71" s="215" t="s">
        <v>258</v>
      </c>
      <c r="H71" s="215" t="s">
        <v>62</v>
      </c>
      <c r="O71" s="212"/>
      <c r="AB71" s="216"/>
      <c r="AC71" s="216"/>
      <c r="AD71" s="216"/>
      <c r="AE71" s="216"/>
      <c r="AF71" s="216"/>
      <c r="AG71" s="216"/>
      <c r="AH71" s="216"/>
      <c r="AI71" s="216"/>
    </row>
    <row r="72" spans="1:59" ht="16" thickBot="1">
      <c r="A72" s="213" t="s">
        <v>259</v>
      </c>
      <c r="B72" s="75"/>
      <c r="C72" s="1"/>
      <c r="D72" s="47"/>
      <c r="E72" s="217">
        <v>-1</v>
      </c>
      <c r="F72" s="75">
        <v>4</v>
      </c>
      <c r="G72" s="75">
        <v>0</v>
      </c>
      <c r="H72" s="75">
        <v>4</v>
      </c>
      <c r="I72" s="1"/>
      <c r="J72" s="1"/>
      <c r="K72" s="282" t="s">
        <v>260</v>
      </c>
      <c r="L72" s="282"/>
      <c r="M72" s="47"/>
      <c r="N72" s="1"/>
      <c r="O72" s="1"/>
      <c r="P72" s="75"/>
      <c r="Q72" s="179"/>
      <c r="R72" s="1"/>
      <c r="S72" s="1"/>
      <c r="T72" s="1"/>
      <c r="AB72" s="1"/>
      <c r="AC72" s="1"/>
      <c r="AD72" s="1"/>
      <c r="AE72" s="1"/>
      <c r="AF72" s="1"/>
      <c r="AG72" s="1"/>
      <c r="AH72" s="1"/>
      <c r="AI72" s="1"/>
    </row>
    <row r="73" spans="1:59">
      <c r="A73" s="1" t="s">
        <v>261</v>
      </c>
      <c r="B73" s="75"/>
      <c r="C73" s="1"/>
      <c r="D73" s="47"/>
      <c r="E73" s="218" t="s">
        <v>262</v>
      </c>
      <c r="F73" s="219">
        <v>10</v>
      </c>
      <c r="G73" s="220" t="s">
        <v>125</v>
      </c>
      <c r="H73" s="221">
        <f>10+E72+F73</f>
        <v>19</v>
      </c>
      <c r="K73" s="282">
        <v>1</v>
      </c>
      <c r="L73" s="282" t="s">
        <v>263</v>
      </c>
      <c r="S73" s="1"/>
      <c r="T73" s="1"/>
      <c r="U73" s="216"/>
      <c r="V73" s="216"/>
      <c r="W73" s="216"/>
      <c r="X73" s="216"/>
      <c r="Y73" s="216"/>
      <c r="Z73" s="216"/>
      <c r="AA73" s="216"/>
      <c r="AB73" s="1"/>
      <c r="AC73" s="1"/>
      <c r="AD73" s="1"/>
      <c r="AE73" s="1"/>
      <c r="AF73" s="1"/>
      <c r="AG73" s="1"/>
      <c r="AH73" s="1"/>
      <c r="AI73" s="1"/>
    </row>
    <row r="74" spans="1:59">
      <c r="A74" s="222"/>
      <c r="E74" s="214" t="s">
        <v>121</v>
      </c>
      <c r="F74" s="75">
        <f>F73+F72</f>
        <v>14</v>
      </c>
      <c r="G74" s="215" t="s">
        <v>264</v>
      </c>
      <c r="H74" s="223">
        <f>F73+H72</f>
        <v>14</v>
      </c>
      <c r="K74" s="282">
        <v>3</v>
      </c>
      <c r="L74" s="282" t="s">
        <v>265</v>
      </c>
      <c r="S74" s="1"/>
      <c r="T74" s="1"/>
      <c r="AB74" s="1"/>
      <c r="AC74" s="1"/>
      <c r="AD74" s="1"/>
      <c r="AE74" s="1"/>
      <c r="AF74" s="1"/>
      <c r="AG74" s="1"/>
      <c r="AH74" s="1"/>
      <c r="AI74" s="1"/>
    </row>
    <row r="75" spans="1:59">
      <c r="A75" s="222"/>
      <c r="K75" s="282">
        <v>6</v>
      </c>
      <c r="L75" s="282" t="s">
        <v>266</v>
      </c>
      <c r="S75" s="1"/>
      <c r="T75" s="1"/>
      <c r="AB75" s="1"/>
      <c r="AC75" s="1"/>
      <c r="AD75" s="1"/>
      <c r="AE75" s="1"/>
      <c r="AF75" s="1"/>
      <c r="AG75" s="1"/>
      <c r="AH75" s="1"/>
      <c r="AI75" s="1"/>
    </row>
    <row r="76" spans="1:59">
      <c r="A76" s="222"/>
      <c r="K76" s="282">
        <v>10</v>
      </c>
      <c r="L76" s="282" t="s">
        <v>267</v>
      </c>
      <c r="S76" s="1"/>
      <c r="T76" s="1"/>
      <c r="AB76" s="1"/>
      <c r="AC76" s="1"/>
      <c r="AD76" s="1"/>
      <c r="AE76" s="1"/>
      <c r="AF76" s="1"/>
      <c r="AG76" s="1"/>
      <c r="AH76" s="1"/>
      <c r="AI76" s="1"/>
    </row>
    <row r="77" spans="1:59">
      <c r="A77" s="222"/>
      <c r="K77" s="282">
        <v>15</v>
      </c>
      <c r="L77" s="282" t="s">
        <v>268</v>
      </c>
      <c r="S77" s="1"/>
      <c r="T77" s="1"/>
      <c r="AB77" s="1"/>
      <c r="AC77" s="1"/>
      <c r="AD77" s="1"/>
      <c r="AE77" s="1"/>
      <c r="AF77" s="1"/>
      <c r="AG77" s="1"/>
      <c r="AH77" s="1"/>
      <c r="AI77" s="1"/>
    </row>
    <row r="78" spans="1:59">
      <c r="A78" s="222"/>
      <c r="K78" s="282">
        <v>21</v>
      </c>
      <c r="L78" s="282" t="s">
        <v>269</v>
      </c>
      <c r="S78" s="1"/>
      <c r="T78" s="1"/>
      <c r="AB78" s="1"/>
      <c r="AC78" s="1"/>
      <c r="AD78" s="1"/>
      <c r="AE78" s="1"/>
      <c r="AF78" s="1"/>
      <c r="AG78" s="1"/>
      <c r="AH78" s="1"/>
      <c r="AI78" s="1"/>
    </row>
    <row r="79" spans="1:59">
      <c r="A79" s="222"/>
      <c r="S79" s="1"/>
      <c r="T79" s="1"/>
      <c r="AB79" s="1"/>
      <c r="AC79" s="1"/>
      <c r="AD79" s="1"/>
      <c r="AE79" s="1"/>
      <c r="AF79" s="1"/>
      <c r="AG79" s="1"/>
      <c r="AH79" s="1"/>
      <c r="AI79" s="1"/>
    </row>
    <row r="80" spans="1:59">
      <c r="A80" s="222"/>
      <c r="S80" s="1"/>
      <c r="T80" s="1"/>
      <c r="AB80" s="1"/>
      <c r="AC80" s="1"/>
      <c r="AD80" s="1"/>
      <c r="AE80" s="1"/>
      <c r="AF80" s="1"/>
      <c r="AG80" s="1"/>
      <c r="AH80" s="1"/>
      <c r="AI80" s="1"/>
    </row>
    <row r="81" spans="1:35">
      <c r="A81" s="222"/>
      <c r="S81" s="1"/>
      <c r="T81" s="1"/>
      <c r="AB81" s="1"/>
      <c r="AC81" s="1"/>
      <c r="AD81" s="1"/>
      <c r="AE81" s="1"/>
      <c r="AF81" s="1"/>
      <c r="AG81" s="1"/>
      <c r="AH81" s="1"/>
      <c r="AI81" s="1"/>
    </row>
    <row r="82" spans="1:35">
      <c r="S82" s="1"/>
      <c r="T82" s="1"/>
      <c r="AB82" s="1"/>
      <c r="AC82" s="1"/>
      <c r="AD82" s="1"/>
      <c r="AE82" s="1"/>
      <c r="AF82" s="1"/>
      <c r="AG82" s="1"/>
      <c r="AH82" s="1"/>
      <c r="AI82" s="1"/>
    </row>
    <row r="83" spans="1:35" ht="19">
      <c r="A83" s="224"/>
      <c r="S83" s="1"/>
      <c r="T83" s="1"/>
      <c r="AB83" s="1"/>
      <c r="AC83" s="1"/>
      <c r="AD83" s="1"/>
      <c r="AE83" s="1"/>
      <c r="AF83" s="1"/>
      <c r="AG83" s="1"/>
      <c r="AH83" s="1"/>
      <c r="AI83" s="1"/>
    </row>
    <row r="84" spans="1:35">
      <c r="A84" s="222"/>
      <c r="S84" s="1"/>
      <c r="T84" s="1"/>
      <c r="AB84" s="1"/>
      <c r="AC84" s="1"/>
      <c r="AD84" s="1"/>
      <c r="AE84" s="1"/>
      <c r="AF84" s="1"/>
      <c r="AG84" s="1"/>
      <c r="AH84" s="1"/>
      <c r="AI84" s="1"/>
    </row>
    <row r="85" spans="1:35">
      <c r="B85" s="222"/>
      <c r="S85" s="1"/>
      <c r="T85" s="1"/>
      <c r="AB85" s="1"/>
      <c r="AC85" s="1"/>
      <c r="AD85" s="1"/>
      <c r="AE85" s="1"/>
      <c r="AF85" s="1"/>
      <c r="AG85" s="1"/>
      <c r="AH85" s="1"/>
      <c r="AI85" s="1"/>
    </row>
    <row r="86" spans="1:35">
      <c r="B86" s="222"/>
      <c r="S86" s="1"/>
      <c r="T86" s="1"/>
      <c r="AB86" s="1"/>
      <c r="AC86" s="1"/>
      <c r="AD86" s="1"/>
      <c r="AE86" s="1"/>
      <c r="AF86" s="1"/>
      <c r="AG86" s="1"/>
      <c r="AH86" s="1"/>
      <c r="AI86" s="1"/>
    </row>
    <row r="87" spans="1:35">
      <c r="B87" s="222"/>
      <c r="S87" s="1"/>
      <c r="T87" s="1"/>
      <c r="AB87" s="1"/>
      <c r="AC87" s="1"/>
      <c r="AD87" s="1"/>
      <c r="AE87" s="1"/>
      <c r="AF87" s="1"/>
      <c r="AG87" s="1"/>
      <c r="AH87" s="1"/>
      <c r="AI87" s="1"/>
    </row>
    <row r="88" spans="1:35">
      <c r="A88" s="222"/>
    </row>
    <row r="93" spans="1:35">
      <c r="A93" s="222"/>
    </row>
    <row r="94" spans="1:35">
      <c r="A94" s="222"/>
    </row>
    <row r="95" spans="1:35">
      <c r="A95" s="222"/>
    </row>
  </sheetData>
  <mergeCells count="23">
    <mergeCell ref="A32:B32"/>
    <mergeCell ref="C32:D32"/>
    <mergeCell ref="E32:F32"/>
    <mergeCell ref="G32:H32"/>
    <mergeCell ref="A33:B34"/>
    <mergeCell ref="C33:D34"/>
    <mergeCell ref="E33:F34"/>
    <mergeCell ref="G33:H34"/>
    <mergeCell ref="A29:B29"/>
    <mergeCell ref="C29:D29"/>
    <mergeCell ref="E29:F29"/>
    <mergeCell ref="G29:H29"/>
    <mergeCell ref="A30:B31"/>
    <mergeCell ref="C30:D31"/>
    <mergeCell ref="E30:F31"/>
    <mergeCell ref="G30:H31"/>
    <mergeCell ref="AJ6:AM6"/>
    <mergeCell ref="AJ11:AL11"/>
    <mergeCell ref="N14:P14"/>
    <mergeCell ref="A18:B19"/>
    <mergeCell ref="F18:G19"/>
    <mergeCell ref="K18:L19"/>
    <mergeCell ref="P18:Q19"/>
  </mergeCells>
  <conditionalFormatting sqref="I31:I33">
    <cfRule type="expression" dxfId="10" priority="2">
      <formula>#REF!="x"</formula>
    </cfRule>
  </conditionalFormatting>
  <dataValidations count="1">
    <dataValidation type="list" operator="equal" allowBlank="1" showErrorMessage="1" sqref="N14" xr:uid="{00000000-0002-0000-0000-000000000000}">
      <formula1>"Neutral,forgottable;,Stunning,Striking;,Strong,imposing;,Smart,Sharp;,Excentric,distingtive;,Intimidating,Menacing;,"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9" scale="67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1000000}">
          <x14:formula1>
            <xm:f>Feats!$D$3:$D$5</xm:f>
          </x14:formula1>
          <x14:formula2>
            <xm:f>0</xm:f>
          </x14:formula2>
          <xm:sqref>E16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0693-4DAF-BB4B-A210-FD300E6E9D04}">
  <dimension ref="A1:BG95"/>
  <sheetViews>
    <sheetView topLeftCell="B21" zoomScale="110" zoomScaleNormal="110" workbookViewId="0">
      <selection activeCell="F49" sqref="F49"/>
    </sheetView>
  </sheetViews>
  <sheetFormatPr baseColWidth="10" defaultColWidth="4.6640625" defaultRowHeight="15"/>
  <cols>
    <col min="1" max="1" width="3.83203125" customWidth="1"/>
    <col min="2" max="2" width="6.1640625" customWidth="1"/>
    <col min="7" max="7" width="5.1640625" customWidth="1"/>
    <col min="9" max="9" width="5.33203125" customWidth="1"/>
    <col min="11" max="11" width="4.83203125" customWidth="1"/>
    <col min="13" max="13" width="4.5" customWidth="1"/>
    <col min="14" max="14" width="4.33203125" customWidth="1"/>
    <col min="21" max="27" width="4.6640625" style="1"/>
  </cols>
  <sheetData>
    <row r="1" spans="1:49">
      <c r="A1" s="1"/>
      <c r="B1" s="1"/>
      <c r="C1" s="1"/>
      <c r="D1" s="1"/>
      <c r="E1" s="1"/>
      <c r="F1" s="1"/>
      <c r="G1" s="1"/>
      <c r="I1" s="2" t="s">
        <v>0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3"/>
      <c r="V1" s="4"/>
      <c r="W1" s="4"/>
      <c r="X1" s="4"/>
      <c r="Y1" s="4"/>
      <c r="Z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>
      <c r="A2" s="1"/>
      <c r="B2" s="1"/>
      <c r="C2" s="1"/>
      <c r="D2" s="1"/>
      <c r="E2" s="1"/>
      <c r="F2" s="1"/>
      <c r="G2" s="1"/>
      <c r="H2" s="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7"/>
      <c r="Z2" s="8"/>
      <c r="AB2" s="1"/>
      <c r="AC2" s="1"/>
      <c r="AD2" s="1"/>
      <c r="AE2" s="1"/>
      <c r="AF2" s="1"/>
      <c r="AG2" s="1"/>
      <c r="AH2" s="1"/>
      <c r="AI2" s="1"/>
      <c r="AJ2" s="9" t="s">
        <v>1</v>
      </c>
      <c r="AK2" s="10"/>
      <c r="AL2" s="10"/>
      <c r="AM2" s="10"/>
      <c r="AN2" s="10"/>
      <c r="AO2" s="10"/>
      <c r="AP2" s="10"/>
      <c r="AQ2" s="10"/>
      <c r="AR2" s="10"/>
      <c r="AS2" s="10" t="s">
        <v>2</v>
      </c>
      <c r="AT2" s="10"/>
      <c r="AU2" s="10"/>
      <c r="AV2" s="10"/>
      <c r="AW2" s="10"/>
    </row>
    <row r="3" spans="1:4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7"/>
      <c r="Z3" s="8"/>
      <c r="AB3" s="1"/>
      <c r="AC3" s="1"/>
      <c r="AD3" s="1"/>
      <c r="AE3" s="1"/>
      <c r="AF3" s="1"/>
      <c r="AG3" s="1"/>
      <c r="AH3" s="1"/>
      <c r="AI3" s="1"/>
      <c r="AJ3" s="11" t="s">
        <v>3</v>
      </c>
      <c r="AK3" s="1"/>
      <c r="AL3" s="1"/>
      <c r="AM3" s="1"/>
      <c r="AN3" s="1"/>
      <c r="AO3" s="1"/>
      <c r="AP3" s="1"/>
      <c r="AQ3" s="1"/>
      <c r="AR3" s="12"/>
      <c r="AS3" s="1" t="s">
        <v>4</v>
      </c>
      <c r="AT3" s="1"/>
      <c r="AU3" s="1"/>
      <c r="AV3" s="1"/>
      <c r="AW3" s="1"/>
    </row>
    <row r="4" spans="1:4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7"/>
      <c r="Z4" s="8"/>
      <c r="AB4" s="1"/>
      <c r="AC4" s="1"/>
      <c r="AD4" s="1"/>
      <c r="AE4" s="1"/>
      <c r="AF4" s="1"/>
      <c r="AG4" s="1"/>
      <c r="AH4" s="1"/>
      <c r="AI4" s="1"/>
      <c r="AJ4" s="10" t="s">
        <v>5</v>
      </c>
      <c r="AK4" s="10"/>
      <c r="AL4" s="10"/>
      <c r="AM4" s="10" t="s">
        <v>6</v>
      </c>
      <c r="AN4" s="10"/>
      <c r="AO4" s="10"/>
      <c r="AP4" s="10"/>
      <c r="AQ4" s="10"/>
      <c r="AR4" s="10"/>
      <c r="AS4" s="10" t="s">
        <v>7</v>
      </c>
      <c r="AT4" s="10"/>
      <c r="AU4" s="10"/>
      <c r="AV4" s="10"/>
      <c r="AW4" s="10"/>
    </row>
    <row r="5" spans="1:4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7"/>
      <c r="Z5" s="8"/>
      <c r="AB5" s="1"/>
      <c r="AC5" s="1"/>
      <c r="AD5" s="1"/>
      <c r="AE5" s="1"/>
      <c r="AF5" s="1"/>
      <c r="AG5" s="1"/>
      <c r="AH5" s="1"/>
      <c r="AI5" s="1"/>
      <c r="AJ5" s="1" t="s">
        <v>8</v>
      </c>
      <c r="AK5" s="1"/>
      <c r="AL5" s="1"/>
      <c r="AM5" s="1" t="s">
        <v>9</v>
      </c>
      <c r="AN5" s="1"/>
      <c r="AO5" s="1"/>
      <c r="AP5" s="1"/>
      <c r="AQ5" s="1"/>
      <c r="AR5" s="1"/>
      <c r="AS5" t="s">
        <v>10</v>
      </c>
      <c r="AT5" s="1"/>
      <c r="AU5" s="1"/>
      <c r="AV5" s="1"/>
      <c r="AW5" s="1"/>
    </row>
    <row r="6" spans="1:49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7"/>
      <c r="Z6" s="8"/>
      <c r="AB6" s="1"/>
      <c r="AC6" s="1"/>
      <c r="AD6" s="1"/>
      <c r="AE6" s="1"/>
      <c r="AF6" s="1"/>
      <c r="AG6" s="1"/>
      <c r="AH6" s="1"/>
      <c r="AI6" s="1"/>
      <c r="AJ6" s="886" t="s">
        <v>11</v>
      </c>
      <c r="AK6" s="886"/>
      <c r="AL6" s="886"/>
      <c r="AM6" s="886"/>
      <c r="AN6" s="13"/>
      <c r="AO6" s="14" t="s">
        <v>12</v>
      </c>
      <c r="AP6" s="13"/>
      <c r="AQ6" s="13"/>
      <c r="AR6" s="13"/>
      <c r="AS6" s="15" t="s">
        <v>13</v>
      </c>
      <c r="AT6" s="13"/>
      <c r="AU6" s="13"/>
      <c r="AV6" s="13"/>
      <c r="AW6" s="13"/>
    </row>
    <row r="7" spans="1:49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7"/>
      <c r="Z7" s="8"/>
      <c r="AB7" s="1"/>
      <c r="AC7" s="1"/>
      <c r="AD7" s="1"/>
      <c r="AE7" s="1"/>
      <c r="AF7" s="1"/>
      <c r="AG7" s="1"/>
      <c r="AH7" s="1"/>
      <c r="AI7" s="1"/>
      <c r="AJ7" s="1" t="s">
        <v>14</v>
      </c>
      <c r="AK7" s="1"/>
      <c r="AL7" s="1"/>
      <c r="AM7" s="16" t="s">
        <v>15</v>
      </c>
      <c r="AN7" s="16"/>
      <c r="AO7" s="1" t="s">
        <v>16</v>
      </c>
      <c r="AP7" s="1"/>
      <c r="AQ7" s="1"/>
      <c r="AR7" s="16" t="s">
        <v>15</v>
      </c>
      <c r="AS7" s="16"/>
      <c r="AT7" s="16"/>
      <c r="AU7" s="16"/>
      <c r="AV7" s="16"/>
      <c r="AW7" s="16"/>
    </row>
    <row r="8" spans="1:49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7"/>
      <c r="Z8" s="8"/>
      <c r="AB8" s="1"/>
      <c r="AC8" s="1"/>
      <c r="AD8" s="1"/>
      <c r="AE8" s="1"/>
      <c r="AF8" s="1"/>
      <c r="AG8" s="1"/>
      <c r="AH8" s="1"/>
      <c r="AI8" s="1"/>
      <c r="AJ8" s="1" t="s">
        <v>17</v>
      </c>
      <c r="AK8" s="1"/>
      <c r="AL8" s="1"/>
      <c r="AM8" s="16" t="s">
        <v>15</v>
      </c>
      <c r="AN8" s="16"/>
      <c r="AO8" s="1" t="s">
        <v>18</v>
      </c>
      <c r="AP8" s="1"/>
      <c r="AQ8" s="1"/>
      <c r="AR8" s="16" t="s">
        <v>15</v>
      </c>
      <c r="AS8" s="688"/>
      <c r="AT8" s="16"/>
      <c r="AU8" s="16"/>
      <c r="AV8" s="16"/>
      <c r="AW8" s="16"/>
    </row>
    <row r="9" spans="1:4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7"/>
      <c r="Z9" s="8"/>
      <c r="AB9" s="1"/>
      <c r="AC9" s="1"/>
      <c r="AD9" s="1"/>
      <c r="AE9" s="1"/>
      <c r="AF9" s="1"/>
      <c r="AG9" s="1"/>
      <c r="AH9" s="1"/>
      <c r="AI9" s="1"/>
      <c r="AJ9" s="1" t="s">
        <v>21</v>
      </c>
      <c r="AK9" s="1"/>
      <c r="AL9" s="1"/>
      <c r="AM9" s="16" t="s">
        <v>15</v>
      </c>
      <c r="AN9" s="16"/>
      <c r="AO9" s="1" t="s">
        <v>22</v>
      </c>
      <c r="AP9" s="1"/>
      <c r="AQ9" s="1"/>
      <c r="AR9" s="16" t="s">
        <v>15</v>
      </c>
      <c r="AS9" s="687"/>
      <c r="AT9" s="16"/>
      <c r="AU9" s="16"/>
      <c r="AV9" s="16"/>
      <c r="AW9" s="16"/>
    </row>
    <row r="10" spans="1:49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7"/>
      <c r="Z10" s="8"/>
      <c r="AB10" s="1"/>
      <c r="AC10" s="1"/>
      <c r="AD10" s="1"/>
      <c r="AE10" s="1"/>
      <c r="AF10" s="1"/>
      <c r="AG10" s="1"/>
      <c r="AH10" s="1"/>
      <c r="AI10" s="1"/>
      <c r="AJ10" s="1" t="s">
        <v>24</v>
      </c>
      <c r="AK10" s="1"/>
      <c r="AL10" s="1"/>
      <c r="AM10" s="16" t="s">
        <v>15</v>
      </c>
      <c r="AN10" s="16"/>
      <c r="AO10" s="1" t="s">
        <v>25</v>
      </c>
      <c r="AP10" s="1"/>
      <c r="AQ10" s="1"/>
      <c r="AR10" s="16" t="s">
        <v>15</v>
      </c>
      <c r="AS10" s="689"/>
      <c r="AT10" s="16"/>
      <c r="AU10" s="16"/>
      <c r="AV10" s="16"/>
      <c r="AW10" s="16"/>
    </row>
    <row r="11" spans="1:49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7"/>
      <c r="Z11" s="8"/>
      <c r="AB11" s="1"/>
      <c r="AC11" s="1"/>
      <c r="AD11" s="1"/>
      <c r="AE11" s="1"/>
      <c r="AF11" s="1"/>
      <c r="AG11" s="1"/>
      <c r="AH11" s="1"/>
      <c r="AI11" s="1"/>
      <c r="AJ11" s="887" t="s">
        <v>27</v>
      </c>
      <c r="AK11" s="887"/>
      <c r="AL11" s="887"/>
      <c r="AM11" s="16" t="s">
        <v>15</v>
      </c>
      <c r="AN11" s="16"/>
      <c r="AO11" s="18" t="s">
        <v>28</v>
      </c>
      <c r="AP11" s="1"/>
      <c r="AQ11" s="1"/>
      <c r="AR11" s="16" t="s">
        <v>15</v>
      </c>
      <c r="AS11" s="16"/>
      <c r="AT11" s="16"/>
      <c r="AU11" s="16"/>
      <c r="AV11" s="16"/>
      <c r="AW11" s="16"/>
    </row>
    <row r="12" spans="1:49" ht="16" thickBo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7"/>
      <c r="Z12" s="8"/>
      <c r="AB12" s="1"/>
      <c r="AC12" s="1"/>
      <c r="AD12" s="1"/>
      <c r="AE12" s="1"/>
      <c r="AF12" s="1"/>
      <c r="AG12" s="1"/>
      <c r="AH12" s="1"/>
      <c r="AI12" s="1"/>
      <c r="AJ12" s="1" t="s">
        <v>29</v>
      </c>
      <c r="AK12" s="1"/>
      <c r="AL12" s="1"/>
      <c r="AM12" s="16" t="s">
        <v>15</v>
      </c>
      <c r="AN12" s="16"/>
      <c r="AO12" s="1" t="s">
        <v>30</v>
      </c>
      <c r="AP12" s="1"/>
      <c r="AQ12" s="1"/>
      <c r="AR12" s="16" t="s">
        <v>15</v>
      </c>
      <c r="AS12" s="16"/>
      <c r="AT12" s="16"/>
      <c r="AU12" s="16"/>
      <c r="AV12" s="16"/>
      <c r="AW12" s="16"/>
    </row>
    <row r="13" spans="1:49" ht="16" thickBot="1">
      <c r="A13" s="9" t="s">
        <v>1</v>
      </c>
      <c r="B13" s="10"/>
      <c r="C13" s="10"/>
      <c r="D13" s="10"/>
      <c r="E13" s="10"/>
      <c r="F13" s="10"/>
      <c r="G13" s="10"/>
      <c r="H13" s="10" t="s">
        <v>2</v>
      </c>
      <c r="I13" s="10"/>
      <c r="J13" s="10"/>
      <c r="K13" s="10" t="s">
        <v>31</v>
      </c>
      <c r="L13" s="10"/>
      <c r="M13" s="10"/>
      <c r="N13" s="10" t="s">
        <v>32</v>
      </c>
      <c r="O13" s="10"/>
      <c r="P13" s="10"/>
      <c r="Q13" s="10"/>
      <c r="R13" s="10" t="s">
        <v>33</v>
      </c>
      <c r="S13" s="10"/>
      <c r="T13" s="10"/>
      <c r="U13" s="7"/>
      <c r="Z13" s="8"/>
      <c r="AB13" s="19" t="s">
        <v>34</v>
      </c>
      <c r="AC13" s="20"/>
      <c r="AD13" s="21">
        <f>$T$23</f>
        <v>2</v>
      </c>
      <c r="AE13" s="22"/>
      <c r="AF13" s="23" t="s">
        <v>35</v>
      </c>
      <c r="AG13" s="24" t="s">
        <v>36</v>
      </c>
      <c r="AH13" s="25" t="s">
        <v>37</v>
      </c>
      <c r="AI13" s="26"/>
      <c r="AJ13" s="26" t="s">
        <v>38</v>
      </c>
      <c r="AK13" s="27" t="s">
        <v>39</v>
      </c>
      <c r="AL13" s="20" t="s">
        <v>40</v>
      </c>
      <c r="AM13" s="20"/>
      <c r="AN13" s="20"/>
      <c r="AO13" s="20"/>
      <c r="AP13" s="20"/>
      <c r="AQ13" s="20"/>
      <c r="AR13" s="20"/>
      <c r="AS13" s="26"/>
      <c r="AT13" s="26"/>
      <c r="AU13" s="23"/>
      <c r="AV13" s="23"/>
      <c r="AW13" s="23"/>
    </row>
    <row r="14" spans="1:49">
      <c r="A14" s="11" t="s">
        <v>3</v>
      </c>
      <c r="B14" s="1"/>
      <c r="C14" s="1"/>
      <c r="D14" s="1"/>
      <c r="E14" s="1"/>
      <c r="F14" s="1"/>
      <c r="G14" s="12"/>
      <c r="H14" s="1" t="s">
        <v>41</v>
      </c>
      <c r="I14" s="1"/>
      <c r="J14" s="1"/>
      <c r="K14" s="1" t="s">
        <v>42</v>
      </c>
      <c r="L14" s="1"/>
      <c r="M14" s="1"/>
      <c r="N14" s="888" t="s">
        <v>43</v>
      </c>
      <c r="O14" s="888"/>
      <c r="P14" s="888"/>
      <c r="Q14" s="1"/>
      <c r="R14" s="1" t="s">
        <v>44</v>
      </c>
      <c r="S14" s="1"/>
      <c r="T14" s="1"/>
      <c r="U14" s="7"/>
      <c r="Z14" s="8"/>
      <c r="AB14" s="28"/>
      <c r="AC14" s="29"/>
      <c r="AD14" s="29"/>
      <c r="AE14" s="29"/>
      <c r="AF14" s="30"/>
      <c r="AG14" s="31"/>
      <c r="AH14" s="32"/>
      <c r="AI14" s="33"/>
      <c r="AJ14" s="33"/>
      <c r="AK14" s="34"/>
      <c r="AL14" s="33"/>
      <c r="AM14" s="35"/>
      <c r="AN14" s="35"/>
      <c r="AO14" s="35"/>
      <c r="AP14" s="35"/>
      <c r="AQ14" s="36"/>
      <c r="AR14" s="37"/>
      <c r="AS14" s="38"/>
      <c r="AT14" s="38"/>
      <c r="AU14" s="39"/>
      <c r="AV14" s="40"/>
      <c r="AW14" s="40"/>
    </row>
    <row r="15" spans="1:49">
      <c r="A15" s="10" t="s">
        <v>50</v>
      </c>
      <c r="B15" s="10"/>
      <c r="C15" s="10"/>
      <c r="D15" s="10" t="s">
        <v>51</v>
      </c>
      <c r="E15" s="10" t="s">
        <v>52</v>
      </c>
      <c r="F15" s="10"/>
      <c r="G15" s="41">
        <v>10</v>
      </c>
      <c r="H15" s="10" t="s">
        <v>5</v>
      </c>
      <c r="I15" s="10"/>
      <c r="J15" s="10"/>
      <c r="K15" s="10" t="s">
        <v>6</v>
      </c>
      <c r="L15" s="10"/>
      <c r="M15" s="10"/>
      <c r="N15" s="10"/>
      <c r="O15" s="10" t="s">
        <v>53</v>
      </c>
      <c r="P15" s="10"/>
      <c r="Q15" s="10" t="s">
        <v>54</v>
      </c>
      <c r="R15" s="10"/>
      <c r="S15" s="10" t="s">
        <v>55</v>
      </c>
      <c r="T15" s="10"/>
      <c r="U15" s="7"/>
      <c r="Z15" s="8"/>
      <c r="AB15" s="42"/>
      <c r="AC15" s="29"/>
      <c r="AD15" s="29"/>
      <c r="AE15" s="29"/>
      <c r="AF15" s="43"/>
      <c r="AG15" s="31"/>
      <c r="AH15" s="32"/>
      <c r="AI15" s="33"/>
      <c r="AJ15" s="33"/>
      <c r="AK15" s="44"/>
      <c r="AL15" s="38"/>
      <c r="AM15" s="45"/>
      <c r="AN15" s="45"/>
      <c r="AO15" s="45"/>
      <c r="AP15" s="45"/>
      <c r="AQ15" s="45"/>
      <c r="AR15" s="45"/>
      <c r="AS15" s="45"/>
      <c r="AT15" s="45"/>
      <c r="AU15" s="46"/>
      <c r="AV15" s="45"/>
      <c r="AW15" s="45"/>
    </row>
    <row r="16" spans="1:49" ht="16.5" customHeight="1" thickBot="1">
      <c r="A16" s="1" t="s">
        <v>61</v>
      </c>
      <c r="B16" s="1"/>
      <c r="C16" s="1"/>
      <c r="D16" s="1" t="s">
        <v>62</v>
      </c>
      <c r="E16" s="47" t="s">
        <v>63</v>
      </c>
      <c r="F16" s="47"/>
      <c r="G16" s="1"/>
      <c r="H16" s="1" t="s">
        <v>8</v>
      </c>
      <c r="I16" s="1"/>
      <c r="J16" s="1"/>
      <c r="K16" s="1" t="s">
        <v>64</v>
      </c>
      <c r="L16" s="1"/>
      <c r="M16" s="1"/>
      <c r="N16" s="1"/>
      <c r="O16" s="1">
        <v>190</v>
      </c>
      <c r="P16" s="1"/>
      <c r="Q16" s="1">
        <v>60</v>
      </c>
      <c r="R16" s="1"/>
      <c r="S16" s="48" t="s">
        <v>65</v>
      </c>
      <c r="T16" s="1"/>
      <c r="U16" s="7"/>
      <c r="Z16" s="8"/>
      <c r="AB16" s="42"/>
      <c r="AC16" s="29"/>
      <c r="AD16" s="29"/>
      <c r="AE16" s="29"/>
      <c r="AF16" s="43"/>
      <c r="AG16" s="31"/>
      <c r="AH16" s="32"/>
      <c r="AI16" s="33"/>
      <c r="AJ16" s="33"/>
      <c r="AK16" s="32"/>
      <c r="AL16" s="45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</row>
    <row r="17" spans="1:49" ht="14.5" customHeight="1" thickBot="1">
      <c r="A17" s="50" t="s">
        <v>68</v>
      </c>
      <c r="B17" s="51"/>
      <c r="C17" s="52" t="s">
        <v>69</v>
      </c>
      <c r="D17" s="53"/>
      <c r="E17" s="53"/>
      <c r="F17" s="54" t="s">
        <v>70</v>
      </c>
      <c r="G17" s="51"/>
      <c r="H17" s="55" t="s">
        <v>270</v>
      </c>
      <c r="I17" s="53"/>
      <c r="J17" s="53"/>
      <c r="K17" s="56" t="s">
        <v>72</v>
      </c>
      <c r="L17" s="51"/>
      <c r="M17" s="55" t="s">
        <v>73</v>
      </c>
      <c r="N17" s="53"/>
      <c r="O17" s="53"/>
      <c r="P17" s="54" t="s">
        <v>74</v>
      </c>
      <c r="Q17" s="51"/>
      <c r="R17" s="55" t="s">
        <v>271</v>
      </c>
      <c r="S17" s="53"/>
      <c r="T17" s="53"/>
      <c r="U17" s="7"/>
      <c r="Z17" s="8"/>
      <c r="AB17" s="28"/>
      <c r="AC17" s="29"/>
      <c r="AD17" s="29"/>
      <c r="AE17" s="29"/>
      <c r="AF17" s="43"/>
      <c r="AG17" s="31"/>
      <c r="AH17" s="32"/>
      <c r="AI17" s="33"/>
      <c r="AJ17" s="33"/>
      <c r="AK17" s="32"/>
      <c r="AL17" s="33"/>
      <c r="AM17" s="33"/>
      <c r="AN17" s="33"/>
      <c r="AO17" s="33"/>
      <c r="AP17" s="33"/>
      <c r="AQ17" s="33"/>
      <c r="AR17" s="33"/>
      <c r="AS17" s="33"/>
      <c r="AT17" s="33"/>
      <c r="AU17" s="57"/>
      <c r="AV17" s="49"/>
      <c r="AW17" s="49"/>
    </row>
    <row r="18" spans="1:49" ht="15" customHeight="1" thickBot="1">
      <c r="A18" s="889">
        <v>-1</v>
      </c>
      <c r="B18" s="889"/>
      <c r="C18" s="58"/>
      <c r="D18" s="59"/>
      <c r="E18" s="60"/>
      <c r="F18" s="889">
        <f>2+1</f>
        <v>3</v>
      </c>
      <c r="G18" s="889"/>
      <c r="H18" s="58"/>
      <c r="I18" s="59"/>
      <c r="J18" s="60"/>
      <c r="K18" s="889">
        <v>0</v>
      </c>
      <c r="L18" s="889"/>
      <c r="M18" s="58"/>
      <c r="N18" s="59"/>
      <c r="O18" s="60"/>
      <c r="P18" s="889">
        <f>1+1</f>
        <v>2</v>
      </c>
      <c r="Q18" s="889"/>
      <c r="R18" s="61"/>
      <c r="S18" s="59"/>
      <c r="T18" s="60"/>
      <c r="U18" s="7"/>
      <c r="Z18" s="8"/>
      <c r="AB18" s="28"/>
      <c r="AC18" s="29"/>
      <c r="AD18" s="29"/>
      <c r="AE18" s="29"/>
      <c r="AF18" s="43"/>
      <c r="AG18" s="31"/>
      <c r="AH18" s="32"/>
      <c r="AI18" s="33"/>
      <c r="AJ18" s="33"/>
      <c r="AK18" s="34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49"/>
      <c r="AW18" s="49"/>
    </row>
    <row r="19" spans="1:49" ht="16.5" customHeight="1" thickBot="1">
      <c r="A19" s="889"/>
      <c r="B19" s="889"/>
      <c r="C19" s="62"/>
      <c r="D19" s="63"/>
      <c r="E19" s="64"/>
      <c r="F19" s="889"/>
      <c r="G19" s="889"/>
      <c r="H19" s="62"/>
      <c r="I19" s="63"/>
      <c r="J19" s="64"/>
      <c r="K19" s="889"/>
      <c r="L19" s="889"/>
      <c r="M19" s="62"/>
      <c r="N19" s="63"/>
      <c r="O19" s="64"/>
      <c r="P19" s="889"/>
      <c r="Q19" s="889"/>
      <c r="R19" s="62"/>
      <c r="S19" s="63"/>
      <c r="T19" s="63"/>
      <c r="U19" s="7"/>
      <c r="Z19" s="8"/>
      <c r="AB19" s="42"/>
      <c r="AC19" s="29"/>
      <c r="AD19" s="29"/>
      <c r="AE19" s="29"/>
      <c r="AF19" s="65"/>
      <c r="AG19" s="31"/>
      <c r="AH19" s="32"/>
      <c r="AI19" s="33"/>
      <c r="AJ19" s="33"/>
      <c r="AK19" s="32"/>
      <c r="AL19" s="33"/>
      <c r="AM19" s="33"/>
      <c r="AN19" s="33"/>
      <c r="AO19" s="33"/>
      <c r="AP19" s="33"/>
      <c r="AQ19" s="33"/>
      <c r="AR19" s="33"/>
      <c r="AS19" s="33"/>
      <c r="AT19" s="33"/>
      <c r="AU19" s="57"/>
      <c r="AV19" s="49"/>
      <c r="AW19" s="49"/>
    </row>
    <row r="20" spans="1:49">
      <c r="A20" s="66" t="s">
        <v>82</v>
      </c>
      <c r="B20" s="67"/>
      <c r="C20" s="67"/>
      <c r="D20" s="68" t="s">
        <v>83</v>
      </c>
      <c r="E20" s="69" t="s">
        <v>84</v>
      </c>
      <c r="F20" s="70" t="s">
        <v>85</v>
      </c>
      <c r="G20" s="68"/>
      <c r="H20" s="67"/>
      <c r="I20" s="68" t="s">
        <v>83</v>
      </c>
      <c r="J20" s="69" t="s">
        <v>84</v>
      </c>
      <c r="K20" s="70" t="s">
        <v>86</v>
      </c>
      <c r="L20" s="68"/>
      <c r="M20" s="68"/>
      <c r="N20" s="68" t="s">
        <v>83</v>
      </c>
      <c r="O20" s="69" t="s">
        <v>84</v>
      </c>
      <c r="P20" s="71" t="s">
        <v>87</v>
      </c>
      <c r="Q20" s="72"/>
      <c r="R20" s="72"/>
      <c r="S20" s="73" t="s">
        <v>83</v>
      </c>
      <c r="T20" s="73" t="s">
        <v>84</v>
      </c>
      <c r="U20" s="7"/>
      <c r="Z20" s="8"/>
      <c r="AB20" s="42"/>
      <c r="AC20" s="29"/>
      <c r="AD20" s="29"/>
      <c r="AE20" s="29"/>
      <c r="AF20" s="17"/>
      <c r="AG20" s="31"/>
      <c r="AH20" s="32"/>
      <c r="AI20" s="33"/>
      <c r="AJ20" s="33"/>
      <c r="AK20" s="36"/>
      <c r="AL20" s="33"/>
      <c r="AM20" s="45"/>
      <c r="AN20" s="45"/>
      <c r="AO20" s="45"/>
      <c r="AP20" s="45"/>
      <c r="AQ20" s="45"/>
      <c r="AR20" s="45"/>
      <c r="AS20" s="45"/>
      <c r="AT20" s="45"/>
      <c r="AU20" s="46"/>
      <c r="AV20" s="49"/>
      <c r="AW20" s="49"/>
    </row>
    <row r="21" spans="1:49">
      <c r="A21" s="48" t="s">
        <v>91</v>
      </c>
      <c r="B21" s="1"/>
      <c r="C21" s="1"/>
      <c r="D21" s="74">
        <v>0</v>
      </c>
      <c r="E21" s="74">
        <f t="shared" ref="E21:E27" si="0">D21+STR</f>
        <v>-1</v>
      </c>
      <c r="F21" s="1" t="s">
        <v>92</v>
      </c>
      <c r="G21" s="1"/>
      <c r="H21" s="1"/>
      <c r="I21" s="75">
        <v>4</v>
      </c>
      <c r="J21" s="76">
        <f t="shared" ref="J21:J27" si="1">I21+DEX</f>
        <v>7</v>
      </c>
      <c r="K21" s="1" t="s">
        <v>93</v>
      </c>
      <c r="L21" s="1"/>
      <c r="M21" s="1"/>
      <c r="N21" s="75"/>
      <c r="O21" s="77">
        <f t="shared" ref="O21:O28" si="2">N21+INT</f>
        <v>0</v>
      </c>
      <c r="P21" s="1" t="s">
        <v>94</v>
      </c>
      <c r="Q21" s="1"/>
      <c r="R21" s="1"/>
      <c r="S21" s="75"/>
      <c r="T21" s="78">
        <f t="shared" ref="T21:T27" si="3">S21+CHA</f>
        <v>2</v>
      </c>
      <c r="U21" s="7"/>
      <c r="Z21" s="8"/>
      <c r="AB21" s="28"/>
      <c r="AC21" s="11"/>
      <c r="AD21" s="11"/>
      <c r="AE21" s="11"/>
      <c r="AF21" s="79"/>
      <c r="AG21" s="31"/>
      <c r="AH21" s="32"/>
      <c r="AI21" s="33"/>
      <c r="AJ21" s="33"/>
      <c r="AK21" s="36"/>
      <c r="AL21" s="33"/>
      <c r="AM21" s="33"/>
      <c r="AN21" s="33"/>
      <c r="AO21" s="33"/>
      <c r="AP21" s="33"/>
      <c r="AQ21" s="33"/>
      <c r="AR21" s="33"/>
      <c r="AS21" s="33"/>
      <c r="AT21" s="33"/>
      <c r="AU21" s="57"/>
      <c r="AV21" s="49"/>
      <c r="AW21" s="49"/>
    </row>
    <row r="22" spans="1:49" ht="14" customHeight="1">
      <c r="A22" s="48" t="s">
        <v>97</v>
      </c>
      <c r="B22" s="1"/>
      <c r="C22" s="1"/>
      <c r="D22" s="74">
        <v>0</v>
      </c>
      <c r="E22" s="74">
        <f t="shared" si="0"/>
        <v>-1</v>
      </c>
      <c r="F22" s="1" t="s">
        <v>98</v>
      </c>
      <c r="G22" s="1"/>
      <c r="H22" s="1"/>
      <c r="I22" s="75">
        <v>1</v>
      </c>
      <c r="J22" s="76">
        <f t="shared" si="1"/>
        <v>4</v>
      </c>
      <c r="K22" s="1" t="s">
        <v>99</v>
      </c>
      <c r="L22" s="1"/>
      <c r="M22" s="1"/>
      <c r="N22" s="75">
        <v>0</v>
      </c>
      <c r="O22" s="80">
        <f t="shared" si="2"/>
        <v>0</v>
      </c>
      <c r="P22" s="1" t="s">
        <v>100</v>
      </c>
      <c r="Q22" s="1"/>
      <c r="R22" s="1"/>
      <c r="S22" s="75">
        <v>3</v>
      </c>
      <c r="T22" s="81">
        <f t="shared" si="3"/>
        <v>5</v>
      </c>
      <c r="U22" s="7"/>
      <c r="Z22" s="8"/>
      <c r="AB22" s="82"/>
      <c r="AC22" s="83"/>
      <c r="AD22" s="83"/>
      <c r="AE22" s="84"/>
      <c r="AF22" s="17"/>
      <c r="AG22" s="85"/>
      <c r="AH22" s="86"/>
      <c r="AI22" s="33"/>
      <c r="AJ22" s="33"/>
      <c r="AK22" s="36"/>
      <c r="AL22" s="87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</row>
    <row r="23" spans="1:49">
      <c r="A23" s="48" t="s">
        <v>103</v>
      </c>
      <c r="B23" s="1"/>
      <c r="C23" s="1"/>
      <c r="D23" s="74">
        <v>0</v>
      </c>
      <c r="E23" s="74">
        <f t="shared" si="0"/>
        <v>-1</v>
      </c>
      <c r="F23" s="1" t="s">
        <v>104</v>
      </c>
      <c r="G23" s="1"/>
      <c r="H23" s="1"/>
      <c r="I23" s="75">
        <v>5</v>
      </c>
      <c r="J23" s="76">
        <f t="shared" si="1"/>
        <v>8</v>
      </c>
      <c r="K23" s="89"/>
      <c r="L23" s="1"/>
      <c r="M23" s="1"/>
      <c r="N23" s="75"/>
      <c r="O23" s="80">
        <f t="shared" si="2"/>
        <v>0</v>
      </c>
      <c r="P23" s="18" t="s">
        <v>106</v>
      </c>
      <c r="Q23" s="1"/>
      <c r="R23" s="1"/>
      <c r="S23" s="75">
        <v>0</v>
      </c>
      <c r="T23" s="81">
        <f t="shared" si="3"/>
        <v>2</v>
      </c>
      <c r="U23" s="7"/>
      <c r="Z23" s="8"/>
      <c r="AB23" s="42"/>
      <c r="AC23" s="29"/>
      <c r="AD23" s="29"/>
      <c r="AE23" s="29"/>
      <c r="AF23" s="43"/>
      <c r="AG23" s="90"/>
      <c r="AH23" s="91"/>
      <c r="AI23" s="29"/>
      <c r="AJ23" s="29"/>
      <c r="AK23" s="29"/>
      <c r="AL23" s="92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</row>
    <row r="24" spans="1:49" ht="14.5" customHeight="1">
      <c r="A24" s="48" t="s">
        <v>108</v>
      </c>
      <c r="B24" s="1"/>
      <c r="C24" s="1"/>
      <c r="D24" s="74">
        <v>0</v>
      </c>
      <c r="E24" s="74">
        <f t="shared" si="0"/>
        <v>-1</v>
      </c>
      <c r="F24" s="1" t="s">
        <v>109</v>
      </c>
      <c r="G24" s="1"/>
      <c r="H24" s="1"/>
      <c r="I24" s="75"/>
      <c r="J24" s="76">
        <f t="shared" si="1"/>
        <v>3</v>
      </c>
      <c r="K24" s="1" t="s">
        <v>110</v>
      </c>
      <c r="L24" s="1"/>
      <c r="M24" s="1"/>
      <c r="N24" s="75">
        <v>0</v>
      </c>
      <c r="O24" s="80">
        <f t="shared" si="2"/>
        <v>0</v>
      </c>
      <c r="P24" s="1" t="s">
        <v>111</v>
      </c>
      <c r="Q24" s="1"/>
      <c r="R24" s="1"/>
      <c r="S24" s="75">
        <v>3</v>
      </c>
      <c r="T24" s="81">
        <f t="shared" si="3"/>
        <v>5</v>
      </c>
      <c r="U24" s="7"/>
      <c r="Z24" s="8"/>
      <c r="AB24" s="42"/>
      <c r="AC24" s="29"/>
      <c r="AD24" s="29"/>
      <c r="AE24" s="29"/>
      <c r="AF24" s="43"/>
      <c r="AG24" s="90"/>
      <c r="AH24" s="91"/>
      <c r="AI24" s="29"/>
      <c r="AJ24" s="29"/>
      <c r="AK24" s="29"/>
      <c r="AL24" s="93"/>
      <c r="AM24" s="93"/>
      <c r="AN24" s="93"/>
      <c r="AO24" s="93"/>
      <c r="AP24" s="93"/>
      <c r="AQ24" s="93"/>
      <c r="AR24" s="93"/>
      <c r="AS24" s="93"/>
      <c r="AT24" s="93"/>
      <c r="AU24" s="93"/>
      <c r="AV24" s="93"/>
      <c r="AW24" s="93"/>
    </row>
    <row r="25" spans="1:49" ht="14.5" customHeight="1">
      <c r="A25" s="94"/>
      <c r="B25" s="29"/>
      <c r="C25" s="29"/>
      <c r="D25" s="74">
        <v>0</v>
      </c>
      <c r="E25" s="74">
        <f t="shared" si="0"/>
        <v>-1</v>
      </c>
      <c r="F25" s="1" t="s">
        <v>112</v>
      </c>
      <c r="G25" s="1"/>
      <c r="H25" s="1"/>
      <c r="I25" s="75"/>
      <c r="J25" s="76">
        <f t="shared" si="1"/>
        <v>3</v>
      </c>
      <c r="K25" s="95" t="s">
        <v>272</v>
      </c>
      <c r="L25" s="1"/>
      <c r="M25" s="1"/>
      <c r="N25" s="75"/>
      <c r="O25" s="80">
        <f t="shared" si="2"/>
        <v>0</v>
      </c>
      <c r="P25" s="96"/>
      <c r="Q25" s="29"/>
      <c r="R25" s="29"/>
      <c r="S25" s="1"/>
      <c r="T25" s="81">
        <f t="shared" si="3"/>
        <v>2</v>
      </c>
      <c r="U25" s="7"/>
      <c r="Z25" s="8"/>
      <c r="AB25" s="42"/>
      <c r="AC25" s="29"/>
      <c r="AD25" s="29"/>
      <c r="AE25" s="29"/>
      <c r="AF25" s="43"/>
      <c r="AG25" s="90"/>
      <c r="AH25" s="91"/>
      <c r="AI25" s="29"/>
      <c r="AJ25" s="29"/>
      <c r="AK25" s="29"/>
      <c r="AL25" s="93"/>
      <c r="AM25" s="93"/>
      <c r="AN25" s="93"/>
      <c r="AO25" s="93"/>
      <c r="AP25" s="93"/>
      <c r="AQ25" s="93"/>
      <c r="AR25" s="93"/>
      <c r="AS25" s="93"/>
      <c r="AT25" s="93"/>
      <c r="AU25" s="93"/>
      <c r="AV25" s="93"/>
      <c r="AW25" s="93"/>
    </row>
    <row r="26" spans="1:49">
      <c r="A26" s="94"/>
      <c r="B26" s="29"/>
      <c r="C26" s="29"/>
      <c r="D26" s="74">
        <v>0</v>
      </c>
      <c r="E26" s="74">
        <f t="shared" si="0"/>
        <v>-1</v>
      </c>
      <c r="F26" s="1" t="s">
        <v>114</v>
      </c>
      <c r="G26" s="1"/>
      <c r="H26" s="1"/>
      <c r="I26" s="75">
        <v>0</v>
      </c>
      <c r="J26" s="76">
        <f t="shared" si="1"/>
        <v>3</v>
      </c>
      <c r="K26" s="1" t="s">
        <v>115</v>
      </c>
      <c r="L26" s="1"/>
      <c r="M26" s="1"/>
      <c r="N26" s="75"/>
      <c r="O26" s="80">
        <f t="shared" si="2"/>
        <v>0</v>
      </c>
      <c r="P26" s="96"/>
      <c r="Q26" s="29"/>
      <c r="R26" s="29"/>
      <c r="S26" s="1"/>
      <c r="T26" s="81">
        <f t="shared" si="3"/>
        <v>2</v>
      </c>
      <c r="U26" s="7"/>
      <c r="Z26" s="8"/>
      <c r="AB26" s="42"/>
      <c r="AC26" s="29"/>
      <c r="AD26" s="29"/>
      <c r="AE26" s="29"/>
      <c r="AF26" s="43"/>
      <c r="AG26" s="90"/>
      <c r="AH26" s="91"/>
      <c r="AI26" s="29"/>
      <c r="AJ26" s="29"/>
      <c r="AK26" s="29"/>
      <c r="AL26" s="93"/>
      <c r="AM26" s="93"/>
      <c r="AN26" s="93"/>
      <c r="AO26" s="93"/>
      <c r="AP26" s="93"/>
      <c r="AQ26" s="93"/>
      <c r="AR26" s="93"/>
      <c r="AS26" s="93"/>
      <c r="AT26" s="93"/>
      <c r="AU26" s="93"/>
      <c r="AV26" s="93"/>
      <c r="AW26" s="93"/>
    </row>
    <row r="27" spans="1:49" ht="15.75" customHeight="1">
      <c r="A27" s="94"/>
      <c r="B27" s="29"/>
      <c r="C27" s="29"/>
      <c r="D27" s="74">
        <v>0</v>
      </c>
      <c r="E27" s="74">
        <f t="shared" si="0"/>
        <v>-1</v>
      </c>
      <c r="F27" s="1" t="s">
        <v>116</v>
      </c>
      <c r="G27" s="1"/>
      <c r="H27" s="1"/>
      <c r="I27" s="75">
        <v>2</v>
      </c>
      <c r="J27" s="76">
        <f t="shared" si="1"/>
        <v>5</v>
      </c>
      <c r="K27" s="1" t="s">
        <v>117</v>
      </c>
      <c r="L27" s="1"/>
      <c r="M27" s="1"/>
      <c r="N27" s="75"/>
      <c r="O27" s="80">
        <f t="shared" si="2"/>
        <v>0</v>
      </c>
      <c r="P27" s="96"/>
      <c r="Q27" s="29"/>
      <c r="R27" s="29"/>
      <c r="S27" s="1"/>
      <c r="T27" s="81">
        <f t="shared" si="3"/>
        <v>2</v>
      </c>
      <c r="U27" s="7"/>
      <c r="Z27" s="8"/>
      <c r="AB27" s="42"/>
      <c r="AC27" s="29"/>
      <c r="AD27" s="29"/>
      <c r="AE27" s="29"/>
      <c r="AF27" s="43"/>
      <c r="AG27" s="90"/>
      <c r="AH27" s="91"/>
      <c r="AI27" s="29"/>
      <c r="AJ27" s="29"/>
      <c r="AK27" s="29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</row>
    <row r="28" spans="1:49" ht="16" thickBot="1">
      <c r="A28" s="94"/>
      <c r="B28" s="29"/>
      <c r="C28" s="29"/>
      <c r="D28" s="97">
        <v>0</v>
      </c>
      <c r="E28" s="98"/>
      <c r="F28" s="29"/>
      <c r="G28" s="29"/>
      <c r="H28" s="29"/>
      <c r="I28" s="29"/>
      <c r="J28" s="99"/>
      <c r="K28" s="29" t="s">
        <v>118</v>
      </c>
      <c r="L28" s="29"/>
      <c r="M28" s="29"/>
      <c r="N28" s="75">
        <v>0</v>
      </c>
      <c r="O28" s="100">
        <f t="shared" si="2"/>
        <v>0</v>
      </c>
      <c r="P28" s="7"/>
      <c r="Q28" s="1"/>
      <c r="R28" s="1"/>
      <c r="S28" s="29"/>
      <c r="T28" s="1"/>
      <c r="U28" s="96"/>
      <c r="V28" s="29"/>
      <c r="W28" s="29"/>
      <c r="X28" s="29"/>
      <c r="Y28" s="29"/>
      <c r="Z28" s="98"/>
      <c r="AB28" s="42"/>
      <c r="AC28" s="29"/>
      <c r="AD28" s="29"/>
      <c r="AE28" s="29"/>
      <c r="AF28" s="43"/>
      <c r="AG28" s="90"/>
      <c r="AH28" s="91"/>
      <c r="AI28" s="29"/>
      <c r="AJ28" s="29"/>
      <c r="AK28" s="29"/>
      <c r="AL28" s="93"/>
      <c r="AM28" s="93"/>
      <c r="AN28" s="29"/>
      <c r="AO28" s="29"/>
      <c r="AP28" s="29"/>
      <c r="AQ28" s="29"/>
      <c r="AR28" s="29"/>
      <c r="AS28" s="29"/>
      <c r="AT28" s="29"/>
      <c r="AU28" s="29"/>
      <c r="AV28" s="90"/>
      <c r="AW28" s="29"/>
    </row>
    <row r="29" spans="1:49">
      <c r="A29" s="890" t="s">
        <v>119</v>
      </c>
      <c r="B29" s="890"/>
      <c r="C29" s="891" t="s">
        <v>120</v>
      </c>
      <c r="D29" s="891"/>
      <c r="E29" s="891" t="s">
        <v>121</v>
      </c>
      <c r="F29" s="891"/>
      <c r="G29" s="891" t="s">
        <v>122</v>
      </c>
      <c r="H29" s="891"/>
      <c r="I29" s="10" t="s">
        <v>123</v>
      </c>
      <c r="J29" s="10"/>
      <c r="K29" s="10"/>
      <c r="L29" s="10"/>
      <c r="M29" s="10"/>
      <c r="N29" s="101"/>
      <c r="O29" s="102" t="s">
        <v>124</v>
      </c>
      <c r="P29" s="103"/>
      <c r="Q29" s="104" t="s">
        <v>125</v>
      </c>
      <c r="R29" s="105"/>
      <c r="S29" s="105"/>
      <c r="T29" s="106"/>
      <c r="U29" s="9" t="s">
        <v>126</v>
      </c>
      <c r="V29" s="9"/>
      <c r="W29" s="9"/>
      <c r="X29" s="9"/>
      <c r="Y29" s="9"/>
      <c r="Z29" s="9"/>
      <c r="AB29" s="42"/>
      <c r="AC29" s="29"/>
      <c r="AD29" s="29"/>
      <c r="AE29" s="29"/>
      <c r="AF29" s="43"/>
      <c r="AG29" s="90"/>
      <c r="AH29" s="91"/>
      <c r="AI29" s="29"/>
      <c r="AJ29" s="29"/>
      <c r="AK29" s="29"/>
      <c r="AL29" s="93"/>
      <c r="AM29" s="93"/>
      <c r="AN29" s="29"/>
      <c r="AO29" s="29"/>
      <c r="AP29" s="29"/>
      <c r="AQ29" s="29"/>
      <c r="AR29" s="29"/>
      <c r="AS29" s="29"/>
      <c r="AT29" s="29"/>
      <c r="AU29" s="29"/>
      <c r="AV29" s="90"/>
      <c r="AW29" s="29"/>
    </row>
    <row r="30" spans="1:49" ht="15" customHeight="1">
      <c r="A30" s="892">
        <v>3</v>
      </c>
      <c r="B30" s="892"/>
      <c r="C30" s="893">
        <f>G15+DEX</f>
        <v>13</v>
      </c>
      <c r="D30" s="893"/>
      <c r="E30" s="894">
        <f>IF(STR&gt;DEX,STR,DEX)+LVL</f>
        <v>6</v>
      </c>
      <c r="F30" s="894"/>
      <c r="G30" s="895">
        <f>IF(DEX&gt;INT,DEX+LVL/2,INT+LVL/2)</f>
        <v>4.5</v>
      </c>
      <c r="H30" s="895"/>
      <c r="I30" s="107" t="s">
        <v>120</v>
      </c>
      <c r="J30" s="108" t="s">
        <v>273</v>
      </c>
      <c r="K30" s="108"/>
      <c r="L30" s="108"/>
      <c r="M30" s="108"/>
      <c r="N30" s="108"/>
      <c r="O30" s="109" t="s">
        <v>128</v>
      </c>
      <c r="P30" s="75"/>
      <c r="Q30" s="12">
        <f>C33/2</f>
        <v>6</v>
      </c>
      <c r="R30" s="110" t="s">
        <v>129</v>
      </c>
      <c r="S30" s="111"/>
      <c r="T30" s="112" t="s">
        <v>130</v>
      </c>
      <c r="U30" s="868" t="s">
        <v>131</v>
      </c>
      <c r="V30" s="869"/>
      <c r="W30" s="870" t="s">
        <v>1720</v>
      </c>
      <c r="X30" s="869"/>
      <c r="Y30" s="870" t="s">
        <v>142</v>
      </c>
      <c r="Z30" s="871"/>
      <c r="AB30" s="42"/>
      <c r="AC30" s="29"/>
      <c r="AD30" s="29"/>
      <c r="AE30" s="29"/>
      <c r="AF30" s="43"/>
      <c r="AG30" s="90"/>
      <c r="AH30" s="91"/>
      <c r="AI30" s="29"/>
      <c r="AJ30" s="29"/>
      <c r="AK30" s="29"/>
      <c r="AL30" s="93"/>
      <c r="AM30" s="93"/>
      <c r="AN30" s="29"/>
      <c r="AO30" s="29"/>
      <c r="AP30" s="29"/>
      <c r="AQ30" s="29"/>
      <c r="AR30" s="29"/>
      <c r="AS30" s="29"/>
      <c r="AT30" s="29"/>
      <c r="AU30" s="29"/>
      <c r="AV30" s="90"/>
      <c r="AW30" s="29"/>
    </row>
    <row r="31" spans="1:49" ht="15" customHeight="1">
      <c r="A31" s="892"/>
      <c r="B31" s="892"/>
      <c r="C31" s="893"/>
      <c r="D31" s="893"/>
      <c r="E31" s="894"/>
      <c r="F31" s="894"/>
      <c r="G31" s="895"/>
      <c r="H31" s="895"/>
      <c r="I31" s="118">
        <f>C30</f>
        <v>13</v>
      </c>
      <c r="J31" s="119" t="s">
        <v>133</v>
      </c>
      <c r="K31" s="120" t="s">
        <v>134</v>
      </c>
      <c r="L31" s="111"/>
      <c r="M31" s="121" t="s">
        <v>135</v>
      </c>
      <c r="N31" s="111"/>
      <c r="O31" s="109" t="s">
        <v>136</v>
      </c>
      <c r="P31" s="75"/>
      <c r="Q31" s="12">
        <f>C33/3</f>
        <v>4</v>
      </c>
      <c r="R31" s="111" t="s">
        <v>137</v>
      </c>
      <c r="S31" s="111"/>
      <c r="T31" s="112" t="s">
        <v>130</v>
      </c>
      <c r="U31" s="863">
        <f>MAX(E22, J23)+10</f>
        <v>18</v>
      </c>
      <c r="V31" s="854"/>
      <c r="W31" s="863">
        <f>MAX($O$26, $T$23)+10</f>
        <v>12</v>
      </c>
      <c r="X31" s="856"/>
      <c r="Y31" s="863">
        <f>MAX(INT, CHA)+5+LVL</f>
        <v>10</v>
      </c>
      <c r="Z31" s="857"/>
      <c r="AB31" s="42"/>
      <c r="AC31" s="29"/>
      <c r="AD31" s="29"/>
      <c r="AE31" s="29"/>
      <c r="AF31" s="43"/>
      <c r="AG31" s="90"/>
      <c r="AH31" s="91"/>
      <c r="AI31" s="29"/>
      <c r="AJ31" s="29"/>
      <c r="AK31" s="29"/>
      <c r="AL31" s="93"/>
      <c r="AM31" s="93"/>
      <c r="AN31" s="29"/>
      <c r="AO31" s="29"/>
      <c r="AP31" s="29"/>
      <c r="AQ31" s="29"/>
      <c r="AR31" s="29"/>
      <c r="AS31" s="29"/>
      <c r="AT31" s="29"/>
      <c r="AU31" s="29"/>
      <c r="AV31" s="90"/>
      <c r="AW31" s="29"/>
    </row>
    <row r="32" spans="1:49">
      <c r="A32" s="896" t="s">
        <v>123</v>
      </c>
      <c r="B32" s="896"/>
      <c r="C32" s="897" t="s">
        <v>140</v>
      </c>
      <c r="D32" s="897"/>
      <c r="E32" s="897" t="s">
        <v>141</v>
      </c>
      <c r="F32" s="897"/>
      <c r="G32" s="897" t="s">
        <v>142</v>
      </c>
      <c r="H32" s="897"/>
      <c r="I32" s="128">
        <f>(I31+I33)/2</f>
        <v>9.75</v>
      </c>
      <c r="J32" s="119" t="s">
        <v>130</v>
      </c>
      <c r="K32" s="120" t="s">
        <v>63</v>
      </c>
      <c r="L32" s="111"/>
      <c r="M32" s="120" t="s">
        <v>92</v>
      </c>
      <c r="N32" s="111"/>
      <c r="O32" s="109" t="s">
        <v>143</v>
      </c>
      <c r="P32" s="75"/>
      <c r="Q32" s="12">
        <f>C33/4</f>
        <v>3</v>
      </c>
      <c r="R32" s="111" t="s">
        <v>144</v>
      </c>
      <c r="S32" s="111"/>
      <c r="T32" s="112" t="s">
        <v>130</v>
      </c>
      <c r="U32" s="855" t="s">
        <v>1721</v>
      </c>
      <c r="V32" s="872">
        <v>1</v>
      </c>
      <c r="W32" s="867" t="s">
        <v>1722</v>
      </c>
      <c r="X32" s="872"/>
      <c r="Y32" s="867" t="s">
        <v>1722</v>
      </c>
      <c r="Z32" s="873"/>
      <c r="AB32" s="42"/>
      <c r="AC32" s="29"/>
      <c r="AD32" s="29"/>
      <c r="AE32" s="29"/>
      <c r="AF32" s="43"/>
      <c r="AG32" s="90"/>
      <c r="AH32" s="91"/>
      <c r="AI32" s="29"/>
      <c r="AJ32" s="29"/>
      <c r="AK32" s="29"/>
      <c r="AL32" s="93"/>
      <c r="AM32" s="93"/>
      <c r="AN32" s="29"/>
      <c r="AO32" s="29"/>
      <c r="AP32" s="29"/>
      <c r="AQ32" s="29"/>
      <c r="AR32" s="29"/>
      <c r="AS32" s="29"/>
      <c r="AT32" s="29"/>
      <c r="AU32" s="29"/>
      <c r="AV32" s="90"/>
      <c r="AW32" s="29"/>
    </row>
    <row r="33" spans="1:49" ht="15" customHeight="1" thickBot="1">
      <c r="A33" s="892">
        <f>IF(J31="n",1, IF(J32="n",2, IF(J33="n",3,0)))+IF(J34="N",1,0)</f>
        <v>1</v>
      </c>
      <c r="B33" s="892"/>
      <c r="C33" s="894">
        <f>G15+STR+LVL</f>
        <v>12</v>
      </c>
      <c r="D33" s="894"/>
      <c r="E33" s="894">
        <f>IF(INT&gt;CHA,INT,CHA)+LVL</f>
        <v>5</v>
      </c>
      <c r="F33" s="894"/>
      <c r="G33" s="894">
        <f>E33+5+2</f>
        <v>12</v>
      </c>
      <c r="H33" s="894"/>
      <c r="I33" s="130">
        <f>C30/2</f>
        <v>6.5</v>
      </c>
      <c r="J33" s="119" t="s">
        <v>130</v>
      </c>
      <c r="K33" s="120" t="s">
        <v>147</v>
      </c>
      <c r="L33" s="111"/>
      <c r="M33" s="120" t="s">
        <v>148</v>
      </c>
      <c r="N33" s="111"/>
      <c r="O33" s="131" t="s">
        <v>149</v>
      </c>
      <c r="P33" s="132"/>
      <c r="Q33" s="133">
        <f>C33/6</f>
        <v>2</v>
      </c>
      <c r="R33" s="134" t="s">
        <v>150</v>
      </c>
      <c r="S33" s="134"/>
      <c r="T33" s="135" t="s">
        <v>130</v>
      </c>
      <c r="U33" s="874">
        <f>U31+V32</f>
        <v>19</v>
      </c>
      <c r="V33" s="876"/>
      <c r="W33" s="875">
        <f>W31+X32</f>
        <v>12</v>
      </c>
      <c r="X33" s="876"/>
      <c r="Y33" s="874">
        <f>Y31+Z32</f>
        <v>10</v>
      </c>
      <c r="Z33" s="877"/>
      <c r="AB33" s="42"/>
      <c r="AC33" s="29"/>
      <c r="AD33" s="29"/>
      <c r="AE33" s="29"/>
      <c r="AF33" s="43"/>
      <c r="AG33" s="90"/>
      <c r="AH33" s="91"/>
      <c r="AI33" s="29"/>
      <c r="AJ33" s="29"/>
      <c r="AK33" s="29"/>
      <c r="AL33" s="93"/>
      <c r="AM33" s="93"/>
      <c r="AN33" s="29"/>
      <c r="AO33" s="29"/>
      <c r="AP33" s="29"/>
      <c r="AQ33" s="29"/>
      <c r="AR33" s="29"/>
      <c r="AS33" s="29"/>
      <c r="AT33" s="29"/>
      <c r="AU33" s="29"/>
      <c r="AV33" s="90"/>
      <c r="AW33" s="29"/>
    </row>
    <row r="34" spans="1:49" ht="15" customHeight="1">
      <c r="A34" s="892"/>
      <c r="B34" s="892"/>
      <c r="C34" s="894"/>
      <c r="D34" s="894"/>
      <c r="E34" s="894"/>
      <c r="F34" s="894"/>
      <c r="G34" s="894"/>
      <c r="H34" s="894"/>
      <c r="I34" s="141" t="s">
        <v>153</v>
      </c>
      <c r="J34" s="142" t="s">
        <v>130</v>
      </c>
      <c r="K34" s="143" t="s">
        <v>154</v>
      </c>
      <c r="L34" s="143"/>
      <c r="M34" s="144">
        <v>1</v>
      </c>
      <c r="N34" s="143"/>
      <c r="O34" s="143"/>
      <c r="P34" s="143"/>
      <c r="Q34" s="143"/>
      <c r="R34" s="143"/>
      <c r="S34" s="143"/>
      <c r="T34" s="143"/>
      <c r="U34" s="858"/>
      <c r="V34" s="859"/>
      <c r="W34" s="860"/>
      <c r="X34" s="859"/>
      <c r="Y34" s="861"/>
      <c r="Z34" s="862"/>
      <c r="AB34" s="42"/>
      <c r="AC34" s="29"/>
      <c r="AD34" s="29"/>
      <c r="AE34" s="29"/>
      <c r="AF34" s="43"/>
      <c r="AG34" s="90"/>
      <c r="AH34" s="91"/>
      <c r="AI34" s="29"/>
      <c r="AJ34" s="29"/>
      <c r="AK34" s="29"/>
      <c r="AL34" s="93"/>
      <c r="AM34" s="93"/>
      <c r="AN34" s="29"/>
      <c r="AO34" s="29"/>
      <c r="AP34" s="29"/>
      <c r="AQ34" s="29"/>
      <c r="AR34" s="29"/>
      <c r="AS34" s="29"/>
      <c r="AT34" s="29"/>
      <c r="AU34" s="29"/>
      <c r="AV34" s="90"/>
      <c r="AW34" s="29"/>
    </row>
    <row r="35" spans="1:49">
      <c r="A35" s="145" t="s">
        <v>155</v>
      </c>
      <c r="B35" s="146" t="s">
        <v>156</v>
      </c>
      <c r="C35" s="147" t="s">
        <v>157</v>
      </c>
      <c r="D35" s="148" t="s">
        <v>158</v>
      </c>
      <c r="E35" s="149" t="s">
        <v>159</v>
      </c>
      <c r="F35" s="149"/>
      <c r="G35" s="149"/>
      <c r="H35" s="149"/>
      <c r="I35" s="150"/>
      <c r="J35" s="150"/>
      <c r="K35" s="150"/>
      <c r="L35" s="150"/>
      <c r="M35" s="150"/>
      <c r="N35" s="150"/>
      <c r="O35" s="150"/>
      <c r="P35" s="150"/>
      <c r="Q35" s="151" t="s">
        <v>160</v>
      </c>
      <c r="R35" s="150" t="s">
        <v>161</v>
      </c>
      <c r="S35" s="150"/>
      <c r="T35" s="150"/>
      <c r="U35" s="150"/>
      <c r="V35" s="150"/>
      <c r="W35" s="150"/>
      <c r="X35" s="150"/>
      <c r="Y35" s="150"/>
      <c r="Z35" s="150"/>
      <c r="AA35" s="75"/>
      <c r="AB35" s="152" t="s">
        <v>162</v>
      </c>
      <c r="AC35" s="153"/>
      <c r="AD35" s="153"/>
      <c r="AE35" s="153"/>
      <c r="AF35" s="154"/>
      <c r="AG35" s="155"/>
      <c r="AH35" s="156"/>
      <c r="AI35" s="153"/>
      <c r="AJ35" s="153"/>
      <c r="AK35" s="153"/>
      <c r="AL35" s="157"/>
      <c r="AM35" s="93"/>
      <c r="AN35" s="29"/>
      <c r="AO35" s="29"/>
      <c r="AP35" s="29"/>
      <c r="AQ35" s="29"/>
      <c r="AR35" s="29"/>
      <c r="AS35" s="29"/>
      <c r="AT35" s="29"/>
      <c r="AU35" s="29"/>
      <c r="AV35" s="90"/>
      <c r="AW35" s="29"/>
    </row>
    <row r="36" spans="1:49">
      <c r="A36" s="158">
        <v>1</v>
      </c>
      <c r="B36" s="158">
        <v>6</v>
      </c>
      <c r="C36" s="158"/>
      <c r="D36" s="158" t="s">
        <v>163</v>
      </c>
      <c r="E36" s="111" t="s">
        <v>164</v>
      </c>
      <c r="F36" s="111"/>
      <c r="G36" s="111"/>
      <c r="H36" s="111"/>
      <c r="I36" s="111" t="s">
        <v>165</v>
      </c>
      <c r="J36" s="111"/>
      <c r="K36" s="111"/>
      <c r="L36" s="111"/>
      <c r="M36" s="111"/>
      <c r="N36" s="111"/>
      <c r="O36" s="111"/>
      <c r="P36" s="111"/>
      <c r="Q36" s="159" t="s">
        <v>166</v>
      </c>
      <c r="R36" s="160" t="s">
        <v>167</v>
      </c>
      <c r="S36" s="111"/>
      <c r="T36" s="111"/>
      <c r="U36" s="111"/>
      <c r="V36" s="111"/>
      <c r="W36" s="111"/>
      <c r="X36" s="159"/>
      <c r="Y36" s="111"/>
      <c r="Z36" s="111"/>
      <c r="AA36" s="75"/>
      <c r="AB36" s="42"/>
      <c r="AC36" s="29"/>
      <c r="AD36" s="29"/>
      <c r="AE36" s="29"/>
      <c r="AF36" s="43"/>
      <c r="AG36" s="29"/>
      <c r="AH36" s="91"/>
      <c r="AI36" s="29"/>
      <c r="AJ36" s="29"/>
      <c r="AK36" s="29"/>
      <c r="AL36" s="93"/>
      <c r="AM36" s="93"/>
      <c r="AN36" s="29"/>
      <c r="AO36" s="29"/>
      <c r="AP36" s="29"/>
      <c r="AQ36" s="29"/>
      <c r="AR36" s="29"/>
      <c r="AS36" s="29"/>
      <c r="AT36" s="29"/>
      <c r="AU36" s="29"/>
      <c r="AV36" s="90"/>
      <c r="AW36" s="29"/>
    </row>
    <row r="37" spans="1:49">
      <c r="A37" s="75">
        <v>2</v>
      </c>
      <c r="B37" s="75">
        <v>12</v>
      </c>
      <c r="C37" s="75"/>
      <c r="D37" s="75" t="s">
        <v>163</v>
      </c>
      <c r="E37" s="1" t="s">
        <v>170</v>
      </c>
      <c r="F37" s="1"/>
      <c r="G37" s="1" t="s">
        <v>171</v>
      </c>
      <c r="H37" s="1"/>
      <c r="I37" s="1"/>
      <c r="J37" s="1"/>
      <c r="K37" s="1"/>
      <c r="L37" s="1"/>
      <c r="M37" s="1"/>
      <c r="N37" s="1"/>
      <c r="O37" s="1"/>
      <c r="P37" s="1"/>
      <c r="Q37" s="161" t="s">
        <v>172</v>
      </c>
      <c r="R37" s="1"/>
      <c r="S37" s="1"/>
      <c r="T37" s="1"/>
      <c r="X37" s="162"/>
      <c r="AA37" s="75"/>
      <c r="AB37" s="42"/>
      <c r="AC37" s="29"/>
      <c r="AD37" s="29"/>
      <c r="AE37" s="29"/>
      <c r="AF37" s="43"/>
      <c r="AG37" s="163"/>
      <c r="AH37" s="91"/>
      <c r="AI37" s="29"/>
      <c r="AJ37" s="29"/>
      <c r="AK37" s="29"/>
      <c r="AL37" s="93"/>
      <c r="AM37" s="93"/>
      <c r="AN37" s="29"/>
      <c r="AO37" s="29"/>
      <c r="AP37" s="29"/>
      <c r="AQ37" s="29"/>
      <c r="AR37" s="29"/>
      <c r="AS37" s="29"/>
      <c r="AT37" s="29"/>
      <c r="AU37" s="29"/>
      <c r="AV37" s="90"/>
      <c r="AW37" s="29"/>
    </row>
    <row r="38" spans="1:49">
      <c r="A38" s="75">
        <v>3</v>
      </c>
      <c r="B38" s="75">
        <v>18</v>
      </c>
      <c r="C38" s="75"/>
      <c r="D38" s="75" t="s">
        <v>163</v>
      </c>
      <c r="E38" s="1" t="s">
        <v>175</v>
      </c>
      <c r="F38" s="1"/>
      <c r="G38" s="1" t="s">
        <v>176</v>
      </c>
      <c r="H38" s="1"/>
      <c r="I38" s="1"/>
      <c r="J38" s="1"/>
      <c r="K38" s="1"/>
      <c r="L38" s="1"/>
      <c r="M38" s="1"/>
      <c r="N38" s="1"/>
      <c r="O38" s="1"/>
      <c r="P38" s="1"/>
      <c r="Q38" s="164" t="s">
        <v>177</v>
      </c>
      <c r="R38" s="1"/>
      <c r="S38" s="1"/>
      <c r="T38" s="1"/>
      <c r="X38" s="162"/>
      <c r="AA38" s="75"/>
      <c r="AB38" s="42"/>
      <c r="AC38" s="29"/>
      <c r="AD38" s="29"/>
      <c r="AE38" s="29"/>
      <c r="AF38" s="43"/>
      <c r="AG38" s="29"/>
      <c r="AH38" s="91"/>
      <c r="AI38" s="29"/>
      <c r="AJ38" s="29"/>
      <c r="AK38" s="29"/>
      <c r="AL38" s="93"/>
      <c r="AM38" s="93"/>
      <c r="AN38" s="29"/>
      <c r="AO38" s="29"/>
      <c r="AP38" s="29"/>
      <c r="AQ38" s="29"/>
      <c r="AR38" s="29"/>
      <c r="AS38" s="29"/>
      <c r="AT38" s="29"/>
      <c r="AU38" s="29"/>
      <c r="AV38" s="90"/>
      <c r="AW38" s="29"/>
    </row>
    <row r="39" spans="1:49">
      <c r="A39" s="158"/>
      <c r="B39" s="158"/>
      <c r="C39" s="158"/>
      <c r="D39" s="158"/>
      <c r="E39" s="111"/>
      <c r="F39" s="111"/>
      <c r="G39" s="165"/>
      <c r="H39" s="166"/>
      <c r="I39" s="111"/>
      <c r="J39" s="111"/>
      <c r="K39" s="111"/>
      <c r="L39" s="111"/>
      <c r="M39" s="111"/>
      <c r="N39" s="111"/>
      <c r="O39" s="111"/>
      <c r="P39" s="111"/>
      <c r="Q39" s="159"/>
      <c r="R39" s="111"/>
      <c r="S39" s="111"/>
      <c r="T39" s="111"/>
      <c r="U39" s="111"/>
      <c r="V39" s="111"/>
      <c r="W39" s="111"/>
      <c r="X39" s="111"/>
      <c r="Y39" s="111"/>
      <c r="Z39" s="111"/>
      <c r="AA39" s="75"/>
      <c r="AB39" s="42"/>
      <c r="AC39" s="29"/>
      <c r="AD39" s="29"/>
      <c r="AE39" s="29"/>
      <c r="AF39" s="43"/>
      <c r="AG39" s="29"/>
      <c r="AH39" s="91"/>
      <c r="AI39" s="29"/>
      <c r="AJ39" s="29"/>
      <c r="AK39" s="29"/>
      <c r="AL39" s="93"/>
      <c r="AM39" s="93"/>
      <c r="AN39" s="29"/>
      <c r="AO39" s="29"/>
      <c r="AP39" s="29"/>
      <c r="AQ39" s="29"/>
      <c r="AR39" s="29"/>
      <c r="AS39" s="29"/>
      <c r="AT39" s="29"/>
      <c r="AU39" s="29"/>
      <c r="AV39" s="90"/>
      <c r="AW39" s="29"/>
    </row>
    <row r="40" spans="1:49">
      <c r="A40" s="75"/>
      <c r="B40" s="75"/>
      <c r="C40" s="75"/>
      <c r="D40" s="75"/>
      <c r="E40" s="18"/>
      <c r="F40" s="167"/>
      <c r="G40" s="18"/>
      <c r="H40" s="1"/>
      <c r="I40" s="1"/>
      <c r="J40" s="1"/>
      <c r="K40" s="1"/>
      <c r="L40" s="1"/>
      <c r="M40" s="1"/>
      <c r="N40" s="1"/>
      <c r="O40" s="1"/>
      <c r="P40" s="1"/>
      <c r="Q40" s="168"/>
      <c r="R40" s="1"/>
      <c r="S40" s="1"/>
      <c r="T40" s="1"/>
      <c r="AA40" s="75"/>
      <c r="AB40" s="42"/>
      <c r="AC40" s="29"/>
      <c r="AD40" s="29"/>
      <c r="AE40" s="29"/>
      <c r="AF40" s="1"/>
      <c r="AG40" s="91"/>
      <c r="AH40" s="91"/>
      <c r="AI40" s="29"/>
      <c r="AJ40" s="29"/>
      <c r="AK40" s="29"/>
      <c r="AL40" s="93"/>
      <c r="AM40" s="93"/>
      <c r="AN40" s="29"/>
      <c r="AO40" s="29"/>
      <c r="AP40" s="29"/>
      <c r="AQ40" s="29"/>
      <c r="AR40" s="29"/>
      <c r="AS40" s="29"/>
      <c r="AT40" s="29"/>
      <c r="AU40" s="29"/>
      <c r="AV40" s="90"/>
      <c r="AW40" s="29"/>
    </row>
    <row r="41" spans="1:49" ht="15.75" customHeight="1">
      <c r="A41" s="75"/>
      <c r="B41" s="75"/>
      <c r="C41" s="75"/>
      <c r="D41" s="75"/>
      <c r="E41" s="18"/>
      <c r="F41" s="18"/>
      <c r="G41" s="18"/>
      <c r="H41" s="169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AA41" s="75"/>
      <c r="AB41" s="42"/>
      <c r="AC41" s="29"/>
      <c r="AD41" s="29"/>
      <c r="AE41" s="29"/>
      <c r="AF41" s="43"/>
      <c r="AG41" s="90"/>
      <c r="AH41" s="91"/>
      <c r="AI41" s="29"/>
      <c r="AJ41" s="29"/>
      <c r="AK41" s="29"/>
      <c r="AL41" s="93"/>
      <c r="AM41" s="93"/>
      <c r="AN41" s="29"/>
      <c r="AO41" s="29"/>
      <c r="AP41" s="29"/>
      <c r="AQ41" s="29"/>
      <c r="AR41" s="29"/>
      <c r="AS41" s="29"/>
      <c r="AT41" s="29"/>
      <c r="AU41" s="29"/>
      <c r="AV41" s="90"/>
      <c r="AW41" s="29"/>
    </row>
    <row r="42" spans="1:49">
      <c r="A42" s="158"/>
      <c r="B42" s="158"/>
      <c r="C42" s="158"/>
      <c r="D42" s="158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59"/>
      <c r="R42" s="160"/>
      <c r="S42" s="111"/>
      <c r="T42" s="111"/>
      <c r="U42" s="111"/>
      <c r="V42" s="111"/>
      <c r="W42" s="111"/>
      <c r="X42" s="111"/>
      <c r="Y42" s="111"/>
      <c r="Z42" s="111"/>
      <c r="AA42" s="75"/>
      <c r="AB42" s="42"/>
      <c r="AC42" s="29"/>
      <c r="AD42" s="29"/>
      <c r="AE42" s="29"/>
      <c r="AF42" s="43"/>
      <c r="AG42" s="90"/>
      <c r="AH42" s="91"/>
      <c r="AI42" s="29"/>
      <c r="AJ42" s="29"/>
      <c r="AK42" s="29"/>
      <c r="AL42" s="93"/>
      <c r="AM42" s="93"/>
      <c r="AN42" s="29"/>
      <c r="AO42" s="29"/>
      <c r="AP42" s="29"/>
      <c r="AQ42" s="29"/>
      <c r="AR42" s="29"/>
      <c r="AS42" s="29"/>
      <c r="AT42" s="29"/>
      <c r="AU42" s="29"/>
      <c r="AV42" s="90"/>
      <c r="AW42" s="29"/>
    </row>
    <row r="43" spans="1:49">
      <c r="A43" s="75"/>
      <c r="B43" s="75"/>
      <c r="C43" s="75"/>
      <c r="D43" s="75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AA43" s="75"/>
      <c r="AB43" s="42"/>
      <c r="AC43" s="29"/>
      <c r="AD43" s="29"/>
      <c r="AE43" s="29"/>
      <c r="AF43" s="43"/>
      <c r="AG43" s="90"/>
      <c r="AH43" s="91"/>
      <c r="AI43" s="29"/>
      <c r="AJ43" s="29"/>
      <c r="AK43" s="29"/>
      <c r="AL43" s="93"/>
      <c r="AM43" s="93"/>
      <c r="AN43" s="29"/>
      <c r="AO43" s="29"/>
      <c r="AP43" s="29"/>
      <c r="AQ43" s="29"/>
      <c r="AR43" s="29"/>
      <c r="AS43" s="29"/>
      <c r="AT43" s="29"/>
      <c r="AU43" s="29"/>
      <c r="AV43" s="90"/>
      <c r="AW43" s="29"/>
    </row>
    <row r="44" spans="1:49">
      <c r="A44" s="75"/>
      <c r="B44" s="75"/>
      <c r="C44" s="75"/>
      <c r="D44" s="75"/>
      <c r="E44" s="1"/>
      <c r="F44" s="1"/>
      <c r="G44" s="1"/>
      <c r="H44" s="170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AA44" s="75"/>
      <c r="AB44" s="42"/>
      <c r="AC44" s="29"/>
      <c r="AD44" s="29"/>
      <c r="AE44" s="29"/>
      <c r="AF44" s="43"/>
      <c r="AG44" s="90"/>
      <c r="AH44" s="91"/>
      <c r="AI44" s="29"/>
      <c r="AJ44" s="29"/>
      <c r="AK44" s="29"/>
      <c r="AL44" s="93"/>
      <c r="AM44" s="93"/>
      <c r="AN44" s="29"/>
      <c r="AO44" s="29"/>
      <c r="AP44" s="29"/>
      <c r="AQ44" s="29"/>
      <c r="AR44" s="29"/>
      <c r="AS44" s="29"/>
      <c r="AT44" s="29"/>
      <c r="AU44" s="29"/>
      <c r="AV44" s="90"/>
      <c r="AW44" s="29"/>
    </row>
    <row r="45" spans="1:49" ht="16" thickBot="1">
      <c r="A45" s="158"/>
      <c r="B45" s="158"/>
      <c r="C45" s="158"/>
      <c r="D45" s="158"/>
      <c r="E45" s="111"/>
      <c r="F45" s="111"/>
      <c r="G45" s="171"/>
      <c r="H45" s="111"/>
      <c r="I45" s="111"/>
      <c r="J45" s="111"/>
      <c r="K45" s="111"/>
      <c r="L45" s="111"/>
      <c r="M45" s="111"/>
      <c r="N45" s="111"/>
      <c r="O45" s="111"/>
      <c r="P45" s="111"/>
      <c r="Q45" s="159"/>
      <c r="R45" s="160"/>
      <c r="S45" s="111"/>
      <c r="T45" s="111"/>
      <c r="U45" s="111"/>
      <c r="V45" s="111"/>
      <c r="W45" s="111"/>
      <c r="X45" s="111"/>
      <c r="Y45" s="111"/>
      <c r="Z45" s="111"/>
      <c r="AA45" s="75"/>
      <c r="AB45" s="42"/>
      <c r="AC45" s="29"/>
      <c r="AD45" s="29"/>
      <c r="AE45" s="29"/>
      <c r="AF45" s="43"/>
      <c r="AG45" s="90"/>
      <c r="AH45" s="91"/>
      <c r="AI45" s="29"/>
      <c r="AJ45" s="29"/>
      <c r="AK45" s="29"/>
      <c r="AL45" s="93"/>
      <c r="AM45" s="93"/>
      <c r="AN45" s="29"/>
      <c r="AO45" s="29"/>
      <c r="AP45" s="29"/>
      <c r="AQ45" s="29"/>
      <c r="AR45" s="29"/>
      <c r="AS45" s="29"/>
      <c r="AT45" s="29"/>
      <c r="AU45" s="29"/>
      <c r="AV45" s="90"/>
      <c r="AW45" s="29"/>
    </row>
    <row r="46" spans="1:49" ht="16" thickBot="1">
      <c r="A46" s="19" t="s">
        <v>201</v>
      </c>
      <c r="B46" s="20"/>
      <c r="C46" s="20"/>
      <c r="D46" s="22"/>
      <c r="E46" s="22"/>
      <c r="F46" s="172" t="s">
        <v>202</v>
      </c>
      <c r="G46" s="20" t="s">
        <v>37</v>
      </c>
      <c r="H46" s="26" t="s">
        <v>203</v>
      </c>
      <c r="I46" s="26" t="s">
        <v>38</v>
      </c>
      <c r="J46" s="27" t="s">
        <v>204</v>
      </c>
      <c r="K46" s="20" t="s">
        <v>40</v>
      </c>
      <c r="L46" s="20"/>
      <c r="M46" s="20"/>
      <c r="N46" s="20"/>
      <c r="O46" s="20"/>
      <c r="P46" s="20"/>
      <c r="Q46" s="26"/>
      <c r="R46" s="26"/>
      <c r="S46" s="23"/>
      <c r="T46" s="23"/>
      <c r="U46" s="23"/>
      <c r="V46" s="23"/>
      <c r="W46" s="23"/>
      <c r="X46" s="14" t="s">
        <v>126</v>
      </c>
      <c r="Y46" s="14"/>
      <c r="Z46" s="13"/>
      <c r="AA46" s="75"/>
      <c r="AB46" s="42"/>
      <c r="AC46" s="29"/>
      <c r="AD46" s="29"/>
      <c r="AE46" s="29"/>
      <c r="AF46" s="43"/>
      <c r="AG46" s="90"/>
      <c r="AH46" s="91"/>
      <c r="AI46" s="29"/>
      <c r="AJ46" s="29"/>
      <c r="AK46" s="29"/>
      <c r="AL46" s="93"/>
      <c r="AM46" s="93"/>
      <c r="AN46" s="29"/>
      <c r="AO46" s="29"/>
      <c r="AP46" s="29"/>
      <c r="AQ46" s="29"/>
      <c r="AR46" s="29"/>
      <c r="AS46" s="29"/>
      <c r="AT46" s="29"/>
      <c r="AU46" s="29"/>
      <c r="AV46" s="90"/>
      <c r="AW46" s="29"/>
    </row>
    <row r="47" spans="1:49" ht="15.5" customHeight="1">
      <c r="A47" s="173" t="s">
        <v>1726</v>
      </c>
      <c r="B47" s="11"/>
      <c r="C47" s="11"/>
      <c r="D47" s="11"/>
      <c r="E47" s="11"/>
      <c r="F47" s="174">
        <v>0</v>
      </c>
      <c r="G47" s="175" t="s">
        <v>206</v>
      </c>
      <c r="H47" s="174"/>
      <c r="I47" s="174">
        <f>2+1</f>
        <v>3</v>
      </c>
      <c r="J47" s="174">
        <f>J23+F47</f>
        <v>8</v>
      </c>
      <c r="K47" s="93" t="s">
        <v>1725</v>
      </c>
      <c r="L47" s="29"/>
      <c r="M47" s="29"/>
      <c r="N47" s="29"/>
      <c r="O47" s="29"/>
      <c r="P47" s="29"/>
      <c r="Q47" s="29"/>
      <c r="R47" s="29"/>
      <c r="S47" s="90"/>
      <c r="T47" s="90"/>
      <c r="U47" s="90"/>
      <c r="V47" s="90"/>
      <c r="W47" s="90"/>
      <c r="X47" s="11" t="s">
        <v>208</v>
      </c>
      <c r="Y47" s="11"/>
      <c r="Z47" s="174">
        <f>J49</f>
        <v>9</v>
      </c>
      <c r="AA47" s="75"/>
      <c r="AB47" s="42"/>
      <c r="AC47" s="29"/>
      <c r="AD47" s="29"/>
      <c r="AE47" s="29"/>
      <c r="AF47" s="43"/>
      <c r="AG47" s="90"/>
      <c r="AH47" s="91"/>
      <c r="AI47" s="29"/>
      <c r="AJ47" s="29"/>
      <c r="AK47" s="29"/>
      <c r="AL47" s="93"/>
      <c r="AM47" s="93"/>
      <c r="AN47" s="29"/>
      <c r="AO47" s="29"/>
      <c r="AP47" s="29"/>
      <c r="AQ47" s="29"/>
      <c r="AR47" s="29"/>
      <c r="AS47" s="29"/>
      <c r="AT47" s="29"/>
      <c r="AU47" s="29"/>
      <c r="AV47" s="90"/>
      <c r="AW47" s="29"/>
    </row>
    <row r="48" spans="1:49">
      <c r="A48" s="28" t="s">
        <v>209</v>
      </c>
      <c r="B48" s="11"/>
      <c r="C48" s="11"/>
      <c r="D48" s="11"/>
      <c r="E48" s="11"/>
      <c r="F48" s="174">
        <v>0</v>
      </c>
      <c r="G48" s="176"/>
      <c r="H48" s="174" t="s">
        <v>210</v>
      </c>
      <c r="I48" s="174">
        <v>2</v>
      </c>
      <c r="J48" s="174">
        <f>J26+F48</f>
        <v>3</v>
      </c>
      <c r="K48" s="93"/>
      <c r="L48" s="29"/>
      <c r="M48" s="29"/>
      <c r="N48" s="29"/>
      <c r="O48" s="29"/>
      <c r="P48" s="29"/>
      <c r="Q48" s="29"/>
      <c r="R48" s="29"/>
      <c r="S48" s="90"/>
      <c r="T48" s="90"/>
      <c r="U48" s="90"/>
      <c r="V48" s="90"/>
      <c r="W48" s="90"/>
      <c r="X48" s="11" t="s">
        <v>136</v>
      </c>
      <c r="Y48" s="11"/>
      <c r="Z48" s="174">
        <f>Z47-5</f>
        <v>4</v>
      </c>
      <c r="AA48" s="75"/>
      <c r="AB48" s="42"/>
      <c r="AC48" s="29"/>
      <c r="AD48" s="29"/>
      <c r="AE48" s="29"/>
      <c r="AF48" s="43"/>
      <c r="AG48" s="90"/>
      <c r="AH48" s="91"/>
      <c r="AI48" s="29"/>
      <c r="AJ48" s="29"/>
      <c r="AK48" s="29"/>
      <c r="AL48" s="93"/>
      <c r="AM48" s="93"/>
      <c r="AN48" s="29"/>
      <c r="AO48" s="29"/>
      <c r="AP48" s="29"/>
      <c r="AQ48" s="29"/>
      <c r="AR48" s="29"/>
      <c r="AS48" s="29"/>
      <c r="AT48" s="29"/>
      <c r="AU48" s="29"/>
      <c r="AV48" s="90"/>
      <c r="AW48" s="29"/>
    </row>
    <row r="49" spans="1:49">
      <c r="A49" s="28" t="s">
        <v>1723</v>
      </c>
      <c r="B49" s="29"/>
      <c r="C49" s="29"/>
      <c r="D49" s="29"/>
      <c r="E49" s="29"/>
      <c r="F49" s="177">
        <v>1</v>
      </c>
      <c r="G49" s="29" t="s">
        <v>213</v>
      </c>
      <c r="H49" s="29"/>
      <c r="I49" s="29"/>
      <c r="J49" s="177">
        <f>J23+F49</f>
        <v>9</v>
      </c>
      <c r="K49" s="93"/>
      <c r="L49" s="178"/>
      <c r="M49" s="108"/>
      <c r="N49" s="108"/>
      <c r="O49" s="108"/>
      <c r="P49" s="179"/>
      <c r="Q49" s="1"/>
      <c r="R49" s="1"/>
      <c r="S49" s="180"/>
      <c r="T49" s="1"/>
      <c r="X49" s="11" t="s">
        <v>143</v>
      </c>
      <c r="Y49" s="11"/>
      <c r="Z49" s="174">
        <f>Z48-5</f>
        <v>-1</v>
      </c>
      <c r="AA49" s="75"/>
      <c r="AB49" s="42"/>
      <c r="AC49" s="29"/>
      <c r="AD49" s="29"/>
      <c r="AE49" s="29"/>
      <c r="AF49" s="43"/>
      <c r="AG49" s="90"/>
      <c r="AH49" s="91"/>
      <c r="AI49" s="29"/>
      <c r="AJ49" s="29"/>
      <c r="AK49" s="29"/>
      <c r="AL49" s="93"/>
      <c r="AM49" s="93"/>
      <c r="AN49" s="29"/>
      <c r="AO49" s="29"/>
      <c r="AP49" s="29"/>
      <c r="AQ49" s="29"/>
      <c r="AR49" s="29"/>
      <c r="AS49" s="29"/>
      <c r="AT49" s="29"/>
      <c r="AU49" s="29"/>
      <c r="AV49" s="90"/>
      <c r="AW49" s="29"/>
    </row>
    <row r="50" spans="1:49">
      <c r="A50" s="150" t="s">
        <v>214</v>
      </c>
      <c r="B50" s="150"/>
      <c r="C50" s="150"/>
      <c r="D50" s="150"/>
      <c r="E50" s="150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"/>
      <c r="T50" s="150" t="s">
        <v>34</v>
      </c>
      <c r="U50" s="150"/>
      <c r="V50" s="150"/>
      <c r="W50" s="150"/>
      <c r="X50" s="150"/>
      <c r="Y50" s="181" t="s">
        <v>36</v>
      </c>
      <c r="Z50" s="182" t="s">
        <v>37</v>
      </c>
      <c r="AA50" s="75"/>
      <c r="AB50" s="42"/>
      <c r="AC50" s="29"/>
      <c r="AD50" s="29"/>
      <c r="AE50" s="29"/>
      <c r="AF50" s="43"/>
      <c r="AG50" s="90"/>
      <c r="AH50" s="91"/>
      <c r="AI50" s="29"/>
      <c r="AJ50" s="29"/>
      <c r="AK50" s="29"/>
      <c r="AL50" s="93"/>
      <c r="AM50" s="93"/>
      <c r="AN50" s="29"/>
      <c r="AO50" s="29"/>
      <c r="AP50" s="29"/>
      <c r="AQ50" s="29"/>
      <c r="AR50" s="29"/>
      <c r="AS50" s="29"/>
      <c r="AT50" s="29"/>
      <c r="AU50" s="29"/>
      <c r="AV50" s="90"/>
      <c r="AW50" s="29"/>
    </row>
    <row r="51" spans="1:49">
      <c r="A51" s="183" t="s">
        <v>215</v>
      </c>
      <c r="B51" s="184"/>
      <c r="C51" s="184"/>
      <c r="D51" s="184"/>
      <c r="E51" s="184"/>
      <c r="F51" s="184"/>
      <c r="G51" s="184"/>
      <c r="H51" s="184"/>
      <c r="I51" s="184"/>
      <c r="J51" s="185" t="s">
        <v>170</v>
      </c>
      <c r="K51" s="184"/>
      <c r="L51" s="184"/>
      <c r="M51" s="184"/>
      <c r="N51" s="184"/>
      <c r="O51" s="184"/>
      <c r="P51" s="184"/>
      <c r="Q51" s="184"/>
      <c r="R51" s="184"/>
      <c r="S51" s="1"/>
      <c r="T51" s="28"/>
      <c r="U51" s="11"/>
      <c r="V51" s="11"/>
      <c r="W51" s="11"/>
      <c r="X51" s="186"/>
      <c r="Y51" s="187"/>
      <c r="Z51" s="187"/>
      <c r="AA51" s="75"/>
      <c r="AB51" s="42"/>
      <c r="AC51" s="29"/>
      <c r="AD51" s="29"/>
      <c r="AE51" s="29"/>
      <c r="AF51" s="43"/>
      <c r="AG51" s="90"/>
      <c r="AH51" s="91"/>
      <c r="AI51" s="29"/>
      <c r="AJ51" s="29"/>
      <c r="AK51" s="29"/>
      <c r="AL51" s="93"/>
      <c r="AM51" s="93"/>
      <c r="AN51" s="29"/>
      <c r="AO51" s="29"/>
      <c r="AP51" s="29"/>
      <c r="AQ51" s="29"/>
      <c r="AR51" s="29"/>
      <c r="AS51" s="29"/>
      <c r="AT51" s="29"/>
      <c r="AU51" s="29"/>
      <c r="AV51" s="90"/>
      <c r="AW51" s="29"/>
    </row>
    <row r="52" spans="1:49">
      <c r="A52" s="188" t="s">
        <v>216</v>
      </c>
      <c r="B52" s="189"/>
      <c r="C52" s="189"/>
      <c r="D52" s="189"/>
      <c r="E52" s="189"/>
      <c r="F52" s="189"/>
      <c r="G52" s="189"/>
      <c r="H52" s="189"/>
      <c r="I52" s="189"/>
      <c r="J52" s="190" t="s">
        <v>217</v>
      </c>
      <c r="K52" s="189"/>
      <c r="L52" s="189"/>
      <c r="M52" s="189"/>
      <c r="N52" s="189"/>
      <c r="O52" s="189"/>
      <c r="P52" s="189"/>
      <c r="Q52" s="189"/>
      <c r="R52" s="189"/>
      <c r="S52" s="1"/>
      <c r="T52" s="821"/>
      <c r="U52" s="84"/>
      <c r="V52" s="84"/>
      <c r="W52" s="84"/>
      <c r="X52" s="191"/>
      <c r="Y52" s="187"/>
      <c r="Z52" s="187"/>
      <c r="AB52" s="42"/>
      <c r="AC52" s="29"/>
      <c r="AD52" s="29"/>
      <c r="AE52" s="29"/>
      <c r="AF52" s="43"/>
      <c r="AG52" s="90"/>
      <c r="AH52" s="91"/>
      <c r="AI52" s="29"/>
      <c r="AJ52" s="29"/>
      <c r="AK52" s="29"/>
      <c r="AL52" s="93"/>
      <c r="AM52" s="93"/>
      <c r="AN52" s="29"/>
      <c r="AO52" s="29"/>
      <c r="AP52" s="29"/>
      <c r="AQ52" s="29"/>
      <c r="AR52" s="29"/>
      <c r="AS52" s="29"/>
      <c r="AT52" s="29"/>
      <c r="AU52" s="29"/>
      <c r="AV52" s="90"/>
      <c r="AW52" s="29"/>
    </row>
    <row r="53" spans="1:49">
      <c r="B53" s="192" t="s">
        <v>218</v>
      </c>
      <c r="C53" s="189"/>
      <c r="D53" s="189"/>
      <c r="E53" s="189"/>
      <c r="F53" s="189"/>
      <c r="G53" s="189"/>
      <c r="H53" s="189"/>
      <c r="I53" s="189"/>
      <c r="J53" s="190" t="s">
        <v>274</v>
      </c>
      <c r="K53" s="189"/>
      <c r="L53" s="189"/>
      <c r="M53" s="189"/>
      <c r="N53" s="189"/>
      <c r="O53" s="189"/>
      <c r="P53" s="189"/>
      <c r="Q53" s="189"/>
      <c r="R53" s="189"/>
      <c r="S53" s="1"/>
      <c r="T53" s="821"/>
      <c r="U53" s="84"/>
      <c r="V53" s="84"/>
      <c r="W53" s="84"/>
      <c r="X53" s="191"/>
      <c r="Y53" s="187"/>
      <c r="Z53" s="187"/>
      <c r="AB53" s="42"/>
      <c r="AC53" s="29"/>
      <c r="AD53" s="29"/>
      <c r="AE53" s="29"/>
      <c r="AF53" s="43"/>
      <c r="AG53" s="90"/>
      <c r="AH53" s="91"/>
      <c r="AI53" s="29"/>
      <c r="AJ53" s="29"/>
      <c r="AK53" s="29"/>
      <c r="AL53" s="93"/>
      <c r="AM53" s="93"/>
      <c r="AN53" s="29"/>
      <c r="AO53" s="29"/>
      <c r="AP53" s="29"/>
      <c r="AQ53" s="29"/>
      <c r="AR53" s="29"/>
      <c r="AS53" s="29"/>
      <c r="AT53" s="29"/>
      <c r="AU53" s="29"/>
      <c r="AV53" s="90"/>
      <c r="AW53" s="29"/>
    </row>
    <row r="54" spans="1:49">
      <c r="A54" s="193" t="s">
        <v>220</v>
      </c>
      <c r="B54" s="189"/>
      <c r="C54" s="189"/>
      <c r="D54" s="189"/>
      <c r="E54" s="189"/>
      <c r="F54" s="189"/>
      <c r="G54" s="189"/>
      <c r="H54" s="189"/>
      <c r="I54" s="189"/>
      <c r="J54" s="193" t="s">
        <v>275</v>
      </c>
      <c r="K54" s="189"/>
      <c r="L54" s="189"/>
      <c r="M54" s="189"/>
      <c r="N54" s="189"/>
      <c r="O54" s="189"/>
      <c r="P54" s="189"/>
      <c r="Q54" s="189"/>
      <c r="R54" s="189"/>
      <c r="S54" s="1"/>
      <c r="T54" s="821"/>
      <c r="U54" s="84"/>
      <c r="V54" s="84"/>
      <c r="W54" s="84"/>
      <c r="X54" s="191"/>
      <c r="Y54" s="187"/>
      <c r="Z54" s="187"/>
      <c r="AB54" s="42"/>
      <c r="AC54" s="29"/>
      <c r="AD54" s="29"/>
      <c r="AE54" s="29"/>
      <c r="AF54" s="43"/>
      <c r="AG54" s="90"/>
      <c r="AH54" s="91"/>
      <c r="AI54" s="29"/>
      <c r="AJ54" s="29"/>
      <c r="AK54" s="29"/>
      <c r="AL54" s="93"/>
      <c r="AM54" s="93"/>
      <c r="AN54" s="29"/>
      <c r="AO54" s="29"/>
      <c r="AP54" s="29"/>
      <c r="AQ54" s="29"/>
      <c r="AR54" s="29"/>
      <c r="AS54" s="29"/>
      <c r="AT54" s="29"/>
      <c r="AU54" s="29"/>
      <c r="AV54" s="90"/>
      <c r="AW54" s="29"/>
    </row>
    <row r="55" spans="1:49">
      <c r="A55" s="193" t="s">
        <v>222</v>
      </c>
      <c r="B55" s="189"/>
      <c r="C55" s="189"/>
      <c r="D55" s="189"/>
      <c r="E55" s="189"/>
      <c r="F55" s="189"/>
      <c r="G55" s="189"/>
      <c r="H55" s="189"/>
      <c r="I55" s="189"/>
      <c r="J55" s="195"/>
      <c r="K55" s="189"/>
      <c r="L55" s="189"/>
      <c r="M55" s="189"/>
      <c r="N55" s="189"/>
      <c r="O55" s="189"/>
      <c r="P55" s="189"/>
      <c r="Q55" s="189"/>
      <c r="R55" s="189"/>
      <c r="S55" s="1"/>
      <c r="T55" s="821"/>
      <c r="U55" s="84"/>
      <c r="V55" s="84"/>
      <c r="W55" s="84"/>
      <c r="X55" s="191"/>
      <c r="Y55" s="187"/>
      <c r="Z55" s="187"/>
      <c r="AB55" s="42"/>
      <c r="AC55" s="29"/>
      <c r="AD55" s="29"/>
      <c r="AE55" s="29"/>
      <c r="AF55" s="43"/>
      <c r="AG55" s="90"/>
      <c r="AH55" s="91"/>
      <c r="AI55" s="29"/>
      <c r="AJ55" s="29"/>
      <c r="AK55" s="29"/>
      <c r="AL55" s="93"/>
      <c r="AM55" s="93"/>
      <c r="AN55" s="29"/>
      <c r="AO55" s="29"/>
      <c r="AP55" s="29"/>
      <c r="AQ55" s="29"/>
      <c r="AR55" s="29"/>
      <c r="AS55" s="29"/>
      <c r="AT55" s="29"/>
      <c r="AU55" s="29"/>
      <c r="AV55" s="90"/>
      <c r="AW55" s="29"/>
    </row>
    <row r="56" spans="1:49">
      <c r="A56" s="196" t="s">
        <v>175</v>
      </c>
      <c r="B56" s="189"/>
      <c r="C56" s="189"/>
      <c r="D56" s="189"/>
      <c r="E56" s="189"/>
      <c r="F56" s="189"/>
      <c r="G56" s="189"/>
      <c r="H56" s="189"/>
      <c r="I56" s="189"/>
      <c r="J56" s="195"/>
      <c r="K56" s="189"/>
      <c r="L56" s="189"/>
      <c r="M56" s="189"/>
      <c r="N56" s="189"/>
      <c r="O56" s="189"/>
      <c r="P56" s="189"/>
      <c r="Q56" s="189"/>
      <c r="R56" s="189"/>
      <c r="S56" s="1"/>
      <c r="T56" s="821"/>
      <c r="U56" s="84"/>
      <c r="V56" s="84"/>
      <c r="W56" s="84"/>
      <c r="X56" s="197"/>
      <c r="Y56" s="187"/>
      <c r="Z56" s="187"/>
      <c r="AB56" s="42"/>
      <c r="AC56" s="29"/>
      <c r="AD56" s="29"/>
      <c r="AE56" s="29"/>
      <c r="AF56" s="43"/>
      <c r="AG56" s="90"/>
      <c r="AH56" s="91"/>
      <c r="AI56" s="29"/>
      <c r="AJ56" s="29"/>
      <c r="AK56" s="29"/>
      <c r="AL56" s="93"/>
      <c r="AM56" s="93"/>
      <c r="AN56" s="29"/>
      <c r="AO56" s="29"/>
      <c r="AP56" s="29"/>
      <c r="AQ56" s="29"/>
      <c r="AR56" s="29"/>
      <c r="AS56" s="29"/>
      <c r="AT56" s="29"/>
      <c r="AU56" s="29"/>
      <c r="AV56" s="90"/>
      <c r="AW56" s="29"/>
    </row>
    <row r="57" spans="1:49">
      <c r="A57" s="190" t="s">
        <v>225</v>
      </c>
      <c r="B57" s="189"/>
      <c r="C57" s="189"/>
      <c r="D57" s="189"/>
      <c r="E57" s="189"/>
      <c r="F57" s="189"/>
      <c r="G57" s="189"/>
      <c r="H57" s="189"/>
      <c r="I57" s="189"/>
      <c r="J57" s="198"/>
      <c r="K57" s="189"/>
      <c r="L57" s="189"/>
      <c r="M57" s="189"/>
      <c r="N57" s="189"/>
      <c r="O57" s="189"/>
      <c r="P57" s="189"/>
      <c r="Q57" s="189"/>
      <c r="R57" s="189"/>
      <c r="S57" s="1"/>
      <c r="T57" s="821"/>
      <c r="U57" s="84"/>
      <c r="V57" s="84"/>
      <c r="W57" s="84"/>
      <c r="X57" s="199"/>
      <c r="Y57" s="187"/>
      <c r="Z57" s="187"/>
      <c r="AB57" s="42"/>
      <c r="AC57" s="29"/>
      <c r="AD57" s="29"/>
      <c r="AE57" s="29"/>
      <c r="AF57" s="43"/>
      <c r="AG57" s="90"/>
      <c r="AH57" s="91"/>
      <c r="AI57" s="29"/>
      <c r="AJ57" s="29"/>
      <c r="AK57" s="29"/>
      <c r="AL57" s="93"/>
      <c r="AM57" s="93"/>
      <c r="AN57" s="29"/>
      <c r="AO57" s="29"/>
      <c r="AP57" s="29"/>
      <c r="AQ57" s="29"/>
      <c r="AR57" s="29"/>
      <c r="AS57" s="29"/>
      <c r="AT57" s="29"/>
      <c r="AU57" s="29"/>
      <c r="AV57" s="90"/>
      <c r="AW57" s="29"/>
    </row>
    <row r="58" spans="1:49">
      <c r="A58" s="190" t="s">
        <v>227</v>
      </c>
      <c r="B58" s="189"/>
      <c r="C58" s="189"/>
      <c r="D58" s="189"/>
      <c r="E58" s="189"/>
      <c r="F58" s="189"/>
      <c r="G58" s="189"/>
      <c r="H58" s="189"/>
      <c r="I58" s="189"/>
      <c r="J58" s="195"/>
      <c r="K58" s="189"/>
      <c r="L58" s="189"/>
      <c r="M58" s="189"/>
      <c r="N58" s="189"/>
      <c r="O58" s="189"/>
      <c r="P58" s="189"/>
      <c r="Q58" s="189"/>
      <c r="R58" s="189"/>
      <c r="S58" s="1"/>
      <c r="T58" s="821"/>
      <c r="U58" s="84"/>
      <c r="V58" s="84"/>
      <c r="W58" s="84"/>
      <c r="X58" s="199"/>
      <c r="Y58" s="187"/>
      <c r="Z58" s="187"/>
      <c r="AB58" s="42"/>
      <c r="AC58" s="29"/>
      <c r="AD58" s="29"/>
      <c r="AE58" s="29"/>
      <c r="AF58" s="43"/>
      <c r="AG58" s="90"/>
      <c r="AH58" s="91"/>
      <c r="AI58" s="29"/>
      <c r="AJ58" s="29"/>
      <c r="AK58" s="29"/>
      <c r="AL58" s="93"/>
      <c r="AM58" s="93"/>
      <c r="AN58" s="29"/>
      <c r="AO58" s="29"/>
      <c r="AP58" s="29"/>
      <c r="AQ58" s="29"/>
      <c r="AR58" s="29"/>
      <c r="AS58" s="29"/>
      <c r="AT58" s="29"/>
      <c r="AU58" s="29"/>
      <c r="AV58" s="90"/>
      <c r="AW58" s="29"/>
    </row>
    <row r="59" spans="1:49">
      <c r="A59" s="194"/>
      <c r="B59" s="189"/>
      <c r="C59" s="189"/>
      <c r="D59" s="189"/>
      <c r="E59" s="189"/>
      <c r="F59" s="189"/>
      <c r="G59" s="189"/>
      <c r="H59" s="189"/>
      <c r="I59" s="189"/>
      <c r="J59" s="195"/>
      <c r="K59" s="189"/>
      <c r="L59" s="189"/>
      <c r="M59" s="189"/>
      <c r="N59" s="189"/>
      <c r="O59" s="189"/>
      <c r="P59" s="189"/>
      <c r="Q59" s="189"/>
      <c r="R59" s="189"/>
      <c r="S59" s="1"/>
      <c r="T59" s="821"/>
      <c r="U59" s="83"/>
      <c r="V59" s="83"/>
      <c r="W59" s="84"/>
      <c r="X59" s="199"/>
      <c r="Y59" s="200"/>
      <c r="Z59" s="200"/>
      <c r="AB59" s="42"/>
      <c r="AC59" s="29"/>
      <c r="AD59" s="29"/>
      <c r="AE59" s="29"/>
      <c r="AF59" s="43"/>
      <c r="AG59" s="90"/>
      <c r="AH59" s="91"/>
      <c r="AI59" s="29"/>
      <c r="AJ59" s="29"/>
      <c r="AK59" s="29"/>
      <c r="AL59" s="93"/>
      <c r="AM59" s="93"/>
      <c r="AN59" s="29"/>
      <c r="AO59" s="29"/>
      <c r="AP59" s="29"/>
      <c r="AQ59" s="29"/>
      <c r="AR59" s="29"/>
      <c r="AS59" s="29"/>
      <c r="AT59" s="29"/>
      <c r="AU59" s="29"/>
      <c r="AV59" s="90"/>
      <c r="AW59" s="29"/>
    </row>
    <row r="60" spans="1:49">
      <c r="A60" s="195"/>
      <c r="B60" s="201"/>
      <c r="C60" s="189"/>
      <c r="D60" s="189"/>
      <c r="E60" s="189"/>
      <c r="F60" s="189"/>
      <c r="G60" s="189"/>
      <c r="H60" s="189"/>
      <c r="I60" s="189"/>
      <c r="J60" s="189"/>
      <c r="K60" s="189"/>
      <c r="L60" s="189"/>
      <c r="M60" s="189"/>
      <c r="N60" s="189"/>
      <c r="O60" s="189"/>
      <c r="P60" s="189"/>
      <c r="Q60" s="189"/>
      <c r="R60" s="189"/>
      <c r="S60" s="1"/>
      <c r="T60" s="83"/>
      <c r="U60" s="84"/>
      <c r="V60" s="79"/>
      <c r="W60" s="84"/>
      <c r="X60" s="84"/>
      <c r="Y60" s="202"/>
      <c r="Z60" s="84"/>
      <c r="AB60" s="42"/>
      <c r="AC60" s="29"/>
      <c r="AD60" s="29"/>
      <c r="AE60" s="29"/>
      <c r="AF60" s="43"/>
      <c r="AG60" s="90"/>
      <c r="AH60" s="91"/>
      <c r="AI60" s="29"/>
      <c r="AJ60" s="29"/>
      <c r="AK60" s="29"/>
      <c r="AL60" s="93"/>
      <c r="AM60" s="93"/>
      <c r="AN60" s="29"/>
      <c r="AO60" s="29"/>
      <c r="AP60" s="29"/>
      <c r="AQ60" s="29"/>
      <c r="AR60" s="29"/>
      <c r="AS60" s="29"/>
      <c r="AT60" s="29"/>
      <c r="AU60" s="29"/>
      <c r="AV60" s="90"/>
      <c r="AW60" s="29"/>
    </row>
    <row r="61" spans="1:49">
      <c r="A61" s="195"/>
      <c r="B61" s="203"/>
      <c r="C61" s="189"/>
      <c r="D61" s="189"/>
      <c r="E61" s="189"/>
      <c r="F61" s="189"/>
      <c r="G61" s="189"/>
      <c r="H61" s="189"/>
      <c r="I61" s="189"/>
      <c r="J61" s="192"/>
      <c r="K61" s="189"/>
      <c r="L61" s="189"/>
      <c r="M61" s="189"/>
      <c r="N61" s="189"/>
      <c r="O61" s="189"/>
      <c r="P61" s="189"/>
      <c r="Q61" s="189"/>
      <c r="R61" s="189"/>
      <c r="S61" s="1"/>
      <c r="T61" s="204" t="s">
        <v>233</v>
      </c>
      <c r="U61" s="14"/>
      <c r="V61" s="14"/>
      <c r="W61" s="14"/>
      <c r="X61" s="13"/>
      <c r="Y61" s="14"/>
      <c r="Z61" s="13"/>
      <c r="AB61" s="42"/>
      <c r="AC61" s="29"/>
      <c r="AD61" s="29"/>
      <c r="AE61" s="29"/>
      <c r="AF61" s="43"/>
      <c r="AG61" s="90"/>
      <c r="AH61" s="91"/>
      <c r="AI61" s="29"/>
      <c r="AJ61" s="29"/>
      <c r="AK61" s="29"/>
      <c r="AL61" s="93"/>
      <c r="AM61" s="93"/>
      <c r="AN61" s="29"/>
      <c r="AO61" s="29"/>
      <c r="AP61" s="29"/>
      <c r="AQ61" s="29"/>
      <c r="AR61" s="29"/>
      <c r="AS61" s="29"/>
      <c r="AT61" s="29"/>
      <c r="AU61" s="29"/>
      <c r="AV61" s="90"/>
      <c r="AW61" s="29"/>
    </row>
    <row r="62" spans="1:49">
      <c r="A62" s="195"/>
      <c r="B62" s="203"/>
      <c r="C62" s="189"/>
      <c r="D62" s="189"/>
      <c r="E62" s="189"/>
      <c r="F62" s="189"/>
      <c r="G62" s="189"/>
      <c r="H62" s="189"/>
      <c r="I62" s="189"/>
      <c r="J62" s="189"/>
      <c r="K62" s="189"/>
      <c r="L62" s="189"/>
      <c r="M62" s="189"/>
      <c r="N62" s="189"/>
      <c r="O62" s="189"/>
      <c r="P62" s="189"/>
      <c r="Q62" s="189"/>
      <c r="R62" s="189"/>
      <c r="S62" s="1"/>
      <c r="T62" s="1" t="s">
        <v>236</v>
      </c>
      <c r="W62" s="205" t="s">
        <v>241</v>
      </c>
      <c r="X62" s="206"/>
      <c r="Y62" s="11"/>
      <c r="Z62" s="11"/>
      <c r="AB62" s="42"/>
      <c r="AC62" s="29"/>
      <c r="AD62" s="29"/>
      <c r="AE62" s="29"/>
      <c r="AF62" s="43"/>
      <c r="AG62" s="90"/>
      <c r="AH62" s="91"/>
      <c r="AI62" s="29"/>
      <c r="AJ62" s="29"/>
      <c r="AK62" s="29"/>
      <c r="AL62" s="93"/>
      <c r="AM62" s="93"/>
      <c r="AN62" s="29"/>
      <c r="AO62" s="29"/>
      <c r="AP62" s="29"/>
      <c r="AQ62" s="29"/>
      <c r="AR62" s="29"/>
      <c r="AS62" s="29"/>
      <c r="AT62" s="29"/>
      <c r="AU62" s="29"/>
      <c r="AV62" s="90"/>
      <c r="AW62" s="29"/>
    </row>
    <row r="63" spans="1:49">
      <c r="A63" s="194"/>
      <c r="B63" s="203"/>
      <c r="C63" s="189"/>
      <c r="D63" s="189"/>
      <c r="E63" s="189"/>
      <c r="F63" s="189"/>
      <c r="G63" s="189"/>
      <c r="H63" s="189"/>
      <c r="I63" s="189"/>
      <c r="J63" s="192"/>
      <c r="K63" s="189"/>
      <c r="L63" s="189"/>
      <c r="M63" s="189"/>
      <c r="N63" s="189"/>
      <c r="O63" s="189"/>
      <c r="P63" s="189"/>
      <c r="Q63" s="189"/>
      <c r="R63" s="189"/>
      <c r="S63" s="1"/>
      <c r="T63" s="1" t="s">
        <v>240</v>
      </c>
      <c r="W63" s="205"/>
      <c r="X63" s="206"/>
      <c r="Y63" s="11"/>
      <c r="Z63" s="11"/>
      <c r="AB63" s="42"/>
      <c r="AC63" s="29"/>
      <c r="AD63" s="29"/>
      <c r="AE63" s="29"/>
      <c r="AF63" s="43"/>
      <c r="AG63" s="90"/>
      <c r="AH63" s="91"/>
      <c r="AI63" s="29"/>
      <c r="AJ63" s="29"/>
      <c r="AK63" s="29"/>
      <c r="AL63" s="93"/>
      <c r="AM63" s="93"/>
      <c r="AN63" s="29"/>
      <c r="AO63" s="29"/>
      <c r="AP63" s="29"/>
      <c r="AQ63" s="29"/>
      <c r="AR63" s="29"/>
      <c r="AS63" s="29"/>
      <c r="AT63" s="29"/>
      <c r="AU63" s="29"/>
      <c r="AV63" s="90"/>
      <c r="AW63" s="29"/>
    </row>
    <row r="64" spans="1:49">
      <c r="A64" s="193"/>
      <c r="B64" s="189"/>
      <c r="C64" s="189"/>
      <c r="D64" s="189"/>
      <c r="E64" s="189"/>
      <c r="F64" s="189"/>
      <c r="G64" s="189"/>
      <c r="H64" s="189"/>
      <c r="I64" s="189"/>
      <c r="J64" s="189"/>
      <c r="K64" s="192"/>
      <c r="L64" s="189"/>
      <c r="M64" s="189"/>
      <c r="N64" s="189"/>
      <c r="O64" s="189"/>
      <c r="P64" s="189"/>
      <c r="Q64" s="189"/>
      <c r="R64" s="189"/>
      <c r="S64" s="1"/>
      <c r="T64" s="11" t="s">
        <v>244</v>
      </c>
      <c r="U64" s="11"/>
      <c r="V64" s="11"/>
      <c r="W64" s="207" t="s">
        <v>130</v>
      </c>
      <c r="X64" s="208"/>
      <c r="Y64" s="11"/>
      <c r="Z64" s="11"/>
      <c r="AB64" s="42"/>
      <c r="AC64" s="29"/>
      <c r="AD64" s="29"/>
      <c r="AE64" s="29"/>
      <c r="AF64" s="43"/>
      <c r="AG64" s="90"/>
      <c r="AH64" s="91"/>
      <c r="AI64" s="29"/>
      <c r="AJ64" s="29"/>
      <c r="AK64" s="29"/>
      <c r="AL64" s="93"/>
      <c r="AM64" s="93"/>
      <c r="AN64" s="29"/>
      <c r="AO64" s="29"/>
      <c r="AP64" s="29"/>
      <c r="AQ64" s="29"/>
      <c r="AR64" s="29"/>
      <c r="AS64" s="29"/>
      <c r="AT64" s="29"/>
      <c r="AU64" s="29"/>
      <c r="AV64" s="90"/>
      <c r="AW64" s="29"/>
    </row>
    <row r="65" spans="1:59">
      <c r="A65" s="193"/>
      <c r="B65" s="192"/>
      <c r="C65" s="189"/>
      <c r="D65" s="189"/>
      <c r="E65" s="189"/>
      <c r="F65" s="189"/>
      <c r="G65" s="189"/>
      <c r="H65" s="189"/>
      <c r="I65" s="189"/>
      <c r="J65" s="192"/>
      <c r="K65" s="189"/>
      <c r="L65" s="189"/>
      <c r="M65" s="189"/>
      <c r="N65" s="189"/>
      <c r="O65" s="189"/>
      <c r="P65" s="189"/>
      <c r="Q65" s="189"/>
      <c r="R65" s="189"/>
      <c r="S65" s="1"/>
      <c r="T65" s="1" t="s">
        <v>248</v>
      </c>
      <c r="V65" s="205"/>
      <c r="W65" s="205" t="s">
        <v>245</v>
      </c>
      <c r="X65" s="206"/>
      <c r="Y65" s="11"/>
      <c r="Z65" s="11"/>
      <c r="AB65" s="42"/>
      <c r="AC65" s="29"/>
      <c r="AD65" s="29"/>
      <c r="AE65" s="29"/>
      <c r="AF65" s="43"/>
      <c r="AG65" s="90"/>
      <c r="AH65" s="91"/>
      <c r="AI65" s="29"/>
      <c r="AJ65" s="29"/>
      <c r="AK65" s="29"/>
      <c r="AL65" s="93"/>
      <c r="AM65" s="93"/>
      <c r="AN65" s="29"/>
      <c r="AO65" s="29"/>
      <c r="AP65" s="29"/>
      <c r="AQ65" s="29"/>
      <c r="AR65" s="29"/>
      <c r="AS65" s="29"/>
      <c r="AT65" s="29"/>
      <c r="AU65" s="29"/>
      <c r="AV65" s="90"/>
      <c r="AW65" s="29"/>
    </row>
    <row r="66" spans="1:59">
      <c r="A66" s="193"/>
      <c r="B66" s="189"/>
      <c r="C66" s="189"/>
      <c r="D66" s="189"/>
      <c r="E66" s="189"/>
      <c r="F66" s="189"/>
      <c r="G66" s="189"/>
      <c r="H66" s="189"/>
      <c r="I66" s="189"/>
      <c r="J66" s="29"/>
      <c r="K66" s="189"/>
      <c r="L66" s="189"/>
      <c r="M66" s="189"/>
      <c r="N66" s="189"/>
      <c r="O66" s="189"/>
      <c r="P66" s="189"/>
      <c r="Q66" s="189"/>
      <c r="R66" s="189"/>
      <c r="S66" s="1"/>
      <c r="T66" s="11"/>
      <c r="U66" s="11"/>
      <c r="V66" s="209"/>
      <c r="W66" s="209" t="s">
        <v>245</v>
      </c>
      <c r="X66" s="11"/>
      <c r="Y66" s="11"/>
      <c r="Z66" s="11"/>
      <c r="AB66" s="42"/>
      <c r="AC66" s="29"/>
      <c r="AD66" s="29"/>
      <c r="AE66" s="29"/>
      <c r="AF66" s="43"/>
      <c r="AG66" s="90"/>
      <c r="AH66" s="91"/>
      <c r="AI66" s="29"/>
      <c r="AJ66" s="29"/>
      <c r="AK66" s="29"/>
      <c r="AL66" s="93"/>
      <c r="AM66" s="93"/>
      <c r="AN66" s="29"/>
      <c r="AO66" s="29"/>
      <c r="AP66" s="29"/>
      <c r="AQ66" s="29"/>
      <c r="AR66" s="29"/>
      <c r="AS66" s="29"/>
      <c r="AT66" s="29"/>
      <c r="AU66" s="29"/>
      <c r="AV66" s="90"/>
      <c r="AW66" s="29"/>
    </row>
    <row r="67" spans="1:59">
      <c r="A67" s="193"/>
      <c r="B67" s="42"/>
      <c r="C67" s="42"/>
      <c r="D67" s="42"/>
      <c r="E67" s="42"/>
      <c r="F67" s="42"/>
      <c r="G67" s="42"/>
      <c r="H67" s="42"/>
      <c r="I67" s="42"/>
      <c r="J67" s="29"/>
      <c r="K67" s="42"/>
      <c r="L67" s="42"/>
      <c r="M67" s="42"/>
      <c r="N67" s="42"/>
      <c r="O67" s="42"/>
      <c r="P67" s="42"/>
      <c r="Q67" s="42"/>
      <c r="R67" s="42"/>
      <c r="S67" s="1"/>
      <c r="T67" s="11" t="s">
        <v>252</v>
      </c>
      <c r="U67" s="11"/>
      <c r="V67" s="209"/>
      <c r="W67" s="209" t="s">
        <v>245</v>
      </c>
      <c r="X67" s="11"/>
      <c r="Y67" s="42"/>
      <c r="Z67" s="42"/>
      <c r="AB67" s="42"/>
      <c r="AC67" s="29"/>
      <c r="AD67" s="29"/>
      <c r="AE67" s="29"/>
      <c r="AF67" s="43"/>
      <c r="AG67" s="90"/>
      <c r="AH67" s="91"/>
      <c r="AI67" s="29"/>
      <c r="AJ67" s="29"/>
      <c r="AK67" s="29"/>
      <c r="AL67" s="93"/>
      <c r="AM67" s="93"/>
      <c r="AN67" s="29"/>
      <c r="AO67" s="29"/>
      <c r="AP67" s="29"/>
      <c r="AQ67" s="29"/>
      <c r="AR67" s="29"/>
      <c r="AS67" s="29"/>
      <c r="AT67" s="29"/>
      <c r="AU67" s="29"/>
      <c r="AV67" s="90"/>
      <c r="AW67" s="29"/>
    </row>
    <row r="68" spans="1:59">
      <c r="A68" s="193"/>
      <c r="B68" s="42"/>
      <c r="C68" s="42"/>
      <c r="D68" s="42"/>
      <c r="E68" s="42"/>
      <c r="F68" s="42"/>
      <c r="G68" s="42"/>
      <c r="H68" s="42"/>
      <c r="I68" s="42"/>
      <c r="J68" s="29"/>
      <c r="K68" s="42"/>
      <c r="L68" s="42"/>
      <c r="M68" s="42"/>
      <c r="N68" s="42"/>
      <c r="O68" s="42"/>
      <c r="P68" s="42"/>
      <c r="Q68" s="42"/>
      <c r="R68" s="42"/>
      <c r="S68" s="1"/>
      <c r="T68" s="11" t="s">
        <v>254</v>
      </c>
      <c r="U68" s="42"/>
      <c r="V68" s="42"/>
      <c r="W68" s="29" t="s">
        <v>255</v>
      </c>
      <c r="X68" s="42"/>
      <c r="Y68" s="42"/>
      <c r="Z68" s="42"/>
      <c r="AB68" s="42"/>
      <c r="AC68" s="29"/>
      <c r="AD68" s="29"/>
      <c r="AE68" s="29"/>
      <c r="AF68" s="43"/>
      <c r="AG68" s="90"/>
      <c r="AH68" s="91"/>
      <c r="AI68" s="29"/>
      <c r="AJ68" s="29"/>
      <c r="AK68" s="29"/>
      <c r="AL68" s="93"/>
      <c r="AM68" s="93"/>
      <c r="AN68" s="29"/>
      <c r="AO68" s="29"/>
      <c r="AP68" s="29"/>
      <c r="AQ68" s="29"/>
      <c r="AR68" s="29"/>
      <c r="AS68" s="29"/>
      <c r="AT68" s="29"/>
      <c r="AU68" s="29"/>
      <c r="AV68" s="90"/>
      <c r="AW68" s="29"/>
    </row>
    <row r="69" spans="1:59">
      <c r="A69" s="193"/>
      <c r="B69" s="42"/>
      <c r="C69" s="42"/>
      <c r="D69" s="42"/>
      <c r="E69" s="42"/>
      <c r="F69" s="42"/>
      <c r="G69" s="42"/>
      <c r="H69" s="42"/>
      <c r="I69" s="42"/>
      <c r="J69" s="29"/>
      <c r="K69" s="42"/>
      <c r="L69" s="42"/>
      <c r="M69" s="42"/>
      <c r="N69" s="42"/>
      <c r="O69" s="42"/>
      <c r="P69" s="42"/>
      <c r="Q69" s="42"/>
      <c r="R69" s="42"/>
      <c r="S69" s="1"/>
      <c r="T69" s="42"/>
      <c r="U69" s="42"/>
      <c r="V69" s="42"/>
      <c r="W69" s="42"/>
      <c r="X69" s="42"/>
      <c r="Y69" s="42"/>
      <c r="Z69" s="42"/>
      <c r="AB69" s="42"/>
      <c r="AC69" s="29"/>
      <c r="AD69" s="29"/>
      <c r="AE69" s="29"/>
      <c r="AF69" s="43"/>
      <c r="AG69" s="90"/>
      <c r="AH69" s="91"/>
      <c r="AI69" s="29"/>
      <c r="AJ69" s="29"/>
      <c r="AK69" s="29"/>
      <c r="AL69" s="93"/>
      <c r="AM69" s="93"/>
      <c r="AN69" s="29"/>
      <c r="AO69" s="29"/>
      <c r="AP69" s="29"/>
      <c r="AQ69" s="29"/>
      <c r="AR69" s="29"/>
      <c r="AS69" s="29"/>
      <c r="AT69" s="29"/>
      <c r="AU69" s="29"/>
      <c r="AV69" s="90"/>
      <c r="AW69" s="29"/>
    </row>
    <row r="70" spans="1:59">
      <c r="A70" s="210"/>
      <c r="B70" s="75"/>
      <c r="C70" s="1"/>
      <c r="D70" s="47"/>
      <c r="E70" s="211"/>
      <c r="O70" s="212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</row>
    <row r="71" spans="1:59">
      <c r="A71" s="213"/>
      <c r="O71" s="212"/>
      <c r="AB71" s="216"/>
      <c r="AC71" s="216"/>
      <c r="AD71" s="216"/>
      <c r="AE71" s="216"/>
      <c r="AF71" s="216"/>
      <c r="AG71" s="216"/>
      <c r="AH71" s="216"/>
      <c r="AI71" s="216"/>
    </row>
    <row r="72" spans="1:59">
      <c r="A72" s="213"/>
      <c r="J72" s="1"/>
      <c r="K72" s="282"/>
      <c r="L72" s="282"/>
      <c r="M72" s="47"/>
      <c r="N72" s="1"/>
      <c r="O72" s="1"/>
      <c r="P72" s="75"/>
      <c r="Q72" s="179"/>
      <c r="R72" s="1"/>
      <c r="S72" s="1"/>
      <c r="T72" s="1"/>
      <c r="AB72" s="1"/>
      <c r="AC72" s="1"/>
      <c r="AD72" s="1"/>
      <c r="AE72" s="1"/>
      <c r="AF72" s="1"/>
      <c r="AG72" s="1"/>
      <c r="AH72" s="1"/>
      <c r="AI72" s="1"/>
    </row>
    <row r="73" spans="1:59">
      <c r="A73" s="1"/>
      <c r="K73" s="282"/>
      <c r="L73" s="282"/>
      <c r="S73" s="1"/>
      <c r="T73" s="1"/>
      <c r="U73" s="216"/>
      <c r="V73" s="216"/>
      <c r="W73" s="216"/>
      <c r="X73" s="216"/>
      <c r="Y73" s="216"/>
      <c r="Z73" s="216"/>
      <c r="AA73" s="216"/>
      <c r="AB73" s="1"/>
      <c r="AC73" s="1"/>
      <c r="AD73" s="1"/>
      <c r="AE73" s="1"/>
      <c r="AF73" s="1"/>
      <c r="AG73" s="1"/>
      <c r="AH73" s="1"/>
      <c r="AI73" s="1"/>
    </row>
    <row r="74" spans="1:59">
      <c r="A74" s="222"/>
      <c r="K74" s="282"/>
      <c r="L74" s="282"/>
      <c r="S74" s="1"/>
      <c r="T74" s="1"/>
      <c r="AB74" s="1"/>
      <c r="AC74" s="1"/>
      <c r="AD74" s="1"/>
      <c r="AE74" s="1"/>
      <c r="AF74" s="1"/>
      <c r="AG74" s="1"/>
      <c r="AH74" s="1"/>
      <c r="AI74" s="1"/>
    </row>
    <row r="75" spans="1:59">
      <c r="A75" s="222"/>
      <c r="K75" s="282"/>
      <c r="L75" s="282"/>
      <c r="S75" s="1"/>
      <c r="T75" s="1"/>
      <c r="AB75" s="1"/>
      <c r="AC75" s="1"/>
      <c r="AD75" s="1"/>
      <c r="AE75" s="1"/>
      <c r="AF75" s="1"/>
      <c r="AG75" s="1"/>
      <c r="AH75" s="1"/>
      <c r="AI75" s="1"/>
    </row>
    <row r="76" spans="1:59">
      <c r="A76" s="222"/>
      <c r="K76" s="282"/>
      <c r="L76" s="282"/>
      <c r="S76" s="1"/>
      <c r="T76" s="1"/>
      <c r="AB76" s="1"/>
      <c r="AC76" s="1"/>
      <c r="AD76" s="1"/>
      <c r="AE76" s="1"/>
      <c r="AF76" s="1"/>
      <c r="AG76" s="1"/>
      <c r="AH76" s="1"/>
      <c r="AI76" s="1"/>
    </row>
    <row r="77" spans="1:59">
      <c r="A77" s="222"/>
      <c r="K77" s="282"/>
      <c r="L77" s="282"/>
      <c r="S77" s="1"/>
      <c r="T77" s="1"/>
      <c r="AB77" s="1"/>
      <c r="AC77" s="1"/>
      <c r="AD77" s="1"/>
      <c r="AE77" s="1"/>
      <c r="AF77" s="1"/>
      <c r="AG77" s="1"/>
      <c r="AH77" s="1"/>
      <c r="AI77" s="1"/>
    </row>
    <row r="78" spans="1:59">
      <c r="A78" s="222"/>
      <c r="K78" s="282"/>
      <c r="L78" s="282"/>
      <c r="S78" s="1"/>
      <c r="T78" s="1"/>
      <c r="AB78" s="1"/>
      <c r="AC78" s="1"/>
      <c r="AD78" s="1"/>
      <c r="AE78" s="1"/>
      <c r="AF78" s="1"/>
      <c r="AG78" s="1"/>
      <c r="AH78" s="1"/>
      <c r="AI78" s="1"/>
    </row>
    <row r="79" spans="1:59">
      <c r="A79" s="222"/>
      <c r="S79" s="1"/>
      <c r="T79" s="1"/>
      <c r="AB79" s="1"/>
      <c r="AC79" s="1"/>
      <c r="AD79" s="1"/>
      <c r="AE79" s="1"/>
      <c r="AF79" s="1"/>
      <c r="AG79" s="1"/>
      <c r="AH79" s="1"/>
      <c r="AI79" s="1"/>
    </row>
    <row r="80" spans="1:59">
      <c r="A80" s="222"/>
      <c r="S80" s="1"/>
      <c r="T80" s="1"/>
      <c r="AB80" s="1"/>
      <c r="AC80" s="1"/>
      <c r="AD80" s="1"/>
      <c r="AE80" s="1"/>
      <c r="AF80" s="1"/>
      <c r="AG80" s="1"/>
      <c r="AH80" s="1"/>
      <c r="AI80" s="1"/>
    </row>
    <row r="81" spans="1:35">
      <c r="A81" s="222"/>
      <c r="S81" s="1"/>
      <c r="T81" s="1"/>
      <c r="AB81" s="1"/>
      <c r="AC81" s="1"/>
      <c r="AD81" s="1"/>
      <c r="AE81" s="1"/>
      <c r="AF81" s="1"/>
      <c r="AG81" s="1"/>
      <c r="AH81" s="1"/>
      <c r="AI81" s="1"/>
    </row>
    <row r="82" spans="1:35">
      <c r="S82" s="1"/>
      <c r="T82" s="1"/>
      <c r="AB82" s="1"/>
      <c r="AC82" s="1"/>
      <c r="AD82" s="1"/>
      <c r="AE82" s="1"/>
      <c r="AF82" s="1"/>
      <c r="AG82" s="1"/>
      <c r="AH82" s="1"/>
      <c r="AI82" s="1"/>
    </row>
    <row r="83" spans="1:35" ht="19">
      <c r="A83" s="224"/>
      <c r="S83" s="1"/>
      <c r="T83" s="1"/>
      <c r="AB83" s="1"/>
      <c r="AC83" s="1"/>
      <c r="AD83" s="1"/>
      <c r="AE83" s="1"/>
      <c r="AF83" s="1"/>
      <c r="AG83" s="1"/>
      <c r="AH83" s="1"/>
      <c r="AI83" s="1"/>
    </row>
    <row r="84" spans="1:35">
      <c r="A84" s="222"/>
      <c r="S84" s="1"/>
      <c r="T84" s="1"/>
      <c r="AB84" s="1"/>
      <c r="AC84" s="1"/>
      <c r="AD84" s="1"/>
      <c r="AE84" s="1"/>
      <c r="AF84" s="1"/>
      <c r="AG84" s="1"/>
      <c r="AH84" s="1"/>
      <c r="AI84" s="1"/>
    </row>
    <row r="85" spans="1:35">
      <c r="B85" s="222"/>
      <c r="S85" s="1"/>
      <c r="T85" s="1"/>
      <c r="AB85" s="1"/>
      <c r="AC85" s="1"/>
      <c r="AD85" s="1"/>
      <c r="AE85" s="1"/>
      <c r="AF85" s="1"/>
      <c r="AG85" s="1"/>
      <c r="AH85" s="1"/>
      <c r="AI85" s="1"/>
    </row>
    <row r="86" spans="1:35">
      <c r="B86" s="222"/>
      <c r="S86" s="1"/>
      <c r="T86" s="1"/>
      <c r="AB86" s="1"/>
      <c r="AC86" s="1"/>
      <c r="AD86" s="1"/>
      <c r="AE86" s="1"/>
      <c r="AF86" s="1"/>
      <c r="AG86" s="1"/>
      <c r="AH86" s="1"/>
      <c r="AI86" s="1"/>
    </row>
    <row r="87" spans="1:35">
      <c r="B87" s="222"/>
      <c r="S87" s="1"/>
      <c r="T87" s="1"/>
      <c r="AB87" s="1"/>
      <c r="AC87" s="1"/>
      <c r="AD87" s="1"/>
      <c r="AE87" s="1"/>
      <c r="AF87" s="1"/>
      <c r="AG87" s="1"/>
      <c r="AH87" s="1"/>
      <c r="AI87" s="1"/>
    </row>
    <row r="88" spans="1:35">
      <c r="A88" s="222"/>
    </row>
    <row r="93" spans="1:35">
      <c r="A93" s="222"/>
    </row>
    <row r="94" spans="1:35">
      <c r="A94" s="222"/>
    </row>
    <row r="95" spans="1:35">
      <c r="A95" s="222"/>
    </row>
  </sheetData>
  <mergeCells count="23">
    <mergeCell ref="AJ6:AM6"/>
    <mergeCell ref="AJ11:AL11"/>
    <mergeCell ref="N14:P14"/>
    <mergeCell ref="A18:B19"/>
    <mergeCell ref="F18:G19"/>
    <mergeCell ref="K18:L19"/>
    <mergeCell ref="P18:Q19"/>
    <mergeCell ref="A29:B29"/>
    <mergeCell ref="C29:D29"/>
    <mergeCell ref="E29:F29"/>
    <mergeCell ref="G29:H29"/>
    <mergeCell ref="A30:B31"/>
    <mergeCell ref="C30:D31"/>
    <mergeCell ref="E30:F31"/>
    <mergeCell ref="G30:H31"/>
    <mergeCell ref="A32:B32"/>
    <mergeCell ref="C32:D32"/>
    <mergeCell ref="E32:F32"/>
    <mergeCell ref="G32:H32"/>
    <mergeCell ref="A33:B34"/>
    <mergeCell ref="C33:D34"/>
    <mergeCell ref="E33:F34"/>
    <mergeCell ref="G33:H34"/>
  </mergeCells>
  <conditionalFormatting sqref="I31:I33">
    <cfRule type="expression" dxfId="9" priority="1">
      <formula>#REF!="x"</formula>
    </cfRule>
  </conditionalFormatting>
  <dataValidations count="1">
    <dataValidation type="list" operator="equal" allowBlank="1" showErrorMessage="1" sqref="N14" xr:uid="{88DD41EE-A684-A945-B595-C676754F9744}">
      <formula1>"Neutral,forgottable;,Stunning,Striking;,Strong,imposing;,Smart,Sharp;,Excentric,distingtive;,Intimidating,Menacing;,"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9" scale="67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693465-75CD-9946-B0CD-33F0434C516F}">
          <x14:formula1>
            <xm:f>Feats!$D$3:$D$5</xm:f>
          </x14:formula1>
          <x14:formula2>
            <xm:f>0</xm:f>
          </x14:formula2>
          <xm:sqref>E16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AB182-35CF-D044-99F9-3DF16CBBF589}">
  <sheetPr>
    <pageSetUpPr fitToPage="1"/>
  </sheetPr>
  <dimension ref="B1:AD99"/>
  <sheetViews>
    <sheetView zoomScale="110" zoomScaleNormal="110" workbookViewId="0">
      <selection activeCell="V29" sqref="V29:AA34"/>
    </sheetView>
  </sheetViews>
  <sheetFormatPr baseColWidth="10" defaultColWidth="4.6640625" defaultRowHeight="15"/>
  <cols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10" t="s">
        <v>276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1" t="s">
        <v>277</v>
      </c>
      <c r="C14" s="1"/>
      <c r="D14" s="1"/>
      <c r="E14" s="1"/>
      <c r="F14" s="1"/>
      <c r="G14" s="1"/>
      <c r="H14" s="12"/>
      <c r="I14" s="1" t="s">
        <v>278</v>
      </c>
      <c r="J14" s="1"/>
      <c r="K14" s="1"/>
      <c r="L14" s="1" t="s">
        <v>279</v>
      </c>
      <c r="M14" s="1"/>
      <c r="N14" s="1"/>
      <c r="O14" s="888" t="s">
        <v>280</v>
      </c>
      <c r="P14" s="888"/>
      <c r="Q14" s="888"/>
      <c r="R14" s="1"/>
      <c r="S14" s="1" t="s">
        <v>281</v>
      </c>
      <c r="T14" s="1"/>
      <c r="U14" s="1"/>
    </row>
    <row r="15" spans="2:21">
      <c r="B15" s="10" t="s">
        <v>50</v>
      </c>
      <c r="C15" s="10"/>
      <c r="D15" s="10"/>
      <c r="E15" s="10"/>
      <c r="F15" s="10" t="s">
        <v>52</v>
      </c>
      <c r="G15" s="10"/>
      <c r="H15" s="41">
        <f>LOOKUP(F16,Taulukot!$D$3:$E$5)</f>
        <v>8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 thickBot="1">
      <c r="B16" s="1" t="s">
        <v>282</v>
      </c>
      <c r="C16" s="1"/>
      <c r="D16" s="1"/>
      <c r="E16" s="1"/>
      <c r="F16" s="47" t="s">
        <v>283</v>
      </c>
      <c r="G16" s="47"/>
      <c r="H16" s="1"/>
      <c r="I16" s="1" t="s">
        <v>284</v>
      </c>
      <c r="J16" s="1"/>
      <c r="K16" s="1"/>
      <c r="L16" s="1" t="s">
        <v>285</v>
      </c>
      <c r="M16" s="1"/>
      <c r="N16" s="1"/>
      <c r="O16" s="1"/>
      <c r="P16" s="1">
        <v>150</v>
      </c>
      <c r="Q16" s="1"/>
      <c r="R16" s="1">
        <v>80</v>
      </c>
      <c r="S16" s="1"/>
      <c r="T16" s="48" t="s">
        <v>65</v>
      </c>
      <c r="U16" s="1"/>
    </row>
    <row r="17" spans="2:27" ht="14.5" customHeight="1" thickBot="1">
      <c r="B17" s="50" t="s">
        <v>68</v>
      </c>
      <c r="C17" s="51"/>
      <c r="D17" s="52" t="str">
        <f>LOOKUP(STR,Taulukot!$K$3:$L$13)</f>
        <v>Great</v>
      </c>
      <c r="E17" s="53"/>
      <c r="F17" s="53"/>
      <c r="G17" s="54" t="s">
        <v>70</v>
      </c>
      <c r="H17" s="51"/>
      <c r="I17" s="55" t="str">
        <f>LOOKUP(DEX,Taulukot!$K$3:$L$13)</f>
        <v>Mediocre</v>
      </c>
      <c r="J17" s="53"/>
      <c r="K17" s="53"/>
      <c r="L17" s="54" t="s">
        <v>72</v>
      </c>
      <c r="M17" s="51"/>
      <c r="N17" s="55" t="str">
        <f>LOOKUP(INT,Taulukot!$K$3:$L$13)</f>
        <v>Poor</v>
      </c>
      <c r="O17" s="53"/>
      <c r="P17" s="53"/>
      <c r="Q17" s="54" t="s">
        <v>74</v>
      </c>
      <c r="R17" s="51"/>
      <c r="S17" s="55" t="str">
        <f>LOOKUP(CHA,Taulukot!$K$3:$L$13)</f>
        <v>Average</v>
      </c>
      <c r="T17" s="53"/>
      <c r="U17" s="225"/>
    </row>
    <row r="18" spans="2:27" ht="15" customHeight="1" thickBot="1">
      <c r="B18" s="889">
        <f>2+1+1</f>
        <v>4</v>
      </c>
      <c r="C18" s="889"/>
      <c r="D18" s="59"/>
      <c r="E18" s="59"/>
      <c r="F18" s="59"/>
      <c r="G18" s="889">
        <v>0</v>
      </c>
      <c r="H18" s="889"/>
      <c r="I18" s="59"/>
      <c r="J18" s="59"/>
      <c r="K18" s="59"/>
      <c r="L18" s="889">
        <v>-1</v>
      </c>
      <c r="M18" s="889"/>
      <c r="N18" s="59"/>
      <c r="O18" s="59"/>
      <c r="P18" s="59"/>
      <c r="Q18" s="889">
        <f>1</f>
        <v>1</v>
      </c>
      <c r="R18" s="889"/>
      <c r="S18" s="59"/>
      <c r="T18" s="59"/>
      <c r="U18" s="226"/>
    </row>
    <row r="19" spans="2:27" ht="16.5" customHeight="1" thickBot="1">
      <c r="B19" s="889"/>
      <c r="C19" s="889"/>
      <c r="D19" s="63"/>
      <c r="E19" s="63"/>
      <c r="F19" s="63"/>
      <c r="G19" s="889"/>
      <c r="H19" s="889"/>
      <c r="I19" s="63"/>
      <c r="J19" s="63"/>
      <c r="K19" s="63"/>
      <c r="L19" s="889"/>
      <c r="M19" s="889"/>
      <c r="N19" s="63"/>
      <c r="O19" s="63"/>
      <c r="P19" s="63"/>
      <c r="Q19" s="889"/>
      <c r="R19" s="889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97</v>
      </c>
      <c r="C21" s="1"/>
      <c r="D21" s="1"/>
      <c r="E21" s="74">
        <v>5</v>
      </c>
      <c r="F21" s="74">
        <f t="shared" ref="F21:F27" si="0">E21+STR</f>
        <v>9</v>
      </c>
      <c r="G21" s="1" t="s">
        <v>92</v>
      </c>
      <c r="H21" s="1"/>
      <c r="I21" s="1"/>
      <c r="J21" s="75">
        <v>3</v>
      </c>
      <c r="K21" s="76">
        <f t="shared" ref="K21:K27" si="1">J21+DEX</f>
        <v>3</v>
      </c>
      <c r="L21" s="1" t="s">
        <v>93</v>
      </c>
      <c r="M21" s="1"/>
      <c r="N21" s="1"/>
      <c r="O21" s="75">
        <v>0</v>
      </c>
      <c r="P21" s="77">
        <f t="shared" ref="P21:P28" si="2">O21+INT</f>
        <v>-1</v>
      </c>
      <c r="Q21" s="1" t="s">
        <v>94</v>
      </c>
      <c r="R21" s="1"/>
      <c r="S21" s="1"/>
      <c r="T21" s="75">
        <v>0</v>
      </c>
      <c r="U21" s="229">
        <f t="shared" ref="U21:U27" si="3">T21+CHA</f>
        <v>1</v>
      </c>
    </row>
    <row r="22" spans="2:27">
      <c r="B22" s="48" t="s">
        <v>103</v>
      </c>
      <c r="C22" s="1"/>
      <c r="D22" s="1"/>
      <c r="E22" s="74"/>
      <c r="F22" s="74">
        <f t="shared" si="0"/>
        <v>4</v>
      </c>
      <c r="G22" s="1" t="s">
        <v>98</v>
      </c>
      <c r="H22" s="1"/>
      <c r="I22" s="1"/>
      <c r="J22" s="75">
        <v>0</v>
      </c>
      <c r="K22" s="76">
        <f t="shared" si="1"/>
        <v>0</v>
      </c>
      <c r="L22" s="1" t="s">
        <v>99</v>
      </c>
      <c r="M22" s="1"/>
      <c r="N22" s="1"/>
      <c r="O22" s="75">
        <v>2</v>
      </c>
      <c r="P22" s="80">
        <f t="shared" si="2"/>
        <v>1</v>
      </c>
      <c r="Q22" s="1" t="s">
        <v>100</v>
      </c>
      <c r="R22" s="1"/>
      <c r="S22" s="1"/>
      <c r="T22" s="75">
        <v>0</v>
      </c>
      <c r="U22" s="230">
        <f t="shared" si="3"/>
        <v>1</v>
      </c>
    </row>
    <row r="23" spans="2:27">
      <c r="B23" s="48" t="s">
        <v>108</v>
      </c>
      <c r="C23" s="1"/>
      <c r="D23" s="1"/>
      <c r="E23" s="74">
        <v>3</v>
      </c>
      <c r="F23" s="74">
        <f t="shared" si="0"/>
        <v>7</v>
      </c>
      <c r="G23" s="1" t="s">
        <v>104</v>
      </c>
      <c r="H23" s="1"/>
      <c r="I23" s="1"/>
      <c r="J23" s="75">
        <v>0</v>
      </c>
      <c r="K23" s="76">
        <f t="shared" si="1"/>
        <v>0</v>
      </c>
      <c r="L23" s="89"/>
      <c r="M23" s="1"/>
      <c r="N23" s="1"/>
      <c r="O23" s="75"/>
      <c r="P23" s="80">
        <f t="shared" si="2"/>
        <v>-1</v>
      </c>
      <c r="Q23" s="18" t="s">
        <v>106</v>
      </c>
      <c r="R23" s="1"/>
      <c r="S23" s="1"/>
      <c r="T23" s="75">
        <v>0</v>
      </c>
      <c r="U23" s="230">
        <f t="shared" si="3"/>
        <v>1</v>
      </c>
    </row>
    <row r="24" spans="2:27" ht="14.5" customHeight="1">
      <c r="B24" s="48" t="s">
        <v>91</v>
      </c>
      <c r="C24" s="1"/>
      <c r="D24" s="1"/>
      <c r="E24" s="74"/>
      <c r="F24" s="74">
        <f t="shared" si="0"/>
        <v>4</v>
      </c>
      <c r="G24" s="1" t="s">
        <v>109</v>
      </c>
      <c r="H24" s="1"/>
      <c r="I24" s="1"/>
      <c r="J24" s="75">
        <v>0</v>
      </c>
      <c r="K24" s="76">
        <f t="shared" si="1"/>
        <v>0</v>
      </c>
      <c r="L24" s="1" t="s">
        <v>110</v>
      </c>
      <c r="M24" s="1"/>
      <c r="N24" s="1"/>
      <c r="O24" s="75">
        <v>1</v>
      </c>
      <c r="P24" s="80">
        <f t="shared" si="2"/>
        <v>0</v>
      </c>
      <c r="Q24" s="1" t="s">
        <v>111</v>
      </c>
      <c r="R24" s="1"/>
      <c r="S24" s="1"/>
      <c r="T24" s="75">
        <v>0</v>
      </c>
      <c r="U24" s="230">
        <f t="shared" si="3"/>
        <v>1</v>
      </c>
    </row>
    <row r="25" spans="2:27" ht="14.5" customHeight="1">
      <c r="B25" s="94"/>
      <c r="C25" s="29"/>
      <c r="D25" s="29"/>
      <c r="E25" s="98"/>
      <c r="F25" s="74">
        <f t="shared" si="0"/>
        <v>4</v>
      </c>
      <c r="G25" s="1" t="s">
        <v>112</v>
      </c>
      <c r="H25" s="1"/>
      <c r="I25" s="1"/>
      <c r="J25" s="75">
        <v>0</v>
      </c>
      <c r="K25" s="76">
        <f t="shared" si="1"/>
        <v>0</v>
      </c>
      <c r="L25" s="95" t="s">
        <v>1719</v>
      </c>
      <c r="M25" s="1"/>
      <c r="N25" s="1"/>
      <c r="O25" s="75"/>
      <c r="P25" s="80">
        <f t="shared" si="2"/>
        <v>-1</v>
      </c>
      <c r="Q25" s="96"/>
      <c r="R25" s="29"/>
      <c r="S25" s="29"/>
      <c r="T25" s="1"/>
      <c r="U25" s="230">
        <f t="shared" si="3"/>
        <v>1</v>
      </c>
    </row>
    <row r="26" spans="2:27" ht="15" customHeight="1">
      <c r="B26" s="94"/>
      <c r="C26" s="29"/>
      <c r="D26" s="29"/>
      <c r="E26" s="8"/>
      <c r="F26" s="74">
        <f t="shared" si="0"/>
        <v>4</v>
      </c>
      <c r="G26" s="1" t="s">
        <v>114</v>
      </c>
      <c r="H26" s="1"/>
      <c r="I26" s="1"/>
      <c r="J26" s="75">
        <v>0</v>
      </c>
      <c r="K26" s="76">
        <f t="shared" si="1"/>
        <v>0</v>
      </c>
      <c r="L26" s="1" t="s">
        <v>115</v>
      </c>
      <c r="M26" s="1"/>
      <c r="N26" s="1"/>
      <c r="O26" s="75">
        <v>0</v>
      </c>
      <c r="P26" s="80">
        <f t="shared" si="2"/>
        <v>-1</v>
      </c>
      <c r="Q26" s="96"/>
      <c r="R26" s="29"/>
      <c r="S26" s="29"/>
      <c r="T26" s="1"/>
      <c r="U26" s="230">
        <f t="shared" si="3"/>
        <v>1</v>
      </c>
    </row>
    <row r="27" spans="2:27">
      <c r="B27" s="94"/>
      <c r="C27" s="29"/>
      <c r="D27" s="29"/>
      <c r="E27" s="8"/>
      <c r="F27" s="74">
        <f t="shared" si="0"/>
        <v>4</v>
      </c>
      <c r="G27" s="1" t="s">
        <v>116</v>
      </c>
      <c r="H27" s="1"/>
      <c r="I27" s="1"/>
      <c r="J27" s="75">
        <v>0</v>
      </c>
      <c r="K27" s="76">
        <f t="shared" si="1"/>
        <v>0</v>
      </c>
      <c r="L27" s="1" t="s">
        <v>117</v>
      </c>
      <c r="M27" s="1"/>
      <c r="N27" s="1"/>
      <c r="O27" s="75">
        <v>0</v>
      </c>
      <c r="P27" s="80">
        <f t="shared" si="2"/>
        <v>-1</v>
      </c>
      <c r="Q27" s="96"/>
      <c r="R27" s="29"/>
      <c r="S27" s="29"/>
      <c r="T27" s="1"/>
      <c r="U27" s="230">
        <f t="shared" si="3"/>
        <v>1</v>
      </c>
    </row>
    <row r="28" spans="2:27" ht="16" thickBot="1">
      <c r="B28" s="94"/>
      <c r="C28" s="29"/>
      <c r="D28" s="29"/>
      <c r="E28" s="98"/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177">
        <v>4</v>
      </c>
      <c r="P28" s="100">
        <f t="shared" si="2"/>
        <v>3</v>
      </c>
      <c r="Q28" s="7"/>
      <c r="R28" s="1"/>
      <c r="S28" s="1"/>
      <c r="T28" s="1"/>
      <c r="U28" s="8"/>
    </row>
    <row r="29" spans="2:27">
      <c r="B29" s="890" t="s">
        <v>119</v>
      </c>
      <c r="C29" s="890"/>
      <c r="D29" s="891" t="s">
        <v>120</v>
      </c>
      <c r="E29" s="891"/>
      <c r="F29" s="891" t="s">
        <v>121</v>
      </c>
      <c r="G29" s="891"/>
      <c r="H29" s="891" t="s">
        <v>122</v>
      </c>
      <c r="I29" s="891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9" t="s">
        <v>126</v>
      </c>
      <c r="W29" s="9"/>
      <c r="X29" s="9"/>
      <c r="Y29" s="9"/>
      <c r="Z29" s="9"/>
      <c r="AA29" s="9"/>
    </row>
    <row r="30" spans="2:27">
      <c r="B30" s="892">
        <v>3</v>
      </c>
      <c r="C30" s="892"/>
      <c r="D30" s="894">
        <f>H15+DEX</f>
        <v>8</v>
      </c>
      <c r="E30" s="894"/>
      <c r="F30" s="894">
        <f>IF(STR&gt;DEX,STR,DEX)+Level</f>
        <v>7</v>
      </c>
      <c r="G30" s="894"/>
      <c r="H30" s="895">
        <f>IF(DEX&gt;INT,DEX+Level/2,INT+Level/2)</f>
        <v>1.5</v>
      </c>
      <c r="I30" s="895"/>
      <c r="J30" s="232" t="s">
        <v>120</v>
      </c>
      <c r="K30" s="108" t="s">
        <v>1718</v>
      </c>
      <c r="L30" s="108"/>
      <c r="M30" s="108"/>
      <c r="N30" s="108"/>
      <c r="O30" s="233" t="s">
        <v>130</v>
      </c>
      <c r="P30" s="109" t="s">
        <v>128</v>
      </c>
      <c r="Q30" s="75"/>
      <c r="R30" s="12">
        <f>D33/2</f>
        <v>7.5</v>
      </c>
      <c r="S30" s="110" t="s">
        <v>129</v>
      </c>
      <c r="T30" s="111"/>
      <c r="U30" s="112" t="s">
        <v>130</v>
      </c>
      <c r="V30" s="868" t="s">
        <v>131</v>
      </c>
      <c r="W30" s="869"/>
      <c r="X30" s="870" t="s">
        <v>1720</v>
      </c>
      <c r="Y30" s="869"/>
      <c r="Z30" s="870" t="s">
        <v>142</v>
      </c>
      <c r="AA30" s="871"/>
    </row>
    <row r="31" spans="2:27">
      <c r="B31" s="892"/>
      <c r="C31" s="892"/>
      <c r="D31" s="894"/>
      <c r="E31" s="894"/>
      <c r="F31" s="894"/>
      <c r="G31" s="894"/>
      <c r="H31" s="895"/>
      <c r="I31" s="895"/>
      <c r="J31" s="118">
        <f>D30</f>
        <v>8</v>
      </c>
      <c r="K31" s="119" t="s">
        <v>130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5</v>
      </c>
      <c r="S31" s="111" t="s">
        <v>137</v>
      </c>
      <c r="T31" s="111"/>
      <c r="U31" s="112" t="s">
        <v>130</v>
      </c>
      <c r="V31" s="863">
        <f>MAX(F21, K23)+10</f>
        <v>19</v>
      </c>
      <c r="W31" s="854"/>
      <c r="X31" s="863">
        <f>MAX($O$26, $T$23)+10</f>
        <v>10</v>
      </c>
      <c r="Y31" s="856"/>
      <c r="Z31" s="863">
        <f>MAX(INT, CHA)+5+LVL</f>
        <v>9</v>
      </c>
      <c r="AA31" s="857"/>
    </row>
    <row r="32" spans="2:27">
      <c r="B32" s="896" t="s">
        <v>123</v>
      </c>
      <c r="C32" s="896"/>
      <c r="D32" s="897" t="s">
        <v>140</v>
      </c>
      <c r="E32" s="897"/>
      <c r="F32" s="897" t="s">
        <v>141</v>
      </c>
      <c r="G32" s="897"/>
      <c r="H32" s="897" t="s">
        <v>142</v>
      </c>
      <c r="I32" s="897"/>
      <c r="J32" s="128">
        <f>(J31+J33)/2</f>
        <v>6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3.75</v>
      </c>
      <c r="S32" s="111" t="s">
        <v>144</v>
      </c>
      <c r="T32" s="111"/>
      <c r="U32" s="112" t="s">
        <v>130</v>
      </c>
      <c r="V32" s="855" t="s">
        <v>1721</v>
      </c>
      <c r="W32" s="872">
        <v>4</v>
      </c>
      <c r="X32" s="867" t="s">
        <v>1722</v>
      </c>
      <c r="Y32" s="872"/>
      <c r="Z32" s="867" t="s">
        <v>1722</v>
      </c>
      <c r="AA32" s="873"/>
    </row>
    <row r="33" spans="2:27" ht="15" customHeight="1" thickBot="1">
      <c r="B33" s="892">
        <f>IF(K31="n",1, IF(K32="n",2, IF(K33="n",3,0)))+IF(O30="N",1,0)</f>
        <v>3</v>
      </c>
      <c r="C33" s="892"/>
      <c r="D33" s="894">
        <f>H15+STR+LVL</f>
        <v>15</v>
      </c>
      <c r="E33" s="894"/>
      <c r="F33" s="894">
        <f>IF(INT&gt;CHA,INT,CHA)+Level</f>
        <v>4</v>
      </c>
      <c r="G33" s="894"/>
      <c r="H33" s="894">
        <f>F33+5</f>
        <v>9</v>
      </c>
      <c r="I33" s="894"/>
      <c r="J33" s="130">
        <f>D30/2</f>
        <v>4</v>
      </c>
      <c r="K33" s="119" t="s">
        <v>133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2.5</v>
      </c>
      <c r="S33" s="134" t="s">
        <v>150</v>
      </c>
      <c r="T33" s="134"/>
      <c r="U33" s="135" t="s">
        <v>130</v>
      </c>
      <c r="V33" s="874">
        <f>V31+W32</f>
        <v>23</v>
      </c>
      <c r="W33" s="859"/>
      <c r="X33" s="875">
        <f>X31+Y32</f>
        <v>10</v>
      </c>
      <c r="Y33" s="859"/>
      <c r="Z33" s="874">
        <f>Z31+AA32</f>
        <v>9</v>
      </c>
      <c r="AA33" s="862"/>
    </row>
    <row r="34" spans="2:27" ht="15" customHeight="1" thickBot="1">
      <c r="B34" s="892"/>
      <c r="C34" s="892"/>
      <c r="D34" s="894"/>
      <c r="E34" s="894"/>
      <c r="F34" s="894"/>
      <c r="G34" s="894"/>
      <c r="H34" s="894"/>
      <c r="I34" s="894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858"/>
      <c r="W34" s="859"/>
      <c r="X34" s="860"/>
      <c r="Y34" s="859"/>
      <c r="Z34" s="861"/>
      <c r="AA34" s="862"/>
    </row>
    <row r="35" spans="2:27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231" t="s">
        <v>162</v>
      </c>
      <c r="W35" s="103"/>
      <c r="X35" s="104"/>
      <c r="Y35" s="105"/>
      <c r="Z35" s="105"/>
      <c r="AA35" s="106"/>
    </row>
    <row r="36" spans="2:27">
      <c r="B36" s="158">
        <v>1</v>
      </c>
      <c r="C36" s="158">
        <v>6</v>
      </c>
      <c r="D36" s="158"/>
      <c r="E36" s="158" t="s">
        <v>296</v>
      </c>
      <c r="F36" s="111" t="s">
        <v>297</v>
      </c>
      <c r="G36" s="111"/>
      <c r="H36" s="111"/>
      <c r="I36" s="111"/>
      <c r="J36" s="111"/>
      <c r="K36" s="111"/>
      <c r="L36" s="111"/>
      <c r="M36" s="111"/>
      <c r="N36" s="159" t="s">
        <v>257</v>
      </c>
      <c r="O36" s="111" t="s">
        <v>298</v>
      </c>
      <c r="P36" s="111"/>
      <c r="Q36" s="111" t="s">
        <v>1715</v>
      </c>
      <c r="R36" s="111"/>
      <c r="S36" s="111"/>
      <c r="T36" s="111"/>
      <c r="U36" s="111"/>
      <c r="V36" s="222"/>
    </row>
    <row r="37" spans="2:27">
      <c r="B37" s="75">
        <v>2</v>
      </c>
      <c r="C37" s="75">
        <v>12</v>
      </c>
      <c r="D37" s="75"/>
      <c r="E37" s="75" t="s">
        <v>296</v>
      </c>
      <c r="F37" s="853" t="s">
        <v>300</v>
      </c>
      <c r="G37" s="1"/>
      <c r="H37" s="1"/>
      <c r="I37" s="1"/>
      <c r="J37" s="1"/>
      <c r="K37" s="1"/>
      <c r="L37" s="1"/>
      <c r="M37" s="1"/>
      <c r="N37" s="162"/>
      <c r="O37" s="1"/>
      <c r="P37" s="1"/>
      <c r="Q37" s="1"/>
      <c r="R37" s="1"/>
      <c r="S37" s="1"/>
      <c r="T37" s="1"/>
      <c r="U37" s="1"/>
      <c r="V37" s="222" t="s">
        <v>290</v>
      </c>
    </row>
    <row r="38" spans="2:27">
      <c r="B38" s="75">
        <v>3</v>
      </c>
      <c r="C38" s="75">
        <v>18</v>
      </c>
      <c r="D38" s="75"/>
      <c r="E38" s="75" t="s">
        <v>296</v>
      </c>
      <c r="F38" s="1" t="s">
        <v>302</v>
      </c>
      <c r="G38" s="1"/>
      <c r="H38" s="1"/>
      <c r="I38" s="1"/>
      <c r="J38" s="1"/>
      <c r="K38" s="1"/>
      <c r="L38" s="1"/>
      <c r="M38" s="1"/>
      <c r="N38" s="162"/>
      <c r="O38" s="1"/>
      <c r="P38" s="1"/>
      <c r="Q38" s="1"/>
      <c r="R38" s="1"/>
      <c r="S38" s="1"/>
      <c r="T38" s="1"/>
      <c r="U38" s="1"/>
      <c r="V38" t="s">
        <v>291</v>
      </c>
    </row>
    <row r="39" spans="2:27">
      <c r="B39" s="158"/>
      <c r="C39" s="158"/>
      <c r="D39" s="158"/>
      <c r="E39" s="158"/>
      <c r="F39" s="111"/>
      <c r="G39" s="111"/>
      <c r="H39" s="111"/>
      <c r="I39" s="111"/>
      <c r="J39" s="111"/>
      <c r="K39" s="111"/>
      <c r="L39" s="111"/>
      <c r="M39" s="111"/>
      <c r="N39" s="159"/>
      <c r="O39" s="111"/>
      <c r="P39" s="111"/>
      <c r="Q39" s="111"/>
      <c r="R39" s="111"/>
      <c r="S39" s="111"/>
      <c r="T39" s="111"/>
      <c r="U39" s="111"/>
      <c r="V39" s="222"/>
    </row>
    <row r="40" spans="2:27">
      <c r="B40" s="75"/>
      <c r="C40" s="75"/>
      <c r="D40" s="75"/>
      <c r="E40" s="75"/>
      <c r="F40" s="1"/>
      <c r="G40" s="1"/>
      <c r="H40" s="1"/>
      <c r="I40" s="1"/>
      <c r="J40" s="1"/>
      <c r="K40" s="1"/>
      <c r="L40" s="1"/>
      <c r="M40" s="1"/>
      <c r="N40" s="162"/>
      <c r="O40" s="1"/>
      <c r="P40" s="1"/>
      <c r="Q40" s="1"/>
      <c r="R40" s="1"/>
      <c r="S40" s="1"/>
      <c r="T40" s="1"/>
      <c r="U40" s="1"/>
      <c r="V40" s="222"/>
    </row>
    <row r="41" spans="2:27">
      <c r="B41" s="75"/>
      <c r="C41" s="75"/>
      <c r="D41" s="75"/>
      <c r="E41" s="75"/>
      <c r="F41" s="1"/>
      <c r="G41" s="1"/>
      <c r="H41" s="237"/>
      <c r="I41" s="1"/>
      <c r="J41" s="1"/>
      <c r="K41" s="1"/>
      <c r="L41" s="1"/>
      <c r="M41" s="1"/>
      <c r="N41" s="162"/>
      <c r="O41" s="1"/>
      <c r="P41" s="1"/>
      <c r="Q41" s="1"/>
      <c r="R41" s="1"/>
      <c r="S41" s="1"/>
      <c r="T41" s="1"/>
      <c r="U41" s="1"/>
    </row>
    <row r="42" spans="2:27">
      <c r="B42" s="158"/>
      <c r="C42" s="158"/>
      <c r="D42" s="158"/>
      <c r="E42" s="158"/>
      <c r="F42" s="111"/>
      <c r="G42" s="111"/>
      <c r="H42" s="111"/>
      <c r="I42" s="111"/>
      <c r="J42" s="111"/>
      <c r="K42" s="111"/>
      <c r="L42" s="111"/>
      <c r="M42" s="111"/>
      <c r="N42" s="159"/>
      <c r="O42" s="111"/>
      <c r="P42" s="111"/>
      <c r="Q42" s="111"/>
      <c r="R42" s="111"/>
      <c r="S42" s="111"/>
      <c r="T42" s="111"/>
      <c r="U42" s="111"/>
      <c r="V42" s="222"/>
    </row>
    <row r="43" spans="2:27">
      <c r="B43" s="75"/>
      <c r="C43" s="75"/>
      <c r="D43" s="75"/>
      <c r="E43" s="75"/>
      <c r="F43" s="1"/>
      <c r="H43" s="1"/>
      <c r="I43" s="1"/>
      <c r="J43" s="1"/>
      <c r="K43" s="1"/>
      <c r="L43" s="1"/>
      <c r="M43" s="1"/>
      <c r="N43" s="162"/>
      <c r="O43" s="1"/>
      <c r="P43" s="1"/>
      <c r="Q43" s="1"/>
      <c r="R43" s="1"/>
      <c r="S43" s="1"/>
      <c r="T43" s="1"/>
      <c r="U43" s="1"/>
    </row>
    <row r="44" spans="2:27">
      <c r="B44" s="75"/>
      <c r="C44" s="75"/>
      <c r="D44" s="75"/>
      <c r="E44" s="75"/>
      <c r="F44" s="1"/>
      <c r="G44" s="1"/>
      <c r="H44" s="1"/>
      <c r="I44" s="1"/>
      <c r="J44" s="1"/>
      <c r="K44" s="1"/>
      <c r="L44" s="1"/>
      <c r="M44" s="1"/>
      <c r="N44" s="162"/>
      <c r="O44" s="1"/>
      <c r="P44" s="1"/>
      <c r="Q44" s="1"/>
      <c r="R44" s="1"/>
      <c r="S44" s="1"/>
      <c r="T44" s="1"/>
      <c r="U44" s="1"/>
    </row>
    <row r="45" spans="2:27" ht="16" thickBot="1">
      <c r="B45" s="158"/>
      <c r="C45" s="158"/>
      <c r="D45" s="158"/>
      <c r="E45" s="158"/>
      <c r="F45" s="111"/>
      <c r="G45" s="111"/>
      <c r="H45" s="111"/>
      <c r="I45" s="111"/>
      <c r="J45" s="111"/>
      <c r="K45" s="111"/>
      <c r="L45" s="111"/>
      <c r="M45" s="111"/>
      <c r="N45" s="159"/>
      <c r="O45" s="111"/>
      <c r="P45" s="111"/>
      <c r="Q45" s="111"/>
      <c r="R45" s="111"/>
      <c r="S45" s="111"/>
      <c r="T45" s="111"/>
      <c r="U45" s="111"/>
      <c r="V45" s="222"/>
    </row>
    <row r="46" spans="2:27" ht="16" thickBot="1">
      <c r="B46" s="19" t="s">
        <v>201</v>
      </c>
      <c r="C46" s="20"/>
      <c r="D46" s="20"/>
      <c r="E46" s="22"/>
      <c r="F46" s="22"/>
      <c r="G46" s="22"/>
      <c r="H46" s="20" t="s">
        <v>37</v>
      </c>
      <c r="I46" s="26" t="s">
        <v>203</v>
      </c>
      <c r="J46" s="26" t="s">
        <v>38</v>
      </c>
      <c r="K46" s="27" t="s">
        <v>204</v>
      </c>
      <c r="L46" s="20"/>
      <c r="M46" s="20"/>
      <c r="N46" s="20"/>
      <c r="O46" s="20"/>
      <c r="P46" s="20"/>
      <c r="Q46" s="20"/>
      <c r="R46" s="26"/>
      <c r="S46" s="26"/>
      <c r="T46" s="26"/>
      <c r="U46" s="20"/>
    </row>
    <row r="47" spans="2:27" ht="15.5" customHeight="1">
      <c r="B47" s="899" t="s">
        <v>1716</v>
      </c>
      <c r="C47" s="899"/>
      <c r="D47" s="899"/>
      <c r="E47" s="899"/>
      <c r="F47" s="899"/>
      <c r="G47" s="899"/>
      <c r="H47" s="176" t="s">
        <v>206</v>
      </c>
      <c r="I47" s="174" t="s">
        <v>210</v>
      </c>
      <c r="J47" s="174">
        <v>2</v>
      </c>
      <c r="K47" s="174">
        <f>F21</f>
        <v>9</v>
      </c>
      <c r="L47" s="11"/>
      <c r="M47" s="11"/>
      <c r="N47" s="11"/>
      <c r="O47" s="11"/>
      <c r="P47" s="11"/>
      <c r="Q47" s="11"/>
      <c r="R47" s="11"/>
      <c r="S47" s="174"/>
      <c r="T47" s="176"/>
      <c r="U47" s="75"/>
      <c r="V47" s="222"/>
    </row>
    <row r="48" spans="2:27">
      <c r="B48" s="28" t="s">
        <v>108</v>
      </c>
      <c r="C48" s="11"/>
      <c r="D48" s="11"/>
      <c r="E48" s="11"/>
      <c r="F48" s="11"/>
      <c r="G48" s="11"/>
      <c r="H48" s="176" t="s">
        <v>322</v>
      </c>
      <c r="I48" s="174" t="s">
        <v>210</v>
      </c>
      <c r="J48" s="174">
        <v>0</v>
      </c>
      <c r="K48" s="174">
        <f>F23</f>
        <v>7</v>
      </c>
      <c r="L48" s="11"/>
      <c r="M48" s="11"/>
      <c r="N48" s="11"/>
      <c r="O48" s="11"/>
      <c r="P48" s="11"/>
      <c r="Q48" s="11"/>
      <c r="R48" s="11"/>
      <c r="S48" s="174"/>
      <c r="T48" s="176"/>
      <c r="U48" s="239"/>
    </row>
    <row r="49" spans="2:22">
      <c r="B49" s="900" t="s">
        <v>325</v>
      </c>
      <c r="C49" s="900"/>
      <c r="D49" s="900"/>
      <c r="E49" s="900"/>
      <c r="F49" s="900"/>
      <c r="G49" s="11"/>
      <c r="H49" s="11"/>
      <c r="I49" s="174"/>
      <c r="J49" s="174"/>
      <c r="K49" s="174">
        <f>F21+3</f>
        <v>12</v>
      </c>
      <c r="L49" s="11" t="s">
        <v>1717</v>
      </c>
      <c r="M49" s="11"/>
      <c r="N49" s="11"/>
      <c r="O49" s="11"/>
      <c r="P49" s="11"/>
      <c r="Q49" s="11"/>
      <c r="R49" s="11"/>
      <c r="S49" s="174"/>
      <c r="T49" s="176"/>
      <c r="U49" s="240"/>
      <c r="V49" s="222"/>
    </row>
    <row r="50" spans="2:22">
      <c r="B50" s="898"/>
      <c r="C50" s="898"/>
      <c r="D50" s="898"/>
      <c r="E50" s="898"/>
      <c r="F50" s="11"/>
      <c r="G50" s="11"/>
      <c r="H50" s="11"/>
      <c r="I50" s="174"/>
      <c r="J50" s="174"/>
      <c r="K50" s="174"/>
      <c r="L50" s="11"/>
      <c r="M50" s="11"/>
      <c r="N50" s="11"/>
      <c r="O50" s="11"/>
      <c r="P50" s="11"/>
      <c r="Q50" s="11"/>
      <c r="R50" s="11"/>
      <c r="S50" s="174"/>
      <c r="T50" s="176"/>
      <c r="U50" s="174"/>
    </row>
    <row r="51" spans="2:22">
      <c r="B51" s="28"/>
      <c r="C51" s="11"/>
      <c r="D51" s="11"/>
      <c r="E51" s="11"/>
      <c r="F51" s="11"/>
      <c r="G51" s="11"/>
      <c r="H51" s="11"/>
      <c r="I51" s="174"/>
      <c r="J51" s="174"/>
      <c r="K51" s="174"/>
      <c r="L51" s="11"/>
      <c r="M51" s="241"/>
      <c r="N51" s="11"/>
      <c r="O51" s="11"/>
      <c r="P51" s="11"/>
      <c r="Q51" s="11"/>
      <c r="R51" s="11"/>
      <c r="S51" s="174"/>
      <c r="T51" s="176"/>
      <c r="U51" s="174"/>
    </row>
    <row r="52" spans="2:22"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1"/>
      <c r="M52" s="164"/>
      <c r="N52" s="1"/>
      <c r="O52" s="1"/>
      <c r="P52" s="1"/>
      <c r="Q52" s="1"/>
      <c r="R52" s="1"/>
      <c r="S52" s="75"/>
      <c r="T52" s="179"/>
      <c r="U52" s="75"/>
    </row>
    <row r="53" spans="2:22"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108"/>
      <c r="M53" s="178"/>
      <c r="N53" s="108"/>
      <c r="O53" s="108"/>
      <c r="P53" s="108"/>
      <c r="Q53" s="108"/>
      <c r="R53" s="108"/>
      <c r="S53" s="108"/>
      <c r="T53" s="242"/>
      <c r="U53" s="108"/>
    </row>
    <row r="54" spans="2:22"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1"/>
      <c r="M54" s="1"/>
      <c r="N54" s="1"/>
      <c r="O54" s="1"/>
      <c r="P54" s="1"/>
      <c r="Q54" s="1"/>
      <c r="R54" s="1"/>
      <c r="S54" s="1"/>
      <c r="T54" s="179"/>
      <c r="U54" s="174"/>
    </row>
    <row r="55" spans="2:22"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108"/>
      <c r="M55" s="108"/>
      <c r="N55" s="108"/>
      <c r="O55" s="108"/>
      <c r="P55" s="108"/>
      <c r="Q55" s="108"/>
      <c r="R55" s="108"/>
      <c r="S55" s="108"/>
      <c r="T55" s="242"/>
      <c r="U55" s="174"/>
    </row>
    <row r="56" spans="2:22"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90"/>
      <c r="U56" s="29"/>
    </row>
    <row r="57" spans="2:22"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90"/>
      <c r="U57" s="29"/>
    </row>
    <row r="58" spans="2:22"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90"/>
      <c r="U58" s="29"/>
    </row>
    <row r="59" spans="2:22"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90"/>
      <c r="U59" s="29"/>
    </row>
    <row r="60" spans="2:22"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90"/>
      <c r="U60" s="29"/>
    </row>
    <row r="61" spans="2:22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2:22">
      <c r="B62" s="886" t="s">
        <v>11</v>
      </c>
      <c r="C62" s="886"/>
      <c r="D62" s="886"/>
      <c r="E62" s="886"/>
      <c r="F62" s="14" t="s">
        <v>12</v>
      </c>
      <c r="G62" s="13"/>
      <c r="H62" s="13"/>
      <c r="I62" s="13"/>
      <c r="J62" s="13"/>
      <c r="K62" s="204" t="s">
        <v>233</v>
      </c>
      <c r="L62" s="14"/>
      <c r="M62" s="14"/>
      <c r="N62" s="14"/>
      <c r="O62" s="13"/>
      <c r="P62" s="14"/>
      <c r="Q62" s="13"/>
      <c r="R62" s="14"/>
      <c r="S62" s="14" t="s">
        <v>126</v>
      </c>
      <c r="T62" s="14"/>
      <c r="U62" s="13"/>
    </row>
    <row r="63" spans="2:22">
      <c r="B63" s="1" t="s">
        <v>14</v>
      </c>
      <c r="C63" s="1"/>
      <c r="D63" s="1"/>
      <c r="E63" s="16" t="s">
        <v>15</v>
      </c>
      <c r="F63" s="1" t="s">
        <v>16</v>
      </c>
      <c r="G63" s="1"/>
      <c r="H63" s="1"/>
      <c r="I63" s="1"/>
      <c r="J63" s="16" t="s">
        <v>15</v>
      </c>
      <c r="K63" s="1" t="s">
        <v>236</v>
      </c>
      <c r="L63" s="1"/>
      <c r="M63" s="1"/>
      <c r="N63" s="205"/>
      <c r="O63" s="206"/>
      <c r="P63" s="11"/>
      <c r="Q63" s="11"/>
      <c r="R63" s="174"/>
      <c r="S63" s="11" t="s">
        <v>208</v>
      </c>
      <c r="T63" s="11"/>
      <c r="U63" s="174">
        <f>K49+10</f>
        <v>22</v>
      </c>
    </row>
    <row r="64" spans="2:22">
      <c r="B64" s="1" t="s">
        <v>17</v>
      </c>
      <c r="C64" s="1"/>
      <c r="D64" s="1"/>
      <c r="E64" s="16" t="s">
        <v>15</v>
      </c>
      <c r="F64" s="1" t="s">
        <v>18</v>
      </c>
      <c r="G64" s="1"/>
      <c r="H64" s="1"/>
      <c r="I64" s="1"/>
      <c r="J64" s="16" t="s">
        <v>15</v>
      </c>
      <c r="K64" s="1" t="s">
        <v>240</v>
      </c>
      <c r="L64" s="1"/>
      <c r="M64" s="1"/>
      <c r="N64" s="205" t="s">
        <v>130</v>
      </c>
      <c r="O64" s="206"/>
      <c r="P64" s="11"/>
      <c r="Q64" s="11"/>
      <c r="R64" s="174"/>
      <c r="S64" s="11" t="s">
        <v>136</v>
      </c>
      <c r="T64" s="11"/>
      <c r="U64" s="174">
        <f>U63-5</f>
        <v>17</v>
      </c>
    </row>
    <row r="65" spans="2:30">
      <c r="B65" s="1" t="s">
        <v>21</v>
      </c>
      <c r="C65" s="1"/>
      <c r="D65" s="1"/>
      <c r="E65" s="16" t="s">
        <v>15</v>
      </c>
      <c r="F65" s="1" t="s">
        <v>22</v>
      </c>
      <c r="G65" s="1"/>
      <c r="H65" s="1"/>
      <c r="I65" s="1"/>
      <c r="J65" s="16" t="s">
        <v>15</v>
      </c>
      <c r="K65" s="29" t="s">
        <v>244</v>
      </c>
      <c r="L65" s="29"/>
      <c r="M65" s="29"/>
      <c r="N65" s="209" t="s">
        <v>241</v>
      </c>
      <c r="O65" s="243"/>
      <c r="P65" s="11"/>
      <c r="Q65" s="11"/>
      <c r="R65" s="174"/>
      <c r="S65" s="11" t="s">
        <v>143</v>
      </c>
      <c r="T65" s="11"/>
      <c r="U65" s="174">
        <f>U64-5</f>
        <v>12</v>
      </c>
    </row>
    <row r="66" spans="2:30">
      <c r="B66" s="1" t="s">
        <v>24</v>
      </c>
      <c r="C66" s="1"/>
      <c r="D66" s="1"/>
      <c r="E66" s="16" t="s">
        <v>15</v>
      </c>
      <c r="F66" s="1" t="s">
        <v>25</v>
      </c>
      <c r="G66" s="1"/>
      <c r="H66" s="1"/>
      <c r="I66" s="1"/>
      <c r="J66" s="16" t="s">
        <v>15</v>
      </c>
      <c r="K66" s="1" t="s">
        <v>248</v>
      </c>
      <c r="L66" s="1"/>
      <c r="M66" s="1"/>
      <c r="N66" s="205" t="s">
        <v>245</v>
      </c>
      <c r="O66" s="206"/>
      <c r="P66" s="11"/>
      <c r="Q66" s="11"/>
      <c r="R66" s="174"/>
      <c r="S66" s="11" t="s">
        <v>149</v>
      </c>
      <c r="T66" s="11"/>
      <c r="U66" s="174">
        <f>U65-5</f>
        <v>7</v>
      </c>
    </row>
    <row r="67" spans="2:30">
      <c r="B67" s="887" t="s">
        <v>27</v>
      </c>
      <c r="C67" s="887"/>
      <c r="D67" s="887"/>
      <c r="E67" s="16" t="s">
        <v>15</v>
      </c>
      <c r="F67" s="1" t="s">
        <v>28</v>
      </c>
      <c r="G67" s="1"/>
      <c r="H67" s="1"/>
      <c r="I67" s="1"/>
      <c r="J67" s="16" t="s">
        <v>15</v>
      </c>
      <c r="K67" s="11" t="s">
        <v>252</v>
      </c>
      <c r="L67" s="11"/>
      <c r="M67" s="174"/>
      <c r="N67" s="209" t="s">
        <v>245</v>
      </c>
      <c r="O67" s="11"/>
      <c r="P67" s="11"/>
      <c r="Q67" s="11"/>
      <c r="R67" s="174"/>
      <c r="S67" s="11"/>
      <c r="T67" s="11"/>
      <c r="U67" s="174"/>
    </row>
    <row r="68" spans="2:30">
      <c r="B68" s="1" t="s">
        <v>29</v>
      </c>
      <c r="C68" s="1"/>
      <c r="D68" s="1"/>
      <c r="E68" s="16" t="s">
        <v>15</v>
      </c>
      <c r="F68" s="1" t="s">
        <v>30</v>
      </c>
      <c r="G68" s="1"/>
      <c r="H68" s="1"/>
      <c r="I68" s="1"/>
      <c r="J68" s="16" t="s">
        <v>15</v>
      </c>
      <c r="K68" s="11" t="s">
        <v>254</v>
      </c>
      <c r="L68" s="42"/>
      <c r="M68" s="42"/>
      <c r="N68" s="11" t="s">
        <v>339</v>
      </c>
      <c r="O68" s="11"/>
      <c r="P68" s="11"/>
      <c r="Q68" s="11"/>
      <c r="R68" s="174"/>
      <c r="S68" s="11"/>
      <c r="T68" s="11"/>
      <c r="U68" s="11"/>
    </row>
    <row r="69" spans="2:30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2:3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2:30"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2:30">
      <c r="M72" s="1"/>
      <c r="N72" s="1"/>
      <c r="O72" s="1"/>
      <c r="P72" s="1"/>
      <c r="Q72" s="1"/>
      <c r="R72" s="1"/>
      <c r="S72" s="1"/>
    </row>
    <row r="73" spans="2:30">
      <c r="M73" s="1"/>
      <c r="N73" s="1"/>
      <c r="O73" s="1"/>
      <c r="P73" s="1"/>
      <c r="Q73" s="1"/>
      <c r="R73" s="1"/>
      <c r="S73" s="1"/>
    </row>
    <row r="74" spans="2:30">
      <c r="M74" s="1"/>
      <c r="N74" s="1"/>
      <c r="O74" s="1"/>
      <c r="P74" s="1"/>
      <c r="Q74" s="1"/>
      <c r="R74" s="1"/>
      <c r="S74" s="1"/>
    </row>
    <row r="75" spans="2:30">
      <c r="P75" s="1"/>
      <c r="Q75" s="1"/>
      <c r="R75" s="1"/>
      <c r="S75" s="1"/>
      <c r="T75" s="216"/>
      <c r="U75" s="216"/>
    </row>
    <row r="76" spans="2:30">
      <c r="T76" s="1"/>
      <c r="U76" s="1"/>
    </row>
    <row r="77" spans="2:30">
      <c r="T77" s="1"/>
      <c r="U77" s="1"/>
      <c r="AB77" s="216"/>
      <c r="AC77" s="216"/>
      <c r="AD77" s="216"/>
    </row>
    <row r="78" spans="2:30">
      <c r="T78" s="1"/>
      <c r="U78" s="1"/>
      <c r="AB78" s="1"/>
      <c r="AC78" s="1"/>
      <c r="AD78" s="1"/>
    </row>
    <row r="79" spans="2:30">
      <c r="T79" s="1"/>
      <c r="U79" s="1"/>
      <c r="AB79" s="1"/>
      <c r="AC79" s="1"/>
      <c r="AD79" s="1"/>
    </row>
    <row r="80" spans="2:30">
      <c r="T80" s="1"/>
      <c r="U80" s="1"/>
      <c r="AB80" s="1"/>
      <c r="AC80" s="1"/>
      <c r="AD80" s="1"/>
    </row>
    <row r="81" spans="20:30">
      <c r="T81" s="1"/>
      <c r="U81" s="1"/>
      <c r="AB81" s="1"/>
      <c r="AC81" s="1"/>
      <c r="AD81" s="1"/>
    </row>
    <row r="82" spans="20:30">
      <c r="T82" s="1"/>
      <c r="U82" s="1"/>
      <c r="AB82" s="1"/>
      <c r="AC82" s="1"/>
      <c r="AD82" s="1"/>
    </row>
    <row r="83" spans="20:30">
      <c r="T83" s="1"/>
      <c r="U83" s="1"/>
      <c r="V83" s="216"/>
      <c r="W83" s="216"/>
      <c r="X83" s="216"/>
      <c r="Y83" s="216"/>
      <c r="Z83" s="216"/>
      <c r="AA83" s="216"/>
      <c r="AB83" s="1"/>
      <c r="AC83" s="1"/>
      <c r="AD83" s="1"/>
    </row>
    <row r="84" spans="20:30"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20:30"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20:30"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20:30"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20:30"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20:30"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20:30"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20:30"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20:30">
      <c r="V92" s="1"/>
      <c r="W92" s="1"/>
      <c r="X92" s="1"/>
      <c r="Y92" s="1"/>
      <c r="Z92" s="1"/>
      <c r="AA92" s="1"/>
      <c r="AB92" s="1"/>
      <c r="AC92" s="1"/>
      <c r="AD92" s="1"/>
    </row>
    <row r="93" spans="20:30">
      <c r="V93" s="1"/>
      <c r="W93" s="1"/>
      <c r="X93" s="1"/>
      <c r="Y93" s="1"/>
      <c r="Z93" s="1"/>
      <c r="AA93" s="1"/>
      <c r="AB93" s="1"/>
      <c r="AC93" s="1"/>
      <c r="AD93" s="1"/>
    </row>
    <row r="94" spans="20:30">
      <c r="V94" s="1"/>
      <c r="W94" s="1"/>
      <c r="X94" s="1"/>
      <c r="Y94" s="1"/>
      <c r="Z94" s="1"/>
      <c r="AA94" s="1"/>
    </row>
    <row r="95" spans="20:30">
      <c r="V95" s="1"/>
      <c r="W95" s="1"/>
      <c r="X95" s="1"/>
      <c r="Y95" s="1"/>
      <c r="Z95" s="1"/>
      <c r="AA95" s="1"/>
    </row>
    <row r="96" spans="20:30">
      <c r="V96" s="1"/>
      <c r="W96" s="1"/>
      <c r="X96" s="1"/>
      <c r="Y96" s="1"/>
      <c r="Z96" s="1"/>
      <c r="AA96" s="1"/>
    </row>
    <row r="97" spans="22:27">
      <c r="V97" s="1"/>
      <c r="W97" s="1"/>
      <c r="X97" s="1"/>
      <c r="Y97" s="1"/>
      <c r="Z97" s="1"/>
      <c r="AA97" s="1"/>
    </row>
    <row r="98" spans="22:27">
      <c r="V98" s="1"/>
      <c r="W98" s="1"/>
      <c r="X98" s="1"/>
      <c r="Y98" s="1"/>
      <c r="Z98" s="1"/>
      <c r="AA98" s="1"/>
    </row>
    <row r="99" spans="22:27">
      <c r="V99" s="1"/>
      <c r="W99" s="1"/>
      <c r="X99" s="1"/>
      <c r="Y99" s="1"/>
      <c r="Z99" s="1"/>
      <c r="AA99" s="1"/>
    </row>
  </sheetData>
  <mergeCells count="26">
    <mergeCell ref="B29:C29"/>
    <mergeCell ref="D29:E29"/>
    <mergeCell ref="F29:G29"/>
    <mergeCell ref="H29:I29"/>
    <mergeCell ref="O14:Q14"/>
    <mergeCell ref="B18:C19"/>
    <mergeCell ref="G18:H19"/>
    <mergeCell ref="L18:M19"/>
    <mergeCell ref="Q18:R19"/>
    <mergeCell ref="F33:G34"/>
    <mergeCell ref="H33:I34"/>
    <mergeCell ref="B47:G47"/>
    <mergeCell ref="B49:F49"/>
    <mergeCell ref="B30:C31"/>
    <mergeCell ref="D30:E31"/>
    <mergeCell ref="F30:G31"/>
    <mergeCell ref="H30:I31"/>
    <mergeCell ref="B32:C32"/>
    <mergeCell ref="D32:E32"/>
    <mergeCell ref="F32:G32"/>
    <mergeCell ref="H32:I32"/>
    <mergeCell ref="B50:E50"/>
    <mergeCell ref="B62:E62"/>
    <mergeCell ref="B67:D67"/>
    <mergeCell ref="B33:C34"/>
    <mergeCell ref="D33:E34"/>
  </mergeCells>
  <conditionalFormatting sqref="J31:J33">
    <cfRule type="expression" dxfId="8" priority="1">
      <formula>#REF!="x"</formula>
    </cfRule>
  </conditionalFormatting>
  <dataValidations count="1">
    <dataValidation type="list" operator="equal" allowBlank="1" showErrorMessage="1" sqref="O14" xr:uid="{B9033529-FC15-354C-BF0F-24E23ACECC2A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B888EC2-6884-0D48-8297-68C4FF54D366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AD93"/>
  <sheetViews>
    <sheetView zoomScale="110" zoomScaleNormal="110" workbookViewId="0">
      <selection activeCell="AC39" sqref="AC39"/>
    </sheetView>
  </sheetViews>
  <sheetFormatPr baseColWidth="10" defaultColWidth="4.6640625" defaultRowHeight="15"/>
  <cols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10" t="s">
        <v>276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1" t="s">
        <v>277</v>
      </c>
      <c r="C14" s="1"/>
      <c r="D14" s="1"/>
      <c r="E14" s="1"/>
      <c r="F14" s="1"/>
      <c r="G14" s="1"/>
      <c r="H14" s="12"/>
      <c r="I14" s="1" t="s">
        <v>278</v>
      </c>
      <c r="J14" s="1"/>
      <c r="K14" s="1"/>
      <c r="L14" s="1" t="s">
        <v>279</v>
      </c>
      <c r="M14" s="1"/>
      <c r="N14" s="1"/>
      <c r="O14" s="888" t="s">
        <v>280</v>
      </c>
      <c r="P14" s="888"/>
      <c r="Q14" s="888"/>
      <c r="R14" s="1"/>
      <c r="S14" s="1" t="s">
        <v>281</v>
      </c>
      <c r="T14" s="1"/>
      <c r="U14" s="1"/>
    </row>
    <row r="15" spans="2:21">
      <c r="B15" s="10" t="s">
        <v>50</v>
      </c>
      <c r="C15" s="10"/>
      <c r="D15" s="10"/>
      <c r="E15" s="10"/>
      <c r="F15" s="10" t="s">
        <v>52</v>
      </c>
      <c r="G15" s="10"/>
      <c r="H15" s="41">
        <f>LOOKUP(F16,Taulukot!$D$3:$E$5)</f>
        <v>8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>
      <c r="B16" s="1" t="s">
        <v>282</v>
      </c>
      <c r="C16" s="1"/>
      <c r="D16" s="1"/>
      <c r="E16" s="1"/>
      <c r="F16" s="47" t="s">
        <v>283</v>
      </c>
      <c r="G16" s="47"/>
      <c r="H16" s="1"/>
      <c r="I16" s="1" t="s">
        <v>284</v>
      </c>
      <c r="J16" s="1"/>
      <c r="K16" s="1"/>
      <c r="L16" s="1" t="s">
        <v>285</v>
      </c>
      <c r="M16" s="1"/>
      <c r="N16" s="1"/>
      <c r="O16" s="1"/>
      <c r="P16" s="1">
        <v>150</v>
      </c>
      <c r="Q16" s="1"/>
      <c r="R16" s="1">
        <v>80</v>
      </c>
      <c r="S16" s="1"/>
      <c r="T16" s="48" t="s">
        <v>65</v>
      </c>
      <c r="U16" s="1"/>
    </row>
    <row r="17" spans="2:27" ht="14.5" customHeight="1">
      <c r="B17" s="50" t="s">
        <v>68</v>
      </c>
      <c r="C17" s="51"/>
      <c r="D17" s="52" t="str">
        <f>LOOKUP(STR,Taulukot!$K$3:$L$13)</f>
        <v>Legendary</v>
      </c>
      <c r="E17" s="53"/>
      <c r="F17" s="53"/>
      <c r="G17" s="54" t="s">
        <v>70</v>
      </c>
      <c r="H17" s="51"/>
      <c r="I17" s="55" t="str">
        <f>LOOKUP(DEX,Taulukot!$K$3:$L$13)</f>
        <v>Mediocre</v>
      </c>
      <c r="J17" s="53"/>
      <c r="K17" s="53"/>
      <c r="L17" s="54" t="s">
        <v>72</v>
      </c>
      <c r="M17" s="51"/>
      <c r="N17" s="55" t="str">
        <f>LOOKUP(INT,Taulukot!$K$3:$L$13)</f>
        <v>Poor</v>
      </c>
      <c r="O17" s="53"/>
      <c r="P17" s="53"/>
      <c r="Q17" s="54" t="s">
        <v>74</v>
      </c>
      <c r="R17" s="51"/>
      <c r="S17" s="55" t="str">
        <f>LOOKUP(CHA,Taulukot!$K$3:$L$13)</f>
        <v>Fair</v>
      </c>
      <c r="T17" s="53"/>
      <c r="U17" s="225"/>
    </row>
    <row r="18" spans="2:27" ht="15" customHeight="1">
      <c r="B18" s="889">
        <f>2+1+3</f>
        <v>6</v>
      </c>
      <c r="C18" s="889"/>
      <c r="D18" s="59"/>
      <c r="E18" s="59"/>
      <c r="F18" s="59"/>
      <c r="G18" s="889">
        <v>0</v>
      </c>
      <c r="H18" s="889"/>
      <c r="I18" s="59"/>
      <c r="J18" s="59"/>
      <c r="K18" s="59"/>
      <c r="L18" s="889">
        <v>-1</v>
      </c>
      <c r="M18" s="889"/>
      <c r="N18" s="59"/>
      <c r="O18" s="59"/>
      <c r="P18" s="59"/>
      <c r="Q18" s="889">
        <f>1+1</f>
        <v>2</v>
      </c>
      <c r="R18" s="889"/>
      <c r="S18" s="59"/>
      <c r="T18" s="59"/>
      <c r="U18" s="226"/>
    </row>
    <row r="19" spans="2:27" ht="16.5" customHeight="1">
      <c r="B19" s="889"/>
      <c r="C19" s="889"/>
      <c r="D19" s="63"/>
      <c r="E19" s="63"/>
      <c r="F19" s="63"/>
      <c r="G19" s="889"/>
      <c r="H19" s="889"/>
      <c r="I19" s="63"/>
      <c r="J19" s="63"/>
      <c r="K19" s="63"/>
      <c r="L19" s="889"/>
      <c r="M19" s="889"/>
      <c r="N19" s="63"/>
      <c r="O19" s="63"/>
      <c r="P19" s="63"/>
      <c r="Q19" s="889"/>
      <c r="R19" s="889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97</v>
      </c>
      <c r="C21" s="1"/>
      <c r="D21" s="1"/>
      <c r="E21" s="74">
        <v>9</v>
      </c>
      <c r="F21" s="74">
        <f t="shared" ref="F21:F27" si="0">E21+STR</f>
        <v>15</v>
      </c>
      <c r="G21" s="1" t="s">
        <v>92</v>
      </c>
      <c r="H21" s="1"/>
      <c r="I21" s="1"/>
      <c r="J21" s="75">
        <v>7</v>
      </c>
      <c r="K21" s="76">
        <f t="shared" ref="K21:K27" si="1">J21+DEX</f>
        <v>7</v>
      </c>
      <c r="L21" s="1" t="s">
        <v>93</v>
      </c>
      <c r="M21" s="1"/>
      <c r="N21" s="1"/>
      <c r="O21" s="75">
        <v>0</v>
      </c>
      <c r="P21" s="77">
        <f t="shared" ref="P21:P28" si="2">O21+INT</f>
        <v>-1</v>
      </c>
      <c r="Q21" s="1" t="s">
        <v>94</v>
      </c>
      <c r="R21" s="1"/>
      <c r="S21" s="1"/>
      <c r="T21" s="75">
        <v>0</v>
      </c>
      <c r="U21" s="229">
        <f t="shared" ref="U21:U27" si="3">T21+CHA</f>
        <v>2</v>
      </c>
    </row>
    <row r="22" spans="2:27">
      <c r="B22" s="48" t="s">
        <v>103</v>
      </c>
      <c r="C22" s="1"/>
      <c r="D22" s="1"/>
      <c r="E22" s="74">
        <v>5</v>
      </c>
      <c r="F22" s="74">
        <f t="shared" si="0"/>
        <v>11</v>
      </c>
      <c r="G22" s="1" t="s">
        <v>98</v>
      </c>
      <c r="H22" s="1"/>
      <c r="I22" s="1"/>
      <c r="J22" s="75">
        <v>0</v>
      </c>
      <c r="K22" s="76">
        <f t="shared" si="1"/>
        <v>0</v>
      </c>
      <c r="L22" s="1" t="s">
        <v>99</v>
      </c>
      <c r="M22" s="1"/>
      <c r="N22" s="1"/>
      <c r="O22" s="75">
        <v>4</v>
      </c>
      <c r="P22" s="80">
        <f t="shared" si="2"/>
        <v>3</v>
      </c>
      <c r="Q22" s="1" t="s">
        <v>100</v>
      </c>
      <c r="R22" s="1"/>
      <c r="S22" s="1"/>
      <c r="T22" s="75">
        <v>0</v>
      </c>
      <c r="U22" s="230">
        <f t="shared" si="3"/>
        <v>2</v>
      </c>
    </row>
    <row r="23" spans="2:27">
      <c r="B23" s="48" t="s">
        <v>108</v>
      </c>
      <c r="C23" s="1"/>
      <c r="D23" s="1"/>
      <c r="E23" s="74">
        <v>8</v>
      </c>
      <c r="F23" s="74">
        <f t="shared" si="0"/>
        <v>14</v>
      </c>
      <c r="G23" s="1" t="s">
        <v>104</v>
      </c>
      <c r="H23" s="1"/>
      <c r="I23" s="1"/>
      <c r="J23" s="75">
        <v>0</v>
      </c>
      <c r="K23" s="76">
        <f t="shared" si="1"/>
        <v>0</v>
      </c>
      <c r="L23" s="89"/>
      <c r="M23" s="1"/>
      <c r="N23" s="1"/>
      <c r="O23" s="75"/>
      <c r="P23" s="80">
        <f t="shared" si="2"/>
        <v>-1</v>
      </c>
      <c r="Q23" s="18" t="s">
        <v>106</v>
      </c>
      <c r="R23" s="1"/>
      <c r="S23" s="1"/>
      <c r="T23" s="75">
        <v>9</v>
      </c>
      <c r="U23" s="230">
        <f t="shared" si="3"/>
        <v>11</v>
      </c>
    </row>
    <row r="24" spans="2:27" ht="14.5" customHeight="1">
      <c r="B24" s="48" t="s">
        <v>91</v>
      </c>
      <c r="C24" s="1"/>
      <c r="D24" s="1"/>
      <c r="E24" s="74">
        <v>3</v>
      </c>
      <c r="F24" s="74">
        <f t="shared" si="0"/>
        <v>9</v>
      </c>
      <c r="G24" s="1" t="s">
        <v>109</v>
      </c>
      <c r="H24" s="1"/>
      <c r="I24" s="1"/>
      <c r="J24" s="75">
        <v>1</v>
      </c>
      <c r="K24" s="76">
        <f t="shared" si="1"/>
        <v>1</v>
      </c>
      <c r="L24" s="1" t="s">
        <v>110</v>
      </c>
      <c r="M24" s="1"/>
      <c r="N24" s="1"/>
      <c r="O24" s="75">
        <v>2</v>
      </c>
      <c r="P24" s="80">
        <f t="shared" si="2"/>
        <v>1</v>
      </c>
      <c r="Q24" s="1" t="s">
        <v>111</v>
      </c>
      <c r="R24" s="1"/>
      <c r="S24" s="1"/>
      <c r="T24" s="75">
        <v>0</v>
      </c>
      <c r="U24" s="230">
        <f t="shared" si="3"/>
        <v>2</v>
      </c>
    </row>
    <row r="25" spans="2:27" ht="14.5" customHeight="1">
      <c r="B25" s="94" t="s">
        <v>286</v>
      </c>
      <c r="C25" s="29"/>
      <c r="D25" s="29"/>
      <c r="E25" s="98"/>
      <c r="F25" s="74">
        <f t="shared" si="0"/>
        <v>6</v>
      </c>
      <c r="G25" s="1" t="s">
        <v>112</v>
      </c>
      <c r="H25" s="1"/>
      <c r="I25" s="1"/>
      <c r="J25" s="75">
        <v>0</v>
      </c>
      <c r="K25" s="76">
        <f t="shared" si="1"/>
        <v>0</v>
      </c>
      <c r="L25" s="95" t="s">
        <v>287</v>
      </c>
      <c r="M25" s="1"/>
      <c r="N25" s="1"/>
      <c r="O25" s="75"/>
      <c r="P25" s="80">
        <f t="shared" si="2"/>
        <v>-1</v>
      </c>
      <c r="Q25" s="96"/>
      <c r="R25" s="29"/>
      <c r="S25" s="29"/>
      <c r="T25" s="1"/>
      <c r="U25" s="230">
        <f t="shared" si="3"/>
        <v>2</v>
      </c>
    </row>
    <row r="26" spans="2:27" ht="15" customHeight="1">
      <c r="B26" s="94"/>
      <c r="C26" s="29"/>
      <c r="D26" s="29"/>
      <c r="E26" s="8"/>
      <c r="F26" s="74">
        <f t="shared" si="0"/>
        <v>6</v>
      </c>
      <c r="G26" s="1" t="s">
        <v>114</v>
      </c>
      <c r="H26" s="1"/>
      <c r="I26" s="1"/>
      <c r="J26" s="75">
        <v>0</v>
      </c>
      <c r="K26" s="76">
        <f t="shared" si="1"/>
        <v>0</v>
      </c>
      <c r="L26" s="1" t="s">
        <v>115</v>
      </c>
      <c r="M26" s="1"/>
      <c r="N26" s="1"/>
      <c r="O26" s="75">
        <v>0</v>
      </c>
      <c r="P26" s="80">
        <f t="shared" si="2"/>
        <v>-1</v>
      </c>
      <c r="Q26" s="96"/>
      <c r="R26" s="29"/>
      <c r="S26" s="29"/>
      <c r="T26" s="1"/>
      <c r="U26" s="230">
        <f t="shared" si="3"/>
        <v>2</v>
      </c>
    </row>
    <row r="27" spans="2:27">
      <c r="B27" s="94"/>
      <c r="C27" s="29"/>
      <c r="D27" s="29"/>
      <c r="E27" s="8"/>
      <c r="F27" s="74">
        <f t="shared" si="0"/>
        <v>6</v>
      </c>
      <c r="G27" s="1" t="s">
        <v>116</v>
      </c>
      <c r="H27" s="1"/>
      <c r="I27" s="1"/>
      <c r="J27" s="75">
        <v>0</v>
      </c>
      <c r="K27" s="76">
        <f t="shared" si="1"/>
        <v>0</v>
      </c>
      <c r="L27" s="1" t="s">
        <v>117</v>
      </c>
      <c r="M27" s="1"/>
      <c r="N27" s="1"/>
      <c r="O27" s="75">
        <v>0</v>
      </c>
      <c r="P27" s="80">
        <f t="shared" si="2"/>
        <v>-1</v>
      </c>
      <c r="Q27" s="96"/>
      <c r="R27" s="29"/>
      <c r="S27" s="29"/>
      <c r="T27" s="1"/>
      <c r="U27" s="230">
        <f t="shared" si="3"/>
        <v>2</v>
      </c>
    </row>
    <row r="28" spans="2:27" ht="16" thickBot="1">
      <c r="B28" s="94"/>
      <c r="C28" s="29"/>
      <c r="D28" s="29"/>
      <c r="E28" s="98"/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177">
        <v>6</v>
      </c>
      <c r="P28" s="100">
        <f t="shared" si="2"/>
        <v>5</v>
      </c>
      <c r="Q28" s="7"/>
      <c r="R28" s="1"/>
      <c r="S28" s="1"/>
      <c r="T28" s="1"/>
      <c r="U28" s="8"/>
    </row>
    <row r="29" spans="2:27">
      <c r="B29" s="890" t="s">
        <v>119</v>
      </c>
      <c r="C29" s="890"/>
      <c r="D29" s="891" t="s">
        <v>120</v>
      </c>
      <c r="E29" s="891"/>
      <c r="F29" s="891" t="s">
        <v>121</v>
      </c>
      <c r="G29" s="891"/>
      <c r="H29" s="891" t="s">
        <v>122</v>
      </c>
      <c r="I29" s="891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9" t="s">
        <v>126</v>
      </c>
      <c r="W29" s="9"/>
      <c r="X29" s="9"/>
      <c r="Y29" s="9"/>
      <c r="Z29" s="9"/>
      <c r="AA29" s="9"/>
    </row>
    <row r="30" spans="2:27">
      <c r="B30" s="892">
        <v>10</v>
      </c>
      <c r="C30" s="892"/>
      <c r="D30" s="894">
        <f>H15+DEX</f>
        <v>8</v>
      </c>
      <c r="E30" s="894"/>
      <c r="F30" s="894">
        <f>IF(STR&gt;DEX,STR,DEX)+Level</f>
        <v>16</v>
      </c>
      <c r="G30" s="894"/>
      <c r="H30" s="895">
        <f>IF(DEX&gt;INT,DEX+Level/2,INT+Level/2)</f>
        <v>5</v>
      </c>
      <c r="I30" s="895"/>
      <c r="J30" s="232" t="s">
        <v>120</v>
      </c>
      <c r="K30" s="108" t="s">
        <v>288</v>
      </c>
      <c r="L30" s="108"/>
      <c r="M30" s="108"/>
      <c r="N30" s="108"/>
      <c r="O30" s="233" t="s">
        <v>133</v>
      </c>
      <c r="P30" s="109" t="s">
        <v>128</v>
      </c>
      <c r="Q30" s="75"/>
      <c r="R30" s="12">
        <f>D33/2</f>
        <v>12</v>
      </c>
      <c r="S30" s="110" t="s">
        <v>129</v>
      </c>
      <c r="T30" s="111"/>
      <c r="U30" s="112" t="s">
        <v>130</v>
      </c>
      <c r="V30" s="868" t="s">
        <v>131</v>
      </c>
      <c r="W30" s="869"/>
      <c r="X30" s="870" t="s">
        <v>1720</v>
      </c>
      <c r="Y30" s="869"/>
      <c r="Z30" s="870" t="s">
        <v>142</v>
      </c>
      <c r="AA30" s="871"/>
    </row>
    <row r="31" spans="2:27">
      <c r="B31" s="892"/>
      <c r="C31" s="892"/>
      <c r="D31" s="894"/>
      <c r="E31" s="894"/>
      <c r="F31" s="894"/>
      <c r="G31" s="894"/>
      <c r="H31" s="895"/>
      <c r="I31" s="895"/>
      <c r="J31" s="118">
        <f>D30</f>
        <v>8</v>
      </c>
      <c r="K31" s="119" t="s">
        <v>130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8</v>
      </c>
      <c r="S31" s="111" t="s">
        <v>137</v>
      </c>
      <c r="T31" s="111"/>
      <c r="U31" s="112" t="s">
        <v>130</v>
      </c>
      <c r="V31" s="863">
        <f>MAX(F21, K23)+10</f>
        <v>25</v>
      </c>
      <c r="W31" s="854"/>
      <c r="X31" s="863">
        <f>MAX($O$26, $T$23)+10</f>
        <v>19</v>
      </c>
      <c r="Y31" s="856"/>
      <c r="Z31" s="863">
        <f>MAX(INT, CHA)+5+LVL</f>
        <v>17</v>
      </c>
      <c r="AA31" s="857"/>
    </row>
    <row r="32" spans="2:27">
      <c r="B32" s="896" t="s">
        <v>123</v>
      </c>
      <c r="C32" s="896"/>
      <c r="D32" s="897" t="s">
        <v>140</v>
      </c>
      <c r="E32" s="897"/>
      <c r="F32" s="897" t="s">
        <v>141</v>
      </c>
      <c r="G32" s="897"/>
      <c r="H32" s="897" t="s">
        <v>142</v>
      </c>
      <c r="I32" s="897"/>
      <c r="J32" s="128">
        <f>(J31+J33)/2</f>
        <v>6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6</v>
      </c>
      <c r="S32" s="111" t="s">
        <v>144</v>
      </c>
      <c r="T32" s="111"/>
      <c r="U32" s="112" t="s">
        <v>130</v>
      </c>
      <c r="V32" s="855" t="s">
        <v>1721</v>
      </c>
      <c r="W32" s="872">
        <v>4</v>
      </c>
      <c r="X32" s="867" t="s">
        <v>1722</v>
      </c>
      <c r="Y32" s="872"/>
      <c r="Z32" s="867" t="s">
        <v>1722</v>
      </c>
      <c r="AA32" s="873"/>
    </row>
    <row r="33" spans="2:27" ht="15" customHeight="1" thickBot="1">
      <c r="B33" s="892">
        <f>IF(K31="n",1, IF(K32="n",2, IF(K33="n",3,0)))+IF(O30="N",1,0)</f>
        <v>4</v>
      </c>
      <c r="C33" s="892"/>
      <c r="D33" s="894">
        <f>H15+STR+LVL</f>
        <v>24</v>
      </c>
      <c r="E33" s="894"/>
      <c r="F33" s="894">
        <f>IF(INT&gt;CHA,INT,CHA)+Level</f>
        <v>12</v>
      </c>
      <c r="G33" s="894"/>
      <c r="H33" s="894">
        <f>F33+5</f>
        <v>17</v>
      </c>
      <c r="I33" s="894"/>
      <c r="J33" s="130">
        <f>D30/2</f>
        <v>4</v>
      </c>
      <c r="K33" s="119" t="s">
        <v>133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4</v>
      </c>
      <c r="S33" s="134" t="s">
        <v>150</v>
      </c>
      <c r="T33" s="134"/>
      <c r="U33" s="135" t="s">
        <v>130</v>
      </c>
      <c r="V33" s="874">
        <f>V31+W32</f>
        <v>29</v>
      </c>
      <c r="W33" s="859"/>
      <c r="X33" s="875">
        <f>X31+Y32</f>
        <v>19</v>
      </c>
      <c r="Y33" s="859"/>
      <c r="Z33" s="874">
        <f>Z31+AA32</f>
        <v>17</v>
      </c>
      <c r="AA33" s="862"/>
    </row>
    <row r="34" spans="2:27" ht="15" customHeight="1">
      <c r="B34" s="892"/>
      <c r="C34" s="892"/>
      <c r="D34" s="894"/>
      <c r="E34" s="894"/>
      <c r="F34" s="894"/>
      <c r="G34" s="894"/>
      <c r="H34" s="894"/>
      <c r="I34" s="894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880"/>
      <c r="W34" s="856"/>
      <c r="X34" s="881"/>
      <c r="Y34" s="856"/>
      <c r="Z34" s="854"/>
      <c r="AA34" s="857"/>
    </row>
    <row r="35" spans="2:27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882" t="s">
        <v>162</v>
      </c>
      <c r="W35" s="883"/>
      <c r="X35" s="884"/>
      <c r="Y35" s="885"/>
      <c r="Z35" s="885"/>
      <c r="AA35" s="885"/>
    </row>
    <row r="36" spans="2:27">
      <c r="B36" s="158">
        <v>1</v>
      </c>
      <c r="C36" s="158">
        <v>6</v>
      </c>
      <c r="D36" s="158"/>
      <c r="E36" s="158" t="s">
        <v>296</v>
      </c>
      <c r="F36" s="111" t="s">
        <v>297</v>
      </c>
      <c r="G36" s="111"/>
      <c r="H36" s="111"/>
      <c r="I36" s="111"/>
      <c r="J36" s="111"/>
      <c r="K36" s="111"/>
      <c r="L36" s="111"/>
      <c r="M36" s="111"/>
      <c r="N36" s="159" t="s">
        <v>257</v>
      </c>
      <c r="O36" s="111" t="s">
        <v>298</v>
      </c>
      <c r="P36" s="111"/>
      <c r="Q36" s="111"/>
      <c r="R36" s="111"/>
      <c r="S36" s="111"/>
      <c r="T36" s="111"/>
      <c r="U36" s="111"/>
      <c r="V36" s="879" t="s">
        <v>289</v>
      </c>
      <c r="W36" s="690"/>
      <c r="X36" s="690"/>
      <c r="Y36" s="690"/>
      <c r="Z36" s="690"/>
      <c r="AA36" s="690"/>
    </row>
    <row r="37" spans="2:27">
      <c r="B37" s="75">
        <v>2</v>
      </c>
      <c r="C37" s="75">
        <v>12</v>
      </c>
      <c r="D37" s="75"/>
      <c r="E37" s="75" t="s">
        <v>296</v>
      </c>
      <c r="F37" s="236" t="s">
        <v>300</v>
      </c>
      <c r="G37" s="1"/>
      <c r="H37" s="1"/>
      <c r="I37" s="1"/>
      <c r="J37" s="1"/>
      <c r="K37" s="1"/>
      <c r="L37" s="1"/>
      <c r="M37" s="1"/>
      <c r="N37" s="162"/>
      <c r="O37" s="1"/>
      <c r="P37" s="1"/>
      <c r="Q37" s="1"/>
      <c r="R37" s="1"/>
      <c r="S37" s="1"/>
      <c r="T37" s="1"/>
      <c r="U37" s="1"/>
      <c r="V37" s="879" t="s">
        <v>290</v>
      </c>
      <c r="W37" s="690"/>
      <c r="X37" s="690"/>
      <c r="Y37" s="690"/>
      <c r="Z37" s="690"/>
      <c r="AA37" s="690"/>
    </row>
    <row r="38" spans="2:27">
      <c r="B38" s="75">
        <v>3</v>
      </c>
      <c r="C38" s="75">
        <v>18</v>
      </c>
      <c r="D38" s="75"/>
      <c r="E38" s="75" t="s">
        <v>296</v>
      </c>
      <c r="F38" s="1" t="s">
        <v>302</v>
      </c>
      <c r="G38" s="1"/>
      <c r="H38" s="1"/>
      <c r="I38" s="1"/>
      <c r="J38" s="1"/>
      <c r="K38" s="1"/>
      <c r="L38" s="1"/>
      <c r="M38" s="1"/>
      <c r="N38" s="162"/>
      <c r="O38" s="1"/>
      <c r="P38" s="1"/>
      <c r="Q38" s="1"/>
      <c r="R38" s="1"/>
      <c r="S38" s="1"/>
      <c r="T38" s="1"/>
      <c r="U38" s="1"/>
      <c r="V38" s="690" t="s">
        <v>291</v>
      </c>
      <c r="W38" s="690"/>
      <c r="X38" s="690"/>
      <c r="Y38" s="690"/>
      <c r="Z38" s="690"/>
      <c r="AA38" s="690"/>
    </row>
    <row r="39" spans="2:27">
      <c r="B39" s="158">
        <v>4</v>
      </c>
      <c r="C39" s="158">
        <v>22</v>
      </c>
      <c r="D39" s="158">
        <v>2</v>
      </c>
      <c r="E39" s="158" t="s">
        <v>180</v>
      </c>
      <c r="F39" s="111" t="s">
        <v>304</v>
      </c>
      <c r="G39" s="111"/>
      <c r="H39" s="111"/>
      <c r="I39" s="111"/>
      <c r="J39" s="111"/>
      <c r="K39" s="111"/>
      <c r="L39" s="111"/>
      <c r="M39" s="111"/>
      <c r="N39" s="159" t="s">
        <v>62</v>
      </c>
      <c r="O39" s="111" t="s">
        <v>305</v>
      </c>
      <c r="P39" s="111"/>
      <c r="Q39" s="111"/>
      <c r="R39" s="111"/>
      <c r="S39" s="111"/>
      <c r="T39" s="111"/>
      <c r="U39" s="111"/>
      <c r="V39" s="879" t="s">
        <v>292</v>
      </c>
      <c r="W39" s="690"/>
      <c r="X39" s="690"/>
      <c r="Y39" s="690"/>
      <c r="Z39" s="690" t="s">
        <v>293</v>
      </c>
      <c r="AA39" s="690"/>
    </row>
    <row r="40" spans="2:27">
      <c r="B40" s="75">
        <v>5</v>
      </c>
      <c r="C40" s="75">
        <v>26</v>
      </c>
      <c r="D40" s="75">
        <f>D39+2</f>
        <v>4</v>
      </c>
      <c r="E40" s="75" t="s">
        <v>180</v>
      </c>
      <c r="F40" s="1" t="s">
        <v>306</v>
      </c>
      <c r="G40" s="1"/>
      <c r="H40" s="1"/>
      <c r="I40" s="1"/>
      <c r="J40" s="1"/>
      <c r="K40" s="1"/>
      <c r="L40" s="1"/>
      <c r="M40" s="1"/>
      <c r="N40" s="162"/>
      <c r="O40" s="1"/>
      <c r="P40" s="1"/>
      <c r="Q40" s="1"/>
      <c r="R40" s="1"/>
      <c r="S40" s="1"/>
      <c r="T40" s="1"/>
      <c r="U40" s="1"/>
      <c r="V40" s="879" t="s">
        <v>294</v>
      </c>
      <c r="W40" s="690"/>
      <c r="X40" s="690"/>
      <c r="Y40" s="690"/>
      <c r="Z40" s="690"/>
      <c r="AA40" s="690"/>
    </row>
    <row r="41" spans="2:27">
      <c r="B41" s="75">
        <v>6</v>
      </c>
      <c r="C41" s="75">
        <v>30</v>
      </c>
      <c r="D41" s="75">
        <f>D40+2</f>
        <v>6</v>
      </c>
      <c r="E41" s="75" t="s">
        <v>180</v>
      </c>
      <c r="F41" s="1" t="s">
        <v>308</v>
      </c>
      <c r="G41" s="1"/>
      <c r="H41" s="237" t="s">
        <v>309</v>
      </c>
      <c r="I41" s="1"/>
      <c r="J41" s="1"/>
      <c r="K41" s="1"/>
      <c r="L41" s="1"/>
      <c r="M41" s="1"/>
      <c r="N41" s="162"/>
      <c r="O41" s="1"/>
      <c r="P41" s="1"/>
      <c r="Q41" s="1"/>
      <c r="R41" s="1"/>
      <c r="S41" s="1"/>
      <c r="T41" s="1"/>
      <c r="U41" s="1"/>
      <c r="V41" s="690" t="s">
        <v>295</v>
      </c>
      <c r="W41" s="690"/>
      <c r="X41" s="690"/>
      <c r="Y41" s="690"/>
      <c r="Z41" s="690"/>
      <c r="AA41" s="690"/>
    </row>
    <row r="42" spans="2:27">
      <c r="B42" s="158">
        <v>7</v>
      </c>
      <c r="C42" s="158">
        <v>36</v>
      </c>
      <c r="D42" s="158"/>
      <c r="E42" s="158" t="s">
        <v>296</v>
      </c>
      <c r="F42" s="111" t="s">
        <v>311</v>
      </c>
      <c r="G42" s="111"/>
      <c r="H42" s="111"/>
      <c r="I42" s="111"/>
      <c r="J42" s="111"/>
      <c r="K42" s="111"/>
      <c r="L42" s="111"/>
      <c r="M42" s="111"/>
      <c r="N42" s="159" t="s">
        <v>257</v>
      </c>
      <c r="O42" s="111" t="s">
        <v>312</v>
      </c>
      <c r="P42" s="111"/>
      <c r="Q42" s="111"/>
      <c r="R42" s="111"/>
      <c r="S42" s="111"/>
      <c r="T42" s="111"/>
      <c r="U42" s="111"/>
      <c r="V42" s="879" t="s">
        <v>299</v>
      </c>
      <c r="W42" s="690"/>
      <c r="X42" s="690"/>
      <c r="Y42" s="690"/>
      <c r="Z42" s="690"/>
      <c r="AA42" s="690"/>
    </row>
    <row r="43" spans="2:27">
      <c r="B43" s="75">
        <v>8</v>
      </c>
      <c r="C43" s="75">
        <v>42</v>
      </c>
      <c r="D43" s="75"/>
      <c r="E43" s="75" t="s">
        <v>296</v>
      </c>
      <c r="F43" s="1" t="s">
        <v>314</v>
      </c>
      <c r="H43" s="1"/>
      <c r="I43" s="1"/>
      <c r="J43" s="1"/>
      <c r="K43" s="1"/>
      <c r="L43" s="1"/>
      <c r="M43" s="1"/>
      <c r="N43" s="162"/>
      <c r="O43" s="1"/>
      <c r="P43" s="1"/>
      <c r="Q43" s="1"/>
      <c r="R43" s="1"/>
      <c r="S43" s="1"/>
      <c r="T43" s="1"/>
      <c r="U43" s="1"/>
      <c r="V43" s="690" t="s">
        <v>301</v>
      </c>
      <c r="W43" s="690"/>
      <c r="X43" s="690"/>
      <c r="Y43" s="690"/>
      <c r="Z43" s="690"/>
      <c r="AA43" s="690"/>
    </row>
    <row r="44" spans="2:27">
      <c r="B44" s="75">
        <v>9</v>
      </c>
      <c r="C44" s="75">
        <v>48</v>
      </c>
      <c r="D44" s="75"/>
      <c r="E44" s="75" t="s">
        <v>296</v>
      </c>
      <c r="F44" s="1" t="s">
        <v>316</v>
      </c>
      <c r="G44" s="1"/>
      <c r="H44" s="1"/>
      <c r="I44" s="1"/>
      <c r="J44" s="1"/>
      <c r="K44" s="1"/>
      <c r="L44" s="1"/>
      <c r="M44" s="1"/>
      <c r="N44" s="162"/>
      <c r="O44" s="1" t="s">
        <v>317</v>
      </c>
      <c r="P44" s="1"/>
      <c r="Q44" s="1"/>
      <c r="R44" s="1"/>
      <c r="S44" s="1"/>
      <c r="T44" s="1"/>
      <c r="U44" s="1"/>
      <c r="V44" s="690" t="s">
        <v>303</v>
      </c>
      <c r="W44" s="690"/>
      <c r="X44" s="690"/>
      <c r="Y44" s="690"/>
      <c r="Z44" s="690"/>
      <c r="AA44" s="690"/>
    </row>
    <row r="45" spans="2:27" ht="16" thickBot="1">
      <c r="B45" s="158">
        <v>10</v>
      </c>
      <c r="C45" s="158">
        <v>54</v>
      </c>
      <c r="D45" s="158"/>
      <c r="E45" s="158" t="s">
        <v>296</v>
      </c>
      <c r="F45" s="111" t="s">
        <v>318</v>
      </c>
      <c r="G45" s="111"/>
      <c r="H45" s="111"/>
      <c r="I45" s="111"/>
      <c r="J45" s="111"/>
      <c r="K45" s="111"/>
      <c r="L45" s="111"/>
      <c r="M45" s="111"/>
      <c r="N45" s="159" t="s">
        <v>257</v>
      </c>
      <c r="O45" s="237" t="s">
        <v>319</v>
      </c>
      <c r="P45" s="111"/>
      <c r="Q45" s="111"/>
      <c r="R45" s="111"/>
      <c r="S45" s="111"/>
      <c r="T45" s="111"/>
      <c r="U45" s="111"/>
      <c r="V45" s="879" t="s">
        <v>178</v>
      </c>
      <c r="W45" s="690"/>
      <c r="X45" s="690"/>
      <c r="Y45" s="690"/>
      <c r="Z45" s="690"/>
      <c r="AA45" s="690"/>
    </row>
    <row r="46" spans="2:27" ht="16" thickBot="1">
      <c r="B46" s="19" t="s">
        <v>201</v>
      </c>
      <c r="C46" s="20"/>
      <c r="D46" s="20"/>
      <c r="E46" s="22"/>
      <c r="F46" s="22"/>
      <c r="G46" s="22"/>
      <c r="H46" s="20" t="s">
        <v>37</v>
      </c>
      <c r="I46" s="26" t="s">
        <v>203</v>
      </c>
      <c r="J46" s="26" t="s">
        <v>38</v>
      </c>
      <c r="K46" s="27" t="s">
        <v>204</v>
      </c>
      <c r="L46" s="20" t="s">
        <v>34</v>
      </c>
      <c r="M46" s="20"/>
      <c r="N46" s="238">
        <f>U23</f>
        <v>11</v>
      </c>
      <c r="O46" s="20"/>
      <c r="P46" s="20"/>
      <c r="Q46" s="20"/>
      <c r="R46" s="26"/>
      <c r="S46" s="26"/>
      <c r="T46" s="23" t="s">
        <v>39</v>
      </c>
      <c r="U46" s="24" t="s">
        <v>36</v>
      </c>
      <c r="V46" s="690" t="s">
        <v>307</v>
      </c>
      <c r="W46" s="690"/>
      <c r="X46" s="690"/>
      <c r="Y46" s="690"/>
      <c r="Z46" s="690"/>
      <c r="AA46" s="690"/>
    </row>
    <row r="47" spans="2:27" ht="15.5" customHeight="1">
      <c r="B47" s="899" t="s">
        <v>320</v>
      </c>
      <c r="C47" s="899"/>
      <c r="D47" s="899"/>
      <c r="E47" s="899"/>
      <c r="F47" s="899"/>
      <c r="G47" s="899"/>
      <c r="H47" s="176" t="s">
        <v>206</v>
      </c>
      <c r="I47" s="174" t="s">
        <v>210</v>
      </c>
      <c r="J47" s="174">
        <f>2+1</f>
        <v>3</v>
      </c>
      <c r="K47" s="174">
        <f>F21+1</f>
        <v>16</v>
      </c>
      <c r="L47" s="11" t="s">
        <v>321</v>
      </c>
      <c r="M47" s="11"/>
      <c r="N47" s="11"/>
      <c r="O47" s="11"/>
      <c r="P47" s="11"/>
      <c r="Q47" s="11"/>
      <c r="R47" s="11"/>
      <c r="S47" s="174"/>
      <c r="T47" s="176"/>
      <c r="U47" s="75" t="s">
        <v>46</v>
      </c>
      <c r="V47" s="879" t="s">
        <v>310</v>
      </c>
      <c r="W47" s="690"/>
      <c r="X47" s="690"/>
      <c r="Y47" s="690"/>
      <c r="Z47" s="690"/>
      <c r="AA47" s="690"/>
    </row>
    <row r="48" spans="2:27">
      <c r="B48" s="28" t="s">
        <v>108</v>
      </c>
      <c r="C48" s="11"/>
      <c r="D48" s="11"/>
      <c r="E48" s="11"/>
      <c r="F48" s="11"/>
      <c r="G48" s="11"/>
      <c r="H48" s="176" t="s">
        <v>322</v>
      </c>
      <c r="I48" s="174" t="s">
        <v>210</v>
      </c>
      <c r="J48" s="174">
        <v>0</v>
      </c>
      <c r="K48" s="174">
        <f>F23</f>
        <v>14</v>
      </c>
      <c r="L48" s="11" t="s">
        <v>323</v>
      </c>
      <c r="M48" s="11"/>
      <c r="N48" s="11"/>
      <c r="O48" s="11"/>
      <c r="P48" s="11"/>
      <c r="Q48" s="11"/>
      <c r="R48" s="11"/>
      <c r="S48" s="174"/>
      <c r="T48" s="176"/>
      <c r="U48" s="239" t="s">
        <v>324</v>
      </c>
      <c r="V48" s="690" t="s">
        <v>313</v>
      </c>
      <c r="W48" s="690"/>
      <c r="X48" s="690"/>
      <c r="Y48" s="690"/>
      <c r="Z48" s="690"/>
      <c r="AA48" s="690"/>
    </row>
    <row r="49" spans="2:27">
      <c r="B49" s="900" t="s">
        <v>325</v>
      </c>
      <c r="C49" s="900"/>
      <c r="D49" s="900"/>
      <c r="E49" s="900"/>
      <c r="F49" s="900"/>
      <c r="G49" s="11"/>
      <c r="H49" s="11"/>
      <c r="I49" s="174"/>
      <c r="J49" s="174"/>
      <c r="K49" s="174">
        <f>F21+3</f>
        <v>18</v>
      </c>
      <c r="L49" s="11" t="s">
        <v>326</v>
      </c>
      <c r="M49" s="11"/>
      <c r="N49" s="11"/>
      <c r="O49" s="11"/>
      <c r="P49" s="11"/>
      <c r="Q49" s="11"/>
      <c r="R49" s="11"/>
      <c r="S49" s="174"/>
      <c r="T49" s="176"/>
      <c r="U49" s="240" t="s">
        <v>327</v>
      </c>
      <c r="V49" s="879" t="s">
        <v>315</v>
      </c>
      <c r="W49" s="690"/>
      <c r="X49" s="690"/>
      <c r="Y49" s="690"/>
      <c r="Z49" s="690"/>
      <c r="AA49" s="690"/>
    </row>
    <row r="50" spans="2:27">
      <c r="B50" s="898" t="s">
        <v>328</v>
      </c>
      <c r="C50" s="898"/>
      <c r="D50" s="898"/>
      <c r="E50" s="898"/>
      <c r="F50" s="11"/>
      <c r="G50" s="11"/>
      <c r="H50" s="11" t="s">
        <v>153</v>
      </c>
      <c r="I50" s="174"/>
      <c r="J50" s="174"/>
      <c r="K50" s="174">
        <f>U23</f>
        <v>11</v>
      </c>
      <c r="L50" s="11" t="s">
        <v>329</v>
      </c>
      <c r="M50" s="11"/>
      <c r="N50" s="11"/>
      <c r="O50" s="11"/>
      <c r="P50" s="11"/>
      <c r="Q50" s="11"/>
      <c r="R50" s="11"/>
      <c r="S50" s="174"/>
      <c r="T50" s="176"/>
      <c r="U50" s="174" t="s">
        <v>46</v>
      </c>
    </row>
    <row r="51" spans="2:27">
      <c r="B51" s="28" t="s">
        <v>330</v>
      </c>
      <c r="C51" s="11"/>
      <c r="D51" s="11"/>
      <c r="E51" s="11"/>
      <c r="F51" s="11"/>
      <c r="G51" s="11"/>
      <c r="H51" s="11" t="s">
        <v>331</v>
      </c>
      <c r="I51" s="174" t="s">
        <v>210</v>
      </c>
      <c r="J51" s="174">
        <f>3</f>
        <v>3</v>
      </c>
      <c r="K51" s="174">
        <f>F21</f>
        <v>15</v>
      </c>
      <c r="L51" s="11"/>
      <c r="M51" s="241" t="s">
        <v>332</v>
      </c>
      <c r="N51" s="11"/>
      <c r="O51" s="11"/>
      <c r="P51" s="11"/>
      <c r="Q51" s="11"/>
      <c r="R51" s="11"/>
      <c r="S51" s="174"/>
      <c r="T51" s="176" t="s">
        <v>333</v>
      </c>
      <c r="U51" s="174"/>
    </row>
    <row r="52" spans="2:27"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1"/>
      <c r="M52" s="164" t="s">
        <v>334</v>
      </c>
      <c r="N52" s="1"/>
      <c r="O52" s="1"/>
      <c r="P52" s="1"/>
      <c r="Q52" s="1"/>
      <c r="R52" s="1"/>
      <c r="S52" s="75"/>
      <c r="T52" s="179" t="s">
        <v>59</v>
      </c>
      <c r="U52" s="75"/>
    </row>
    <row r="53" spans="2:27"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108"/>
      <c r="M53" s="178" t="s">
        <v>335</v>
      </c>
      <c r="N53" s="108"/>
      <c r="O53" s="108"/>
      <c r="P53" s="108"/>
      <c r="Q53" s="108"/>
      <c r="R53" s="108"/>
      <c r="S53" s="108"/>
      <c r="T53" s="242" t="s">
        <v>76</v>
      </c>
      <c r="U53" s="108"/>
    </row>
    <row r="54" spans="2:27"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1" t="s">
        <v>336</v>
      </c>
      <c r="M54" s="1"/>
      <c r="N54" s="1"/>
      <c r="O54" s="1"/>
      <c r="P54" s="1"/>
      <c r="Q54" s="1"/>
      <c r="R54" s="1"/>
      <c r="S54" s="1"/>
      <c r="T54" s="179" t="s">
        <v>59</v>
      </c>
      <c r="U54" s="174" t="s">
        <v>46</v>
      </c>
    </row>
    <row r="55" spans="2:27"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108" t="s">
        <v>337</v>
      </c>
      <c r="M55" s="108"/>
      <c r="N55" s="108"/>
      <c r="O55" s="108"/>
      <c r="P55" s="108"/>
      <c r="Q55" s="108"/>
      <c r="R55" s="108"/>
      <c r="S55" s="108"/>
      <c r="T55" s="242" t="s">
        <v>59</v>
      </c>
      <c r="U55" s="174" t="s">
        <v>46</v>
      </c>
    </row>
    <row r="56" spans="2:27"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90"/>
      <c r="U56" s="29"/>
    </row>
    <row r="57" spans="2:27"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90"/>
      <c r="U57" s="29"/>
    </row>
    <row r="58" spans="2:27"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90"/>
      <c r="U58" s="29"/>
    </row>
    <row r="59" spans="2:27"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90"/>
      <c r="U59" s="29"/>
    </row>
    <row r="60" spans="2:27"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90"/>
      <c r="U60" s="29"/>
    </row>
    <row r="61" spans="2:27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2:27">
      <c r="B62" s="886" t="s">
        <v>11</v>
      </c>
      <c r="C62" s="886"/>
      <c r="D62" s="886"/>
      <c r="E62" s="886"/>
      <c r="F62" s="14" t="s">
        <v>12</v>
      </c>
      <c r="G62" s="13"/>
      <c r="H62" s="13"/>
      <c r="I62" s="13"/>
      <c r="J62" s="13"/>
      <c r="K62" s="204" t="s">
        <v>233</v>
      </c>
      <c r="L62" s="14"/>
      <c r="M62" s="14"/>
      <c r="N62" s="14"/>
      <c r="O62" s="13"/>
      <c r="P62" s="14"/>
      <c r="Q62" s="13"/>
      <c r="R62" s="14"/>
      <c r="S62" s="14" t="s">
        <v>126</v>
      </c>
      <c r="T62" s="14"/>
      <c r="U62" s="13"/>
    </row>
    <row r="63" spans="2:27">
      <c r="B63" s="1" t="s">
        <v>14</v>
      </c>
      <c r="C63" s="1"/>
      <c r="D63" s="1"/>
      <c r="E63" s="16" t="s">
        <v>15</v>
      </c>
      <c r="F63" s="1" t="s">
        <v>16</v>
      </c>
      <c r="G63" s="1"/>
      <c r="H63" s="1"/>
      <c r="I63" s="1"/>
      <c r="J63" s="16" t="s">
        <v>15</v>
      </c>
      <c r="K63" s="1" t="s">
        <v>236</v>
      </c>
      <c r="L63" s="1"/>
      <c r="M63" s="1"/>
      <c r="N63" s="205" t="s">
        <v>241</v>
      </c>
      <c r="O63" s="206"/>
      <c r="P63" s="11"/>
      <c r="Q63" s="11"/>
      <c r="R63" s="174"/>
      <c r="S63" s="11" t="s">
        <v>208</v>
      </c>
      <c r="T63" s="11"/>
      <c r="U63" s="174">
        <f>K49</f>
        <v>18</v>
      </c>
    </row>
    <row r="64" spans="2:27">
      <c r="B64" s="1" t="s">
        <v>17</v>
      </c>
      <c r="C64" s="1"/>
      <c r="D64" s="1"/>
      <c r="E64" s="16" t="s">
        <v>15</v>
      </c>
      <c r="F64" s="1" t="s">
        <v>18</v>
      </c>
      <c r="G64" s="1"/>
      <c r="H64" s="1"/>
      <c r="I64" s="1"/>
      <c r="J64" s="16" t="s">
        <v>15</v>
      </c>
      <c r="K64" s="1" t="s">
        <v>240</v>
      </c>
      <c r="L64" s="1"/>
      <c r="M64" s="1"/>
      <c r="N64" s="205" t="s">
        <v>338</v>
      </c>
      <c r="O64" s="206"/>
      <c r="P64" s="11"/>
      <c r="Q64" s="11"/>
      <c r="R64" s="174"/>
      <c r="S64" s="11" t="s">
        <v>136</v>
      </c>
      <c r="T64" s="11"/>
      <c r="U64" s="174">
        <f>U63-5</f>
        <v>13</v>
      </c>
    </row>
    <row r="65" spans="2:30">
      <c r="B65" s="1" t="s">
        <v>21</v>
      </c>
      <c r="C65" s="1"/>
      <c r="D65" s="1"/>
      <c r="E65" s="16" t="s">
        <v>15</v>
      </c>
      <c r="F65" s="1" t="s">
        <v>22</v>
      </c>
      <c r="G65" s="1"/>
      <c r="H65" s="1"/>
      <c r="I65" s="1"/>
      <c r="J65" s="16" t="s">
        <v>19</v>
      </c>
      <c r="K65" s="29" t="s">
        <v>244</v>
      </c>
      <c r="L65" s="29"/>
      <c r="M65" s="29"/>
      <c r="N65" s="209" t="s">
        <v>338</v>
      </c>
      <c r="O65" s="243"/>
      <c r="P65" s="11"/>
      <c r="Q65" s="11"/>
      <c r="R65" s="174"/>
      <c r="S65" s="11" t="s">
        <v>143</v>
      </c>
      <c r="T65" s="11"/>
      <c r="U65" s="174">
        <f>U64-5</f>
        <v>8</v>
      </c>
    </row>
    <row r="66" spans="2:30">
      <c r="B66" s="1" t="s">
        <v>24</v>
      </c>
      <c r="C66" s="1"/>
      <c r="D66" s="1"/>
      <c r="E66" s="16" t="s">
        <v>15</v>
      </c>
      <c r="F66" s="1" t="s">
        <v>25</v>
      </c>
      <c r="G66" s="1"/>
      <c r="H66" s="1"/>
      <c r="I66" s="1"/>
      <c r="J66" s="16" t="s">
        <v>15</v>
      </c>
      <c r="K66" s="1" t="s">
        <v>248</v>
      </c>
      <c r="L66" s="1"/>
      <c r="M66" s="1"/>
      <c r="N66" s="205" t="s">
        <v>245</v>
      </c>
      <c r="O66" s="206"/>
      <c r="P66" s="11"/>
      <c r="Q66" s="11"/>
      <c r="R66" s="174"/>
      <c r="S66" s="11"/>
      <c r="T66" s="11"/>
      <c r="U66" s="174"/>
    </row>
    <row r="67" spans="2:30">
      <c r="B67" s="887" t="s">
        <v>27</v>
      </c>
      <c r="C67" s="887"/>
      <c r="D67" s="887"/>
      <c r="E67" s="16" t="s">
        <v>15</v>
      </c>
      <c r="F67" s="1" t="s">
        <v>28</v>
      </c>
      <c r="G67" s="1"/>
      <c r="H67" s="1"/>
      <c r="I67" s="1"/>
      <c r="J67" s="16" t="s">
        <v>15</v>
      </c>
      <c r="K67" s="11" t="s">
        <v>252</v>
      </c>
      <c r="L67" s="11"/>
      <c r="M67" s="174"/>
      <c r="N67" s="209" t="s">
        <v>245</v>
      </c>
      <c r="O67" s="11"/>
      <c r="P67" s="11"/>
      <c r="Q67" s="11"/>
      <c r="R67" s="174"/>
      <c r="S67" s="11"/>
      <c r="T67" s="11"/>
      <c r="U67" s="174"/>
    </row>
    <row r="68" spans="2:30">
      <c r="B68" s="1" t="s">
        <v>29</v>
      </c>
      <c r="C68" s="1"/>
      <c r="D68" s="1"/>
      <c r="E68" s="16" t="s">
        <v>15</v>
      </c>
      <c r="F68" s="1" t="s">
        <v>30</v>
      </c>
      <c r="G68" s="1"/>
      <c r="H68" s="1"/>
      <c r="I68" s="1"/>
      <c r="J68" s="16" t="s">
        <v>19</v>
      </c>
      <c r="K68" s="11" t="s">
        <v>254</v>
      </c>
      <c r="L68" s="42"/>
      <c r="M68" s="42"/>
      <c r="N68" s="11" t="s">
        <v>339</v>
      </c>
      <c r="O68" s="11"/>
      <c r="P68" s="11"/>
      <c r="Q68" s="11"/>
      <c r="R68" s="174"/>
      <c r="S68" s="11"/>
      <c r="T68" s="11"/>
      <c r="U68" s="11"/>
    </row>
    <row r="69" spans="2:30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2:3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2:30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2:30">
      <c r="M72" s="1"/>
      <c r="N72" s="1"/>
      <c r="O72" s="1"/>
      <c r="P72" s="1"/>
      <c r="Q72" s="1"/>
      <c r="R72" s="1"/>
      <c r="S72" s="1"/>
    </row>
    <row r="73" spans="2:30">
      <c r="M73" s="1"/>
      <c r="N73" s="1"/>
      <c r="O73" s="1"/>
      <c r="P73" s="1"/>
      <c r="Q73" s="1"/>
      <c r="R73" s="1"/>
      <c r="S73" s="1"/>
    </row>
    <row r="74" spans="2:30">
      <c r="M74" s="1"/>
      <c r="N74" s="1"/>
      <c r="O74" s="1"/>
      <c r="P74" s="1"/>
      <c r="Q74" s="1"/>
      <c r="R74" s="1"/>
      <c r="S74" s="1"/>
    </row>
    <row r="75" spans="2:30">
      <c r="P75" s="1"/>
      <c r="Q75" s="1"/>
      <c r="R75" s="1"/>
      <c r="S75" s="1"/>
      <c r="T75" s="216"/>
      <c r="U75" s="216"/>
    </row>
    <row r="76" spans="2:30">
      <c r="T76" s="1"/>
      <c r="U76" s="1"/>
    </row>
    <row r="77" spans="2:30">
      <c r="T77" s="1"/>
      <c r="U77" s="1"/>
      <c r="V77" s="216"/>
      <c r="W77" s="216"/>
      <c r="X77" s="216"/>
      <c r="Y77" s="216"/>
      <c r="Z77" s="216"/>
      <c r="AA77" s="216"/>
      <c r="AB77" s="216"/>
      <c r="AC77" s="216"/>
      <c r="AD77" s="216"/>
    </row>
    <row r="78" spans="2:30"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2:30"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2:30"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20:30"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20:30"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20:30"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20:30"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20:30"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20:30"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20:30"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20:30"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20:30"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20:30"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20:30"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20:30">
      <c r="V92" s="1"/>
      <c r="W92" s="1"/>
      <c r="X92" s="1"/>
      <c r="Y92" s="1"/>
      <c r="Z92" s="1"/>
      <c r="AA92" s="1"/>
      <c r="AB92" s="1"/>
      <c r="AC92" s="1"/>
      <c r="AD92" s="1"/>
    </row>
    <row r="93" spans="20:30">
      <c r="V93" s="1"/>
      <c r="W93" s="1"/>
      <c r="X93" s="1"/>
      <c r="Y93" s="1"/>
      <c r="Z93" s="1"/>
      <c r="AA93" s="1"/>
      <c r="AB93" s="1"/>
      <c r="AC93" s="1"/>
      <c r="AD93" s="1"/>
    </row>
  </sheetData>
  <mergeCells count="26">
    <mergeCell ref="B47:G47"/>
    <mergeCell ref="B49:F49"/>
    <mergeCell ref="B50:E50"/>
    <mergeCell ref="B62:E62"/>
    <mergeCell ref="B67:D67"/>
    <mergeCell ref="B32:C32"/>
    <mergeCell ref="D32:E32"/>
    <mergeCell ref="F32:G32"/>
    <mergeCell ref="H32:I32"/>
    <mergeCell ref="B33:C34"/>
    <mergeCell ref="D33:E34"/>
    <mergeCell ref="F33:G34"/>
    <mergeCell ref="H33:I34"/>
    <mergeCell ref="B29:C29"/>
    <mergeCell ref="D29:E29"/>
    <mergeCell ref="F29:G29"/>
    <mergeCell ref="H29:I29"/>
    <mergeCell ref="B30:C31"/>
    <mergeCell ref="D30:E31"/>
    <mergeCell ref="F30:G31"/>
    <mergeCell ref="H30:I31"/>
    <mergeCell ref="O14:Q14"/>
    <mergeCell ref="B18:C19"/>
    <mergeCell ref="G18:H19"/>
    <mergeCell ref="L18:M19"/>
    <mergeCell ref="Q18:R19"/>
  </mergeCells>
  <conditionalFormatting sqref="J31:J33">
    <cfRule type="expression" dxfId="7" priority="2">
      <formula>#REF!="x"</formula>
    </cfRule>
  </conditionalFormatting>
  <dataValidations count="1">
    <dataValidation type="list" operator="equal" allowBlank="1" showErrorMessage="1" sqref="O14" xr:uid="{00000000-0002-0000-0100-000000000000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ignoredErrors>
    <ignoredError sqref="Z39" twoDigitTextYear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C103"/>
  <sheetViews>
    <sheetView zoomScale="110" zoomScaleNormal="110" workbookViewId="0">
      <selection activeCell="V29" sqref="V29:AA34"/>
    </sheetView>
  </sheetViews>
  <sheetFormatPr baseColWidth="10" defaultColWidth="4.6640625" defaultRowHeight="15"/>
  <cols>
    <col min="2" max="2" width="3.83203125" customWidth="1"/>
    <col min="3" max="3" width="6.1640625" customWidth="1"/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  <col min="23" max="28" width="5" customWidth="1"/>
  </cols>
  <sheetData>
    <row r="1" spans="2:32">
      <c r="B1" s="1"/>
      <c r="C1" s="1"/>
      <c r="D1" s="1"/>
      <c r="E1" s="1"/>
      <c r="F1" s="1"/>
      <c r="G1" s="1"/>
      <c r="H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32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32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32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32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32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32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32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32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32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32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32">
      <c r="B12" s="2"/>
      <c r="C12" s="2" t="s">
        <v>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32" ht="18">
      <c r="B13" s="9" t="s">
        <v>1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  <c r="X13" s="244"/>
      <c r="Y13" s="244"/>
      <c r="Z13" s="244"/>
      <c r="AA13" s="244"/>
      <c r="AB13" s="245"/>
      <c r="AC13" s="244"/>
      <c r="AD13" s="244"/>
      <c r="AE13" s="244"/>
      <c r="AF13" s="244"/>
    </row>
    <row r="14" spans="2:32">
      <c r="B14" s="246" t="s">
        <v>341</v>
      </c>
      <c r="C14" s="1"/>
      <c r="D14" s="1"/>
      <c r="E14" s="1"/>
      <c r="F14" s="1"/>
      <c r="G14" s="1"/>
      <c r="H14" s="12"/>
      <c r="I14" s="1" t="s">
        <v>342</v>
      </c>
      <c r="J14" s="1"/>
      <c r="K14" s="1"/>
      <c r="L14" s="1" t="s">
        <v>42</v>
      </c>
      <c r="M14" s="1"/>
      <c r="N14" s="1"/>
      <c r="O14" s="888" t="s">
        <v>343</v>
      </c>
      <c r="P14" s="888"/>
      <c r="Q14" s="888"/>
      <c r="R14" s="1"/>
      <c r="S14" s="1" t="s">
        <v>344</v>
      </c>
      <c r="T14" s="1"/>
      <c r="U14" s="1"/>
    </row>
    <row r="15" spans="2:32">
      <c r="B15" s="10" t="s">
        <v>50</v>
      </c>
      <c r="C15" s="10"/>
      <c r="D15" s="10"/>
      <c r="E15" s="10" t="s">
        <v>51</v>
      </c>
      <c r="F15" s="10" t="s">
        <v>52</v>
      </c>
      <c r="G15" s="10"/>
      <c r="H15" s="41">
        <f>LOOKUP(F16,Taulukot!$D$3:$E$5)</f>
        <v>8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32" ht="16.5" customHeight="1">
      <c r="B16" s="1" t="s">
        <v>345</v>
      </c>
      <c r="C16" s="1"/>
      <c r="D16" s="1"/>
      <c r="E16" s="1" t="s">
        <v>346</v>
      </c>
      <c r="F16" s="47" t="s">
        <v>347</v>
      </c>
      <c r="G16" s="47"/>
      <c r="H16" s="1"/>
      <c r="I16" s="1" t="s">
        <v>348</v>
      </c>
      <c r="J16" s="1"/>
      <c r="K16" s="1"/>
      <c r="L16" s="1" t="s">
        <v>349</v>
      </c>
      <c r="M16" s="1"/>
      <c r="N16" s="1"/>
      <c r="O16" s="1"/>
      <c r="P16" s="1">
        <v>120</v>
      </c>
      <c r="Q16" s="1"/>
      <c r="R16" s="1">
        <v>40</v>
      </c>
      <c r="S16" s="1"/>
      <c r="T16" s="48" t="s">
        <v>350</v>
      </c>
      <c r="U16" s="1"/>
    </row>
    <row r="17" spans="2:27" ht="14.5" customHeight="1">
      <c r="B17" s="50" t="s">
        <v>68</v>
      </c>
      <c r="C17" s="51"/>
      <c r="D17" s="247" t="str">
        <f>LOOKUP(STR,Taulukot!$K$3:$L$13)</f>
        <v>Poor</v>
      </c>
      <c r="E17" s="53"/>
      <c r="F17" s="53"/>
      <c r="G17" s="54" t="s">
        <v>70</v>
      </c>
      <c r="H17" s="51"/>
      <c r="I17" s="55" t="str">
        <f>LOOKUP(DEX,Taulukot!$K$3:$L$13)</f>
        <v>Epic</v>
      </c>
      <c r="J17" s="53"/>
      <c r="K17" s="53"/>
      <c r="L17" s="56" t="s">
        <v>72</v>
      </c>
      <c r="M17" s="51"/>
      <c r="N17" s="55" t="str">
        <f>LOOKUP(INT,Taulukot!$K$3:$L$13)</f>
        <v>Mediocre</v>
      </c>
      <c r="O17" s="53"/>
      <c r="P17" s="53"/>
      <c r="Q17" s="54" t="s">
        <v>74</v>
      </c>
      <c r="R17" s="51"/>
      <c r="S17" s="55" t="str">
        <f>LOOKUP(CHA,Taulukot!$K$3:$L$13)</f>
        <v>Average</v>
      </c>
      <c r="T17" s="53"/>
      <c r="U17" s="225"/>
    </row>
    <row r="18" spans="2:27" ht="15" customHeight="1">
      <c r="B18" s="889">
        <v>-1</v>
      </c>
      <c r="C18" s="889"/>
      <c r="D18" s="59"/>
      <c r="E18" s="59"/>
      <c r="F18" s="59"/>
      <c r="G18" s="889">
        <f>2+1+4</f>
        <v>7</v>
      </c>
      <c r="H18" s="889"/>
      <c r="I18" s="59"/>
      <c r="J18" s="59"/>
      <c r="K18" s="59"/>
      <c r="L18" s="889">
        <v>0</v>
      </c>
      <c r="M18" s="889"/>
      <c r="N18" s="59"/>
      <c r="O18" s="59"/>
      <c r="P18" s="59"/>
      <c r="Q18" s="889">
        <v>1</v>
      </c>
      <c r="R18" s="889"/>
      <c r="S18" s="59"/>
      <c r="T18" s="59"/>
      <c r="U18" s="226"/>
    </row>
    <row r="19" spans="2:27" ht="16.5" customHeight="1">
      <c r="B19" s="889"/>
      <c r="C19" s="889"/>
      <c r="D19" s="63"/>
      <c r="E19" s="63"/>
      <c r="F19" s="63"/>
      <c r="G19" s="889"/>
      <c r="H19" s="889"/>
      <c r="I19" s="63"/>
      <c r="J19" s="63"/>
      <c r="K19" s="63"/>
      <c r="L19" s="889"/>
      <c r="M19" s="889"/>
      <c r="N19" s="63"/>
      <c r="O19" s="63"/>
      <c r="P19" s="63"/>
      <c r="Q19" s="889"/>
      <c r="R19" s="889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91</v>
      </c>
      <c r="C21" s="1"/>
      <c r="D21" s="1"/>
      <c r="E21" s="74">
        <v>0</v>
      </c>
      <c r="F21" s="74">
        <f t="shared" ref="F21:F27" si="0">E21+STR</f>
        <v>-1</v>
      </c>
      <c r="G21" s="1" t="s">
        <v>92</v>
      </c>
      <c r="H21" s="1"/>
      <c r="I21" s="1"/>
      <c r="J21" s="75">
        <v>7</v>
      </c>
      <c r="K21" s="76">
        <f t="shared" ref="K21:K27" si="1">J21+DEX</f>
        <v>14</v>
      </c>
      <c r="L21" s="1" t="s">
        <v>93</v>
      </c>
      <c r="M21" s="1"/>
      <c r="N21" s="1"/>
      <c r="O21" s="75">
        <v>0</v>
      </c>
      <c r="P21" s="77">
        <f t="shared" ref="P21:P28" si="2">O21+INT</f>
        <v>0</v>
      </c>
      <c r="Q21" s="1" t="s">
        <v>94</v>
      </c>
      <c r="R21" s="1"/>
      <c r="S21" s="1"/>
      <c r="T21" s="75">
        <v>1</v>
      </c>
      <c r="U21" s="229">
        <f t="shared" ref="U21:U27" si="3">T21+CHA</f>
        <v>2</v>
      </c>
    </row>
    <row r="22" spans="2:27">
      <c r="B22" s="48" t="s">
        <v>97</v>
      </c>
      <c r="C22" s="1"/>
      <c r="D22" s="1"/>
      <c r="E22" s="74">
        <v>0</v>
      </c>
      <c r="F22" s="74">
        <f t="shared" si="0"/>
        <v>-1</v>
      </c>
      <c r="G22" s="1" t="s">
        <v>351</v>
      </c>
      <c r="H22" s="1"/>
      <c r="I22" s="1"/>
      <c r="J22" s="75">
        <v>8</v>
      </c>
      <c r="K22" s="76">
        <f t="shared" si="1"/>
        <v>15</v>
      </c>
      <c r="L22" s="1" t="s">
        <v>99</v>
      </c>
      <c r="M22" s="1"/>
      <c r="N22" s="1"/>
      <c r="O22" s="75">
        <v>0</v>
      </c>
      <c r="P22" s="80">
        <f t="shared" si="2"/>
        <v>0</v>
      </c>
      <c r="Q22" s="1" t="s">
        <v>100</v>
      </c>
      <c r="R22" s="1"/>
      <c r="S22" s="1"/>
      <c r="T22" s="75">
        <v>0</v>
      </c>
      <c r="U22" s="230">
        <f t="shared" si="3"/>
        <v>1</v>
      </c>
    </row>
    <row r="23" spans="2:27">
      <c r="B23" s="48" t="s">
        <v>103</v>
      </c>
      <c r="C23" s="1"/>
      <c r="D23" s="1"/>
      <c r="E23" s="74">
        <v>0</v>
      </c>
      <c r="F23" s="74">
        <f t="shared" si="0"/>
        <v>-1</v>
      </c>
      <c r="G23" s="1" t="s">
        <v>104</v>
      </c>
      <c r="H23" s="1"/>
      <c r="I23" s="1"/>
      <c r="J23" s="75">
        <v>9</v>
      </c>
      <c r="K23" s="76">
        <f t="shared" si="1"/>
        <v>16</v>
      </c>
      <c r="L23" s="89"/>
      <c r="M23" s="1"/>
      <c r="N23" s="1"/>
      <c r="O23" s="75"/>
      <c r="P23" s="80">
        <f t="shared" si="2"/>
        <v>0</v>
      </c>
      <c r="Q23" s="18" t="s">
        <v>106</v>
      </c>
      <c r="R23" s="1"/>
      <c r="S23" s="1"/>
      <c r="T23" s="75">
        <v>0</v>
      </c>
      <c r="U23" s="230">
        <f t="shared" si="3"/>
        <v>1</v>
      </c>
    </row>
    <row r="24" spans="2:27" ht="14.5" customHeight="1">
      <c r="B24" s="48" t="s">
        <v>108</v>
      </c>
      <c r="C24" s="1"/>
      <c r="D24" s="1"/>
      <c r="E24" s="74">
        <v>5</v>
      </c>
      <c r="F24" s="74">
        <f t="shared" si="0"/>
        <v>4</v>
      </c>
      <c r="G24" s="1" t="s">
        <v>109</v>
      </c>
      <c r="H24" s="1"/>
      <c r="I24" s="1"/>
      <c r="J24" s="75">
        <v>4</v>
      </c>
      <c r="K24" s="76">
        <f t="shared" si="1"/>
        <v>11</v>
      </c>
      <c r="L24" s="1" t="s">
        <v>110</v>
      </c>
      <c r="M24" s="1"/>
      <c r="N24" s="1"/>
      <c r="O24" s="75">
        <v>2</v>
      </c>
      <c r="P24" s="80">
        <f t="shared" si="2"/>
        <v>2</v>
      </c>
      <c r="Q24" s="1" t="s">
        <v>111</v>
      </c>
      <c r="R24" s="1"/>
      <c r="S24" s="1"/>
      <c r="T24" s="75">
        <v>5</v>
      </c>
      <c r="U24" s="230">
        <f t="shared" si="3"/>
        <v>6</v>
      </c>
    </row>
    <row r="25" spans="2:27" ht="14.5" customHeight="1">
      <c r="B25" s="94"/>
      <c r="C25" s="29"/>
      <c r="D25" s="29"/>
      <c r="E25" s="74">
        <v>0</v>
      </c>
      <c r="F25" s="74">
        <f t="shared" si="0"/>
        <v>-1</v>
      </c>
      <c r="G25" s="1" t="s">
        <v>112</v>
      </c>
      <c r="H25" s="1"/>
      <c r="I25" s="1"/>
      <c r="J25" s="75">
        <v>3</v>
      </c>
      <c r="K25" s="76">
        <f t="shared" si="1"/>
        <v>10</v>
      </c>
      <c r="L25" s="95" t="s">
        <v>352</v>
      </c>
      <c r="M25" s="1"/>
      <c r="N25" s="1"/>
      <c r="O25" s="75"/>
      <c r="P25" s="80">
        <f t="shared" si="2"/>
        <v>0</v>
      </c>
      <c r="Q25" s="96"/>
      <c r="R25" s="29"/>
      <c r="S25" s="29"/>
      <c r="T25" s="1"/>
      <c r="U25" s="230">
        <f t="shared" si="3"/>
        <v>1</v>
      </c>
    </row>
    <row r="26" spans="2:27" ht="15" customHeight="1">
      <c r="B26" s="94"/>
      <c r="C26" s="29"/>
      <c r="D26" s="29"/>
      <c r="E26" s="74">
        <v>0</v>
      </c>
      <c r="F26" s="74">
        <f t="shared" si="0"/>
        <v>-1</v>
      </c>
      <c r="G26" s="1" t="s">
        <v>114</v>
      </c>
      <c r="H26" s="1"/>
      <c r="I26" s="1"/>
      <c r="J26" s="75">
        <v>10</v>
      </c>
      <c r="K26" s="76">
        <f t="shared" si="1"/>
        <v>17</v>
      </c>
      <c r="L26" s="1" t="s">
        <v>115</v>
      </c>
      <c r="M26" s="1"/>
      <c r="N26" s="1"/>
      <c r="O26" s="75"/>
      <c r="P26" s="80">
        <f t="shared" si="2"/>
        <v>0</v>
      </c>
      <c r="Q26" s="96"/>
      <c r="R26" s="29"/>
      <c r="S26" s="29"/>
      <c r="T26" s="1"/>
      <c r="U26" s="230">
        <f t="shared" si="3"/>
        <v>1</v>
      </c>
    </row>
    <row r="27" spans="2:27">
      <c r="B27" s="94"/>
      <c r="C27" s="29"/>
      <c r="D27" s="29"/>
      <c r="E27" s="74">
        <v>0</v>
      </c>
      <c r="F27" s="74">
        <f t="shared" si="0"/>
        <v>-1</v>
      </c>
      <c r="G27" s="1" t="s">
        <v>116</v>
      </c>
      <c r="H27" s="1"/>
      <c r="I27" s="1"/>
      <c r="J27" s="75">
        <v>6</v>
      </c>
      <c r="K27" s="76">
        <f t="shared" si="1"/>
        <v>13</v>
      </c>
      <c r="L27" s="1" t="s">
        <v>117</v>
      </c>
      <c r="M27" s="1"/>
      <c r="N27" s="1"/>
      <c r="O27" s="75">
        <v>0</v>
      </c>
      <c r="P27" s="80">
        <f t="shared" si="2"/>
        <v>0</v>
      </c>
      <c r="Q27" s="96"/>
      <c r="R27" s="29"/>
      <c r="S27" s="29"/>
      <c r="T27" s="1"/>
      <c r="U27" s="230">
        <f t="shared" si="3"/>
        <v>1</v>
      </c>
    </row>
    <row r="28" spans="2:27">
      <c r="B28" s="94"/>
      <c r="C28" s="29"/>
      <c r="D28" s="29"/>
      <c r="E28" s="97">
        <v>0</v>
      </c>
      <c r="F28" s="98"/>
      <c r="G28" s="29"/>
      <c r="H28" s="29"/>
      <c r="I28" s="29"/>
      <c r="J28" s="29"/>
      <c r="K28" s="99"/>
      <c r="L28" s="29" t="s">
        <v>353</v>
      </c>
      <c r="M28" s="29"/>
      <c r="N28" s="29"/>
      <c r="O28" s="177">
        <v>5</v>
      </c>
      <c r="P28" s="100">
        <f t="shared" si="2"/>
        <v>5</v>
      </c>
      <c r="Q28" s="7"/>
      <c r="R28" s="1"/>
      <c r="S28" s="1"/>
      <c r="T28" s="29"/>
      <c r="U28" s="8"/>
    </row>
    <row r="29" spans="2:27">
      <c r="B29" s="890" t="s">
        <v>119</v>
      </c>
      <c r="C29" s="890"/>
      <c r="D29" s="891" t="s">
        <v>120</v>
      </c>
      <c r="E29" s="891"/>
      <c r="F29" s="891" t="s">
        <v>121</v>
      </c>
      <c r="G29" s="891"/>
      <c r="H29" s="891" t="s">
        <v>122</v>
      </c>
      <c r="I29" s="891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9" t="s">
        <v>126</v>
      </c>
      <c r="W29" s="9"/>
      <c r="X29" s="9"/>
      <c r="Y29" s="9"/>
      <c r="Z29" s="9"/>
      <c r="AA29" s="9"/>
    </row>
    <row r="30" spans="2:27">
      <c r="B30" s="892">
        <v>10</v>
      </c>
      <c r="C30" s="892"/>
      <c r="D30" s="893">
        <f>H15+DEX+3</f>
        <v>18</v>
      </c>
      <c r="E30" s="893"/>
      <c r="F30" s="894">
        <f>IF(STR&gt;DEX,STR,DEX)+Level</f>
        <v>17</v>
      </c>
      <c r="G30" s="894"/>
      <c r="H30" s="895">
        <f>IF(DEX&gt;INT,DEX+Level/2,INT+Level/2)</f>
        <v>12</v>
      </c>
      <c r="I30" s="895"/>
      <c r="J30" s="232" t="s">
        <v>120</v>
      </c>
      <c r="K30" s="108" t="s">
        <v>354</v>
      </c>
      <c r="L30" s="108"/>
      <c r="M30" s="108"/>
      <c r="N30" s="108"/>
      <c r="O30" s="233" t="s">
        <v>133</v>
      </c>
      <c r="P30" s="109" t="s">
        <v>128</v>
      </c>
      <c r="Q30" s="75"/>
      <c r="R30" s="12">
        <f>D33/2</f>
        <v>8.5</v>
      </c>
      <c r="S30" s="110" t="s">
        <v>129</v>
      </c>
      <c r="T30" s="111"/>
      <c r="U30" s="112" t="s">
        <v>130</v>
      </c>
      <c r="V30" s="868" t="s">
        <v>131</v>
      </c>
      <c r="W30" s="869"/>
      <c r="X30" s="870" t="s">
        <v>1720</v>
      </c>
      <c r="Y30" s="869"/>
      <c r="Z30" s="870" t="s">
        <v>142</v>
      </c>
      <c r="AA30" s="871"/>
    </row>
    <row r="31" spans="2:27">
      <c r="B31" s="892"/>
      <c r="C31" s="892"/>
      <c r="D31" s="893"/>
      <c r="E31" s="893"/>
      <c r="F31" s="894"/>
      <c r="G31" s="894"/>
      <c r="H31" s="895"/>
      <c r="I31" s="895"/>
      <c r="J31" s="118">
        <f>D30</f>
        <v>18</v>
      </c>
      <c r="K31" s="119" t="s">
        <v>130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5.666666666666667</v>
      </c>
      <c r="S31" s="111" t="s">
        <v>137</v>
      </c>
      <c r="T31" s="111"/>
      <c r="U31" s="112" t="s">
        <v>130</v>
      </c>
      <c r="V31" s="863">
        <f>MAX(F21, K23)+10</f>
        <v>26</v>
      </c>
      <c r="W31" s="854"/>
      <c r="X31" s="863">
        <f>MAX($O$26, $T$23)+10</f>
        <v>10</v>
      </c>
      <c r="Y31" s="856"/>
      <c r="Z31" s="863">
        <f>MAX(INT, CHA)+5+LVL</f>
        <v>16</v>
      </c>
      <c r="AA31" s="857"/>
    </row>
    <row r="32" spans="2:27">
      <c r="B32" s="896" t="s">
        <v>123</v>
      </c>
      <c r="C32" s="896"/>
      <c r="D32" s="897" t="s">
        <v>140</v>
      </c>
      <c r="E32" s="897"/>
      <c r="F32" s="897" t="s">
        <v>141</v>
      </c>
      <c r="G32" s="897"/>
      <c r="H32" s="897" t="s">
        <v>355</v>
      </c>
      <c r="I32" s="897"/>
      <c r="J32" s="128">
        <f>(J31+J33)/2</f>
        <v>13.5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4.25</v>
      </c>
      <c r="S32" s="111" t="s">
        <v>144</v>
      </c>
      <c r="T32" s="111"/>
      <c r="U32" s="112" t="s">
        <v>130</v>
      </c>
      <c r="V32" s="855" t="s">
        <v>1721</v>
      </c>
      <c r="W32" s="872">
        <v>4</v>
      </c>
      <c r="X32" s="867" t="s">
        <v>1722</v>
      </c>
      <c r="Y32" s="872"/>
      <c r="Z32" s="867" t="s">
        <v>1722</v>
      </c>
      <c r="AA32" s="873"/>
    </row>
    <row r="33" spans="2:27" ht="15" customHeight="1">
      <c r="B33" s="892">
        <f>IF(K31="n",1, IF(K32="n",2, IF(K33="n",3,0)))+IF(O30="N",1,0)</f>
        <v>1</v>
      </c>
      <c r="C33" s="892"/>
      <c r="D33" s="894">
        <f>H15+STR+LVL</f>
        <v>17</v>
      </c>
      <c r="E33" s="894"/>
      <c r="F33" s="894">
        <f>IF(INT&gt;CHA,INT,CHA)+Level</f>
        <v>11</v>
      </c>
      <c r="G33" s="894"/>
      <c r="H33" s="894">
        <f>F33+5</f>
        <v>16</v>
      </c>
      <c r="I33" s="894"/>
      <c r="J33" s="130">
        <f>D30/2</f>
        <v>9</v>
      </c>
      <c r="K33" s="119" t="s">
        <v>130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2.8333333333333335</v>
      </c>
      <c r="S33" s="134" t="s">
        <v>150</v>
      </c>
      <c r="T33" s="134"/>
      <c r="U33" s="135" t="s">
        <v>130</v>
      </c>
      <c r="V33" s="874">
        <f>V31+W32</f>
        <v>30</v>
      </c>
      <c r="W33" s="859"/>
      <c r="X33" s="875">
        <f>X31+Y32</f>
        <v>10</v>
      </c>
      <c r="Y33" s="859"/>
      <c r="Z33" s="874">
        <f>Z31+AA32</f>
        <v>16</v>
      </c>
      <c r="AA33" s="862"/>
    </row>
    <row r="34" spans="2:27" ht="15" customHeight="1">
      <c r="B34" s="892"/>
      <c r="C34" s="892"/>
      <c r="D34" s="894"/>
      <c r="E34" s="894"/>
      <c r="F34" s="894"/>
      <c r="G34" s="894"/>
      <c r="H34" s="894"/>
      <c r="I34" s="894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858"/>
      <c r="W34" s="859"/>
      <c r="X34" s="860"/>
      <c r="Y34" s="859"/>
      <c r="Z34" s="861"/>
      <c r="AA34" s="862"/>
    </row>
    <row r="35" spans="2:27">
      <c r="B35" s="145" t="s">
        <v>155</v>
      </c>
      <c r="C35" s="146" t="s">
        <v>156</v>
      </c>
      <c r="D35" s="248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150" t="s">
        <v>162</v>
      </c>
      <c r="W35" s="150"/>
      <c r="X35" s="150"/>
      <c r="Y35" s="150"/>
      <c r="Z35" s="150"/>
      <c r="AA35" s="150"/>
    </row>
    <row r="36" spans="2:27">
      <c r="B36" s="158">
        <v>1</v>
      </c>
      <c r="C36" s="158">
        <v>6</v>
      </c>
      <c r="D36" s="158"/>
      <c r="E36" s="158" t="s">
        <v>163</v>
      </c>
      <c r="F36" s="249" t="s">
        <v>164</v>
      </c>
      <c r="G36" s="250"/>
      <c r="H36" s="250"/>
      <c r="I36" s="250"/>
      <c r="J36" s="250"/>
      <c r="K36" s="250"/>
      <c r="L36" s="250"/>
      <c r="M36" s="250"/>
      <c r="N36" s="159" t="s">
        <v>166</v>
      </c>
      <c r="O36" s="111" t="s">
        <v>167</v>
      </c>
      <c r="P36" s="111"/>
      <c r="Q36" s="111"/>
      <c r="R36" s="111"/>
      <c r="S36" s="159"/>
      <c r="T36" s="111"/>
      <c r="U36" s="111"/>
      <c r="V36" s="162" t="s">
        <v>187</v>
      </c>
      <c r="W36" s="1"/>
      <c r="X36" s="1"/>
      <c r="Y36" s="1"/>
      <c r="Z36" s="1"/>
      <c r="AA36" s="179" t="s">
        <v>356</v>
      </c>
    </row>
    <row r="37" spans="2:27">
      <c r="B37" s="75">
        <v>2</v>
      </c>
      <c r="C37" s="75">
        <v>12</v>
      </c>
      <c r="D37" s="75"/>
      <c r="E37" s="75" t="s">
        <v>163</v>
      </c>
      <c r="F37" s="249" t="s">
        <v>170</v>
      </c>
      <c r="G37" s="169"/>
      <c r="H37" s="251" t="s">
        <v>357</v>
      </c>
      <c r="I37" s="169"/>
      <c r="J37" s="169"/>
      <c r="K37" s="169"/>
      <c r="L37" s="169"/>
      <c r="M37" s="169"/>
      <c r="N37" s="252"/>
      <c r="O37" s="253" t="s">
        <v>172</v>
      </c>
      <c r="P37" s="1"/>
      <c r="Q37" s="1"/>
      <c r="R37" s="1"/>
      <c r="S37" s="162"/>
      <c r="T37" s="1"/>
      <c r="U37" s="1"/>
      <c r="V37" s="162" t="s">
        <v>358</v>
      </c>
      <c r="W37" s="1"/>
      <c r="X37" s="1"/>
      <c r="Y37" s="1"/>
      <c r="Z37" s="1"/>
      <c r="AA37" s="179" t="s">
        <v>356</v>
      </c>
    </row>
    <row r="38" spans="2:27">
      <c r="B38" s="75">
        <v>3</v>
      </c>
      <c r="C38" s="75">
        <v>18</v>
      </c>
      <c r="D38" s="75"/>
      <c r="E38" s="75" t="s">
        <v>163</v>
      </c>
      <c r="F38" s="249" t="s">
        <v>175</v>
      </c>
      <c r="G38" s="169"/>
      <c r="H38" s="251" t="s">
        <v>359</v>
      </c>
      <c r="I38" s="169"/>
      <c r="J38" s="169"/>
      <c r="K38" s="169"/>
      <c r="L38" s="169"/>
      <c r="M38" s="169"/>
      <c r="N38" s="169"/>
      <c r="O38" s="254" t="s">
        <v>177</v>
      </c>
      <c r="P38" s="1"/>
      <c r="Q38" s="1"/>
      <c r="R38" s="1"/>
      <c r="S38" s="162"/>
      <c r="T38" s="1"/>
      <c r="U38" s="1"/>
      <c r="V38" s="255" t="s">
        <v>360</v>
      </c>
      <c r="W38" s="1"/>
      <c r="X38" s="1"/>
      <c r="Y38" s="1"/>
      <c r="Z38" s="1"/>
      <c r="AA38" s="179" t="s">
        <v>356</v>
      </c>
    </row>
    <row r="39" spans="2:27">
      <c r="B39" s="158">
        <v>4</v>
      </c>
      <c r="C39" s="158">
        <v>24</v>
      </c>
      <c r="D39" s="158"/>
      <c r="E39" s="158" t="s">
        <v>163</v>
      </c>
      <c r="F39" s="249" t="s">
        <v>361</v>
      </c>
      <c r="G39" s="250"/>
      <c r="H39" s="250"/>
      <c r="I39" s="250"/>
      <c r="J39" s="250" t="s">
        <v>362</v>
      </c>
      <c r="K39" s="250"/>
      <c r="L39" s="250"/>
      <c r="M39" s="250"/>
      <c r="N39" s="159" t="s">
        <v>166</v>
      </c>
      <c r="O39" s="111" t="s">
        <v>298</v>
      </c>
      <c r="P39" s="111"/>
      <c r="Q39" s="111"/>
      <c r="R39" s="111"/>
      <c r="S39" s="111"/>
      <c r="T39" s="111"/>
      <c r="U39" s="111"/>
      <c r="V39" s="162" t="s">
        <v>363</v>
      </c>
      <c r="W39" s="1"/>
      <c r="X39" s="1"/>
      <c r="Y39" s="1"/>
      <c r="Z39" s="1"/>
      <c r="AA39" s="179"/>
    </row>
    <row r="40" spans="2:27">
      <c r="B40" s="75">
        <v>5</v>
      </c>
      <c r="C40" s="75">
        <v>30</v>
      </c>
      <c r="D40" s="75"/>
      <c r="E40" s="75" t="s">
        <v>163</v>
      </c>
      <c r="F40" s="249" t="s">
        <v>364</v>
      </c>
      <c r="G40" s="169"/>
      <c r="H40" s="256"/>
      <c r="I40" s="169" t="s">
        <v>365</v>
      </c>
      <c r="J40" s="169"/>
      <c r="K40" s="169"/>
      <c r="L40" s="169"/>
      <c r="M40" s="169"/>
      <c r="O40" s="257" t="s">
        <v>366</v>
      </c>
      <c r="P40" s="1"/>
      <c r="Q40" s="1"/>
      <c r="R40" s="1"/>
      <c r="S40" s="1"/>
      <c r="T40" s="1"/>
      <c r="U40" s="1"/>
      <c r="V40" s="162" t="s">
        <v>367</v>
      </c>
      <c r="W40" s="1"/>
      <c r="X40" s="1"/>
      <c r="Y40" s="1"/>
      <c r="Z40" s="1"/>
      <c r="AA40" s="179"/>
    </row>
    <row r="41" spans="2:27">
      <c r="B41" s="75">
        <v>6</v>
      </c>
      <c r="C41" s="75">
        <v>36</v>
      </c>
      <c r="D41" s="75"/>
      <c r="E41" s="75" t="s">
        <v>163</v>
      </c>
      <c r="F41" s="249" t="s">
        <v>195</v>
      </c>
      <c r="G41" s="169"/>
      <c r="H41" s="169"/>
      <c r="I41" s="169" t="s">
        <v>368</v>
      </c>
      <c r="J41" s="169"/>
      <c r="K41" s="169"/>
      <c r="L41" s="169"/>
      <c r="M41" s="169"/>
      <c r="N41" s="162"/>
      <c r="O41" s="1"/>
      <c r="P41" s="1"/>
      <c r="Q41" s="1"/>
      <c r="R41" s="1"/>
      <c r="S41" s="1"/>
      <c r="T41" s="1"/>
      <c r="U41" s="1"/>
      <c r="V41" s="162" t="s">
        <v>369</v>
      </c>
      <c r="W41" s="1"/>
      <c r="X41" s="1"/>
      <c r="Y41" s="1"/>
      <c r="Z41" s="1"/>
      <c r="AA41" s="179" t="s">
        <v>356</v>
      </c>
    </row>
    <row r="42" spans="2:27">
      <c r="B42" s="158">
        <v>7</v>
      </c>
      <c r="C42" s="158">
        <v>42</v>
      </c>
      <c r="D42" s="158"/>
      <c r="E42" s="158" t="s">
        <v>163</v>
      </c>
      <c r="F42" s="249" t="s">
        <v>370</v>
      </c>
      <c r="G42" s="250"/>
      <c r="H42" s="250"/>
      <c r="I42" s="250" t="s">
        <v>371</v>
      </c>
      <c r="J42" s="250"/>
      <c r="K42" s="250"/>
      <c r="L42" s="250"/>
      <c r="M42" s="250"/>
      <c r="N42" s="159" t="s">
        <v>166</v>
      </c>
      <c r="O42" s="111" t="s">
        <v>372</v>
      </c>
      <c r="P42" s="111"/>
      <c r="Q42" s="111"/>
      <c r="R42" s="111"/>
      <c r="S42" s="111"/>
      <c r="T42" s="111"/>
      <c r="U42" s="111"/>
      <c r="V42" s="1" t="s">
        <v>373</v>
      </c>
      <c r="W42" s="1"/>
      <c r="X42" s="1"/>
      <c r="Y42" s="1"/>
      <c r="Z42" s="1"/>
      <c r="AA42" s="179"/>
    </row>
    <row r="43" spans="2:27">
      <c r="B43" s="75">
        <v>8</v>
      </c>
      <c r="C43" s="75">
        <v>48</v>
      </c>
      <c r="D43" s="75"/>
      <c r="E43" s="75" t="s">
        <v>163</v>
      </c>
      <c r="F43" s="249" t="s">
        <v>374</v>
      </c>
      <c r="G43" s="169"/>
      <c r="H43" s="169"/>
      <c r="I43" s="169" t="s">
        <v>375</v>
      </c>
      <c r="J43" s="169"/>
      <c r="K43" s="169"/>
      <c r="L43" s="169"/>
      <c r="M43" s="169"/>
      <c r="N43" s="162"/>
      <c r="O43" s="1" t="s">
        <v>376</v>
      </c>
      <c r="P43" s="1"/>
      <c r="Q43" s="1"/>
      <c r="R43" s="1"/>
      <c r="S43" s="1"/>
      <c r="T43" s="1"/>
      <c r="U43" s="1"/>
      <c r="V43" s="162" t="s">
        <v>377</v>
      </c>
      <c r="W43" s="1"/>
      <c r="X43" s="1"/>
      <c r="Y43" s="1"/>
      <c r="Z43" s="1"/>
      <c r="AA43" s="179"/>
    </row>
    <row r="44" spans="2:27">
      <c r="B44" s="75">
        <v>9</v>
      </c>
      <c r="C44" s="75">
        <v>54</v>
      </c>
      <c r="D44" s="75"/>
      <c r="E44" s="75" t="s">
        <v>163</v>
      </c>
      <c r="F44" s="249" t="s">
        <v>378</v>
      </c>
      <c r="G44" s="169"/>
      <c r="H44" s="169"/>
      <c r="I44" s="258" t="s">
        <v>379</v>
      </c>
      <c r="J44" s="169"/>
      <c r="K44" s="169"/>
      <c r="L44" s="169"/>
      <c r="M44" s="169"/>
      <c r="N44" s="162"/>
      <c r="O44" s="1"/>
      <c r="P44" s="1"/>
      <c r="Q44" s="1"/>
      <c r="R44" s="1"/>
      <c r="S44" s="1"/>
      <c r="T44" s="1"/>
      <c r="U44" s="1"/>
      <c r="V44" s="162" t="s">
        <v>380</v>
      </c>
      <c r="W44" s="1"/>
      <c r="X44" s="1"/>
      <c r="Y44" s="1"/>
      <c r="Z44" s="1"/>
      <c r="AA44" s="179"/>
    </row>
    <row r="45" spans="2:27">
      <c r="B45" s="259">
        <v>10</v>
      </c>
      <c r="C45" s="259">
        <v>60</v>
      </c>
      <c r="D45" s="259"/>
      <c r="E45" s="259" t="s">
        <v>163</v>
      </c>
      <c r="F45" s="260" t="s">
        <v>381</v>
      </c>
      <c r="G45" s="250"/>
      <c r="H45" s="250"/>
      <c r="I45" s="250" t="s">
        <v>382</v>
      </c>
      <c r="J45" s="250"/>
      <c r="K45" s="250"/>
      <c r="L45" s="250"/>
      <c r="M45" s="250"/>
      <c r="N45" s="261" t="s">
        <v>166</v>
      </c>
      <c r="O45" s="262" t="s">
        <v>383</v>
      </c>
      <c r="P45" s="111"/>
      <c r="Q45" s="111"/>
      <c r="R45" s="263" t="s">
        <v>384</v>
      </c>
      <c r="S45" s="111"/>
      <c r="T45" s="111"/>
      <c r="U45" s="111"/>
      <c r="V45" s="162" t="s">
        <v>385</v>
      </c>
      <c r="W45" s="1"/>
      <c r="X45" s="1"/>
      <c r="Y45" s="1"/>
      <c r="Z45" s="1"/>
      <c r="AA45" s="1"/>
    </row>
    <row r="46" spans="2:27">
      <c r="B46" s="264" t="s">
        <v>386</v>
      </c>
      <c r="C46" s="265"/>
      <c r="D46" s="265"/>
      <c r="E46" s="266"/>
      <c r="F46" s="267" t="s">
        <v>36</v>
      </c>
      <c r="G46" s="268" t="s">
        <v>37</v>
      </c>
      <c r="H46" s="267" t="s">
        <v>203</v>
      </c>
      <c r="I46" s="267" t="s">
        <v>38</v>
      </c>
      <c r="J46" s="269" t="s">
        <v>204</v>
      </c>
      <c r="K46" s="267" t="s">
        <v>39</v>
      </c>
      <c r="L46" s="265" t="s">
        <v>40</v>
      </c>
      <c r="M46" s="265"/>
      <c r="N46" s="265"/>
      <c r="O46" s="265"/>
      <c r="P46" s="265"/>
      <c r="Q46" s="267"/>
      <c r="R46" s="901" t="s">
        <v>11</v>
      </c>
      <c r="S46" s="901"/>
      <c r="T46" s="901"/>
      <c r="U46" s="901"/>
      <c r="V46" t="s">
        <v>387</v>
      </c>
      <c r="W46" s="222"/>
    </row>
    <row r="47" spans="2:27" ht="15.5" customHeight="1">
      <c r="B47" s="173" t="s">
        <v>388</v>
      </c>
      <c r="C47" s="11"/>
      <c r="D47" s="11"/>
      <c r="E47" s="11"/>
      <c r="F47" s="174"/>
      <c r="G47" s="174" t="s">
        <v>389</v>
      </c>
      <c r="H47" s="174" t="s">
        <v>210</v>
      </c>
      <c r="I47" s="174">
        <v>3</v>
      </c>
      <c r="J47" s="75">
        <f>K26+1</f>
        <v>18</v>
      </c>
      <c r="K47" s="29"/>
      <c r="L47" s="29" t="s">
        <v>390</v>
      </c>
      <c r="M47" s="29"/>
      <c r="N47" s="29"/>
      <c r="O47" s="29"/>
      <c r="P47" s="29"/>
      <c r="Q47" s="29"/>
      <c r="R47" s="1" t="s">
        <v>14</v>
      </c>
      <c r="S47" s="1"/>
      <c r="T47" s="1"/>
      <c r="U47" s="16" t="s">
        <v>15</v>
      </c>
      <c r="V47" t="s">
        <v>391</v>
      </c>
    </row>
    <row r="48" spans="2:27">
      <c r="B48" s="28" t="s">
        <v>392</v>
      </c>
      <c r="C48" s="11"/>
      <c r="D48" s="11"/>
      <c r="E48" s="11"/>
      <c r="F48" s="174" t="s">
        <v>160</v>
      </c>
      <c r="G48" s="174" t="s">
        <v>393</v>
      </c>
      <c r="H48" s="174" t="s">
        <v>210</v>
      </c>
      <c r="I48" s="174">
        <v>2</v>
      </c>
      <c r="J48" s="75">
        <f>K23+1</f>
        <v>17</v>
      </c>
      <c r="K48" s="29"/>
      <c r="L48" s="29"/>
      <c r="M48" s="29"/>
      <c r="N48" s="29"/>
      <c r="O48" s="29"/>
      <c r="P48" s="29"/>
      <c r="Q48" s="29"/>
      <c r="R48" s="1" t="s">
        <v>17</v>
      </c>
      <c r="S48" s="1"/>
      <c r="T48" s="1"/>
      <c r="U48" s="16" t="s">
        <v>15</v>
      </c>
      <c r="V48" t="s">
        <v>394</v>
      </c>
    </row>
    <row r="49" spans="1:27">
      <c r="A49">
        <v>1</v>
      </c>
      <c r="B49" s="28" t="s">
        <v>328</v>
      </c>
      <c r="C49" s="29"/>
      <c r="D49" s="29"/>
      <c r="E49" s="29"/>
      <c r="F49" s="177" t="s">
        <v>46</v>
      </c>
      <c r="G49" s="29"/>
      <c r="H49" s="177" t="s">
        <v>210</v>
      </c>
      <c r="I49" s="29"/>
      <c r="J49" s="75">
        <f>U$23</f>
        <v>1</v>
      </c>
      <c r="K49" s="29"/>
      <c r="L49" s="29"/>
      <c r="M49" s="29"/>
      <c r="N49" s="29"/>
      <c r="O49" s="47"/>
      <c r="P49" s="179"/>
      <c r="Q49" s="1"/>
      <c r="R49" s="1" t="s">
        <v>21</v>
      </c>
      <c r="S49" s="1"/>
      <c r="T49" s="1"/>
      <c r="U49" s="16" t="s">
        <v>15</v>
      </c>
    </row>
    <row r="50" spans="1:27">
      <c r="A50">
        <v>2</v>
      </c>
      <c r="B50" s="270" t="s">
        <v>395</v>
      </c>
      <c r="C50" s="29"/>
      <c r="D50" s="29"/>
      <c r="E50" s="29"/>
      <c r="F50" s="177" t="s">
        <v>46</v>
      </c>
      <c r="G50" s="29"/>
      <c r="H50" s="177" t="s">
        <v>210</v>
      </c>
      <c r="I50" s="29"/>
      <c r="J50" s="75">
        <f>K22+2</f>
        <v>17</v>
      </c>
      <c r="K50" s="271" t="s">
        <v>396</v>
      </c>
      <c r="L50" s="272" t="s">
        <v>397</v>
      </c>
      <c r="M50" s="108"/>
      <c r="N50" s="108"/>
      <c r="O50" s="108"/>
      <c r="P50" s="108"/>
      <c r="Q50" s="108"/>
      <c r="R50" s="1" t="s">
        <v>24</v>
      </c>
      <c r="S50" s="1"/>
      <c r="T50" s="1"/>
      <c r="U50" s="16" t="s">
        <v>130</v>
      </c>
      <c r="W50" s="212"/>
    </row>
    <row r="51" spans="1:27">
      <c r="B51" s="270" t="s">
        <v>398</v>
      </c>
      <c r="C51" s="271"/>
      <c r="D51" s="29"/>
      <c r="E51" s="29"/>
      <c r="F51" s="271" t="s">
        <v>399</v>
      </c>
      <c r="G51" s="29"/>
      <c r="H51" s="177" t="s">
        <v>210</v>
      </c>
      <c r="I51" s="29"/>
      <c r="J51" s="75">
        <f>U$23</f>
        <v>1</v>
      </c>
      <c r="K51" s="273" t="s">
        <v>59</v>
      </c>
      <c r="L51" s="274" t="s">
        <v>400</v>
      </c>
      <c r="M51" s="29"/>
      <c r="N51" s="29"/>
      <c r="O51" s="29"/>
      <c r="P51" s="29"/>
      <c r="Q51" s="29"/>
      <c r="R51" s="887" t="s">
        <v>27</v>
      </c>
      <c r="S51" s="887"/>
      <c r="T51" s="887"/>
      <c r="U51" s="16" t="s">
        <v>15</v>
      </c>
    </row>
    <row r="52" spans="1:27">
      <c r="B52" s="270" t="s">
        <v>139</v>
      </c>
      <c r="C52" s="11"/>
      <c r="D52" s="11"/>
      <c r="E52" s="176"/>
      <c r="F52" s="174"/>
      <c r="G52" s="11"/>
      <c r="H52" s="174"/>
      <c r="I52" s="29"/>
      <c r="J52" s="75">
        <f>K21</f>
        <v>14</v>
      </c>
      <c r="K52" s="271"/>
      <c r="L52" s="272"/>
      <c r="M52" s="29"/>
      <c r="N52" s="29"/>
      <c r="O52" s="29"/>
      <c r="P52" s="29"/>
      <c r="Q52" s="29"/>
      <c r="R52" s="1" t="s">
        <v>29</v>
      </c>
      <c r="S52" s="1"/>
      <c r="T52" s="1"/>
      <c r="U52" s="16" t="s">
        <v>15</v>
      </c>
    </row>
    <row r="53" spans="1:27">
      <c r="B53" s="270"/>
      <c r="C53" s="11"/>
      <c r="D53" s="11"/>
      <c r="E53" s="176"/>
      <c r="F53" s="174"/>
      <c r="G53" s="11"/>
      <c r="H53" s="174"/>
      <c r="I53" s="29"/>
      <c r="J53" s="75"/>
      <c r="K53" s="271"/>
      <c r="L53" s="272"/>
      <c r="M53" s="29"/>
      <c r="N53" s="29"/>
      <c r="O53" s="29"/>
      <c r="P53" s="29"/>
      <c r="Q53" s="29"/>
      <c r="R53" s="275" t="s">
        <v>12</v>
      </c>
      <c r="S53" s="276"/>
      <c r="T53" s="276"/>
      <c r="U53" s="276"/>
    </row>
    <row r="54" spans="1:27">
      <c r="B54" s="277"/>
      <c r="C54" s="29"/>
      <c r="D54" s="29"/>
      <c r="E54" s="29"/>
      <c r="F54" s="177"/>
      <c r="G54" s="29"/>
      <c r="H54" s="177"/>
      <c r="I54" s="29"/>
      <c r="J54" s="75"/>
      <c r="K54" s="29"/>
      <c r="L54" s="29"/>
      <c r="M54" s="29"/>
      <c r="N54" s="29"/>
      <c r="O54" s="29"/>
      <c r="P54" s="29"/>
      <c r="Q54" s="29"/>
      <c r="R54" s="1" t="s">
        <v>16</v>
      </c>
      <c r="S54" s="1"/>
      <c r="T54" s="1"/>
      <c r="U54" s="16" t="s">
        <v>15</v>
      </c>
    </row>
    <row r="55" spans="1:27">
      <c r="B55" s="277"/>
      <c r="C55" s="271"/>
      <c r="D55" s="29"/>
      <c r="E55" s="29"/>
      <c r="F55" s="271"/>
      <c r="G55" s="29"/>
      <c r="H55" s="177"/>
      <c r="I55" s="29"/>
      <c r="J55" s="75"/>
      <c r="K55" s="29"/>
      <c r="L55" s="29"/>
      <c r="M55" s="29"/>
      <c r="N55" s="29"/>
      <c r="O55" s="108"/>
      <c r="P55" s="108"/>
      <c r="Q55" s="108"/>
      <c r="R55" s="1" t="s">
        <v>18</v>
      </c>
      <c r="S55" s="1"/>
      <c r="T55" s="1"/>
      <c r="U55" s="16" t="s">
        <v>15</v>
      </c>
    </row>
    <row r="56" spans="1:27">
      <c r="B56" s="277"/>
      <c r="C56" s="29"/>
      <c r="D56" s="29"/>
      <c r="E56" s="29"/>
      <c r="F56" s="271"/>
      <c r="G56" s="29"/>
      <c r="H56" s="177"/>
      <c r="I56" s="29"/>
      <c r="J56" s="75"/>
      <c r="K56" s="29"/>
      <c r="L56" s="29"/>
      <c r="M56" s="29"/>
      <c r="N56" s="29"/>
      <c r="O56" s="29"/>
      <c r="P56" s="29"/>
      <c r="Q56" s="29"/>
      <c r="R56" s="1" t="s">
        <v>22</v>
      </c>
      <c r="S56" s="1"/>
      <c r="T56" s="1"/>
      <c r="U56" s="16" t="s">
        <v>15</v>
      </c>
    </row>
    <row r="57" spans="1:27">
      <c r="B57" s="277"/>
      <c r="C57" s="29"/>
      <c r="D57" s="29"/>
      <c r="E57" s="29"/>
      <c r="F57" s="271"/>
      <c r="G57" s="29"/>
      <c r="H57" s="177"/>
      <c r="I57" s="29"/>
      <c r="J57" s="75"/>
      <c r="K57" s="29"/>
      <c r="L57" s="29"/>
      <c r="M57" s="29"/>
      <c r="N57" s="29"/>
      <c r="O57" s="29"/>
      <c r="P57" s="29"/>
      <c r="Q57" s="29"/>
      <c r="R57" s="1" t="s">
        <v>25</v>
      </c>
      <c r="S57" s="1"/>
      <c r="T57" s="1"/>
      <c r="U57" s="16" t="s">
        <v>15</v>
      </c>
    </row>
    <row r="58" spans="1:27">
      <c r="B58" s="277"/>
      <c r="C58" s="29"/>
      <c r="D58" s="29"/>
      <c r="E58" s="29"/>
      <c r="F58" s="271"/>
      <c r="G58" s="29"/>
      <c r="H58" s="177"/>
      <c r="I58" s="29"/>
      <c r="J58" s="75"/>
      <c r="K58" s="29"/>
      <c r="L58" s="29"/>
      <c r="M58" s="29"/>
      <c r="N58" s="108"/>
      <c r="O58" s="108"/>
      <c r="P58" s="108"/>
      <c r="Q58" s="108"/>
      <c r="R58" s="1" t="s">
        <v>28</v>
      </c>
      <c r="S58" s="1"/>
      <c r="T58" s="1"/>
      <c r="U58" s="16" t="s">
        <v>15</v>
      </c>
      <c r="W58" s="278"/>
      <c r="X58" s="279"/>
      <c r="Y58" s="280"/>
      <c r="Z58" s="278"/>
      <c r="AA58" s="281"/>
    </row>
    <row r="59" spans="1:27">
      <c r="B59" s="277"/>
      <c r="C59" s="29"/>
      <c r="D59" s="29"/>
      <c r="E59" s="29"/>
      <c r="F59" s="271"/>
      <c r="G59" s="29"/>
      <c r="H59" s="177"/>
      <c r="I59" s="29"/>
      <c r="J59" s="75"/>
      <c r="K59" s="29"/>
      <c r="L59" s="29"/>
      <c r="M59" s="29"/>
      <c r="N59" s="29"/>
      <c r="O59" s="29"/>
      <c r="P59" s="29"/>
      <c r="Q59" s="29"/>
      <c r="R59" s="1" t="s">
        <v>30</v>
      </c>
      <c r="S59" s="1"/>
      <c r="T59" s="1"/>
      <c r="U59" s="16" t="s">
        <v>15</v>
      </c>
      <c r="W59" s="222"/>
      <c r="X59" s="282"/>
      <c r="Y59" s="282"/>
      <c r="Z59" s="212"/>
      <c r="AA59" s="212"/>
    </row>
    <row r="60" spans="1:27">
      <c r="B60" s="277"/>
      <c r="C60" s="29"/>
      <c r="D60" s="29"/>
      <c r="E60" s="29"/>
      <c r="F60" s="283"/>
      <c r="G60" s="29"/>
      <c r="H60" s="177"/>
      <c r="I60" s="29"/>
      <c r="J60" s="75"/>
      <c r="K60" s="29"/>
      <c r="L60" s="29"/>
      <c r="M60" s="29"/>
      <c r="N60" s="29"/>
      <c r="O60" s="29"/>
      <c r="P60" s="29"/>
      <c r="Q60" s="29"/>
      <c r="R60" s="1" t="s">
        <v>401</v>
      </c>
      <c r="S60" s="1"/>
      <c r="T60" s="1"/>
      <c r="U60" s="16" t="s">
        <v>15</v>
      </c>
      <c r="X60" s="282"/>
      <c r="Y60" s="282"/>
      <c r="AA60" s="212"/>
    </row>
    <row r="61" spans="1:27">
      <c r="B61" s="277"/>
      <c r="C61" s="271"/>
      <c r="D61" s="29"/>
      <c r="E61" s="29"/>
      <c r="F61" s="271"/>
      <c r="G61" s="271"/>
      <c r="H61" s="177"/>
      <c r="I61" s="29"/>
      <c r="J61" s="75"/>
      <c r="K61" s="29"/>
      <c r="L61" s="29"/>
      <c r="M61" s="29"/>
      <c r="N61" s="29"/>
      <c r="O61" s="29"/>
      <c r="P61" s="29"/>
      <c r="Q61" s="29"/>
      <c r="R61" s="284" t="s">
        <v>233</v>
      </c>
      <c r="S61" s="275"/>
      <c r="T61" s="275"/>
      <c r="U61" s="276"/>
      <c r="X61" s="282"/>
      <c r="Y61" s="282"/>
      <c r="AA61" s="212"/>
    </row>
    <row r="62" spans="1:27">
      <c r="B62" s="277"/>
      <c r="C62" s="29"/>
      <c r="D62" s="29"/>
      <c r="E62" s="29"/>
      <c r="F62" s="177"/>
      <c r="G62" s="29"/>
      <c r="H62" s="177"/>
      <c r="I62" s="29"/>
      <c r="J62" s="75"/>
      <c r="K62" s="29"/>
      <c r="L62" s="29"/>
      <c r="M62" s="29"/>
      <c r="N62" s="29"/>
      <c r="O62" s="29"/>
      <c r="P62" s="29"/>
      <c r="Q62" s="29"/>
      <c r="R62" s="1" t="s">
        <v>236</v>
      </c>
      <c r="S62" s="1"/>
      <c r="T62" s="205" t="s">
        <v>245</v>
      </c>
      <c r="U62" s="206"/>
      <c r="X62" s="212"/>
      <c r="Y62" s="282"/>
      <c r="AA62" s="212"/>
    </row>
    <row r="63" spans="1:27">
      <c r="B63" s="277"/>
      <c r="C63" s="29"/>
      <c r="D63" s="29"/>
      <c r="E63" s="29"/>
      <c r="F63" s="177"/>
      <c r="G63" s="29"/>
      <c r="H63" s="177"/>
      <c r="I63" s="29"/>
      <c r="J63" s="75"/>
      <c r="K63" s="29"/>
      <c r="L63" s="29"/>
      <c r="M63" s="29"/>
      <c r="N63" s="29"/>
      <c r="O63" s="29"/>
      <c r="P63" s="29"/>
      <c r="Q63" s="29"/>
      <c r="R63" s="1" t="s">
        <v>240</v>
      </c>
      <c r="S63" s="1"/>
      <c r="T63" s="205" t="s">
        <v>338</v>
      </c>
      <c r="U63" s="206"/>
      <c r="W63" s="222"/>
      <c r="X63" s="212"/>
      <c r="Y63" s="282"/>
      <c r="AA63" s="212"/>
    </row>
    <row r="64" spans="1:27">
      <c r="B64" s="277"/>
      <c r="C64" s="29"/>
      <c r="D64" s="29"/>
      <c r="E64" s="29"/>
      <c r="F64" s="177"/>
      <c r="G64" s="29"/>
      <c r="H64" s="177"/>
      <c r="I64" s="29"/>
      <c r="J64" s="75"/>
      <c r="K64" s="29"/>
      <c r="L64" s="29"/>
      <c r="M64" s="29"/>
      <c r="N64" s="29"/>
      <c r="O64" s="29"/>
      <c r="P64" s="29"/>
      <c r="Q64" s="29"/>
      <c r="R64" s="1" t="s">
        <v>244</v>
      </c>
      <c r="S64" s="1"/>
      <c r="T64" s="205" t="s">
        <v>130</v>
      </c>
      <c r="U64" s="206"/>
      <c r="X64" s="212"/>
      <c r="Y64" s="282"/>
      <c r="AA64" s="212"/>
    </row>
    <row r="65" spans="1:55">
      <c r="B65" s="277"/>
      <c r="C65" s="29"/>
      <c r="D65" s="29"/>
      <c r="E65" s="29"/>
      <c r="F65" s="177"/>
      <c r="G65" s="29"/>
      <c r="H65" s="177"/>
      <c r="I65" s="29"/>
      <c r="J65" s="75"/>
      <c r="K65" s="29"/>
      <c r="L65" s="29"/>
      <c r="M65" s="29"/>
      <c r="N65" s="29"/>
      <c r="O65" s="29"/>
      <c r="P65" s="29"/>
      <c r="Q65" s="29"/>
      <c r="R65" s="1"/>
      <c r="S65" s="1"/>
      <c r="T65" s="902"/>
      <c r="U65" s="902"/>
      <c r="W65" s="222"/>
      <c r="X65" s="212"/>
      <c r="Y65" s="282"/>
      <c r="Z65" s="212"/>
      <c r="AA65" s="212"/>
    </row>
    <row r="66" spans="1:55">
      <c r="B66" s="277"/>
      <c r="C66" s="271"/>
      <c r="D66" s="29"/>
      <c r="E66" s="29"/>
      <c r="F66" s="271"/>
      <c r="G66" s="29"/>
      <c r="H66" s="177"/>
      <c r="I66" s="29"/>
      <c r="J66" s="75"/>
      <c r="K66" s="29"/>
      <c r="L66" s="29"/>
      <c r="M66" s="29"/>
      <c r="N66" s="29"/>
      <c r="O66" s="29"/>
      <c r="P66" s="29"/>
      <c r="Q66" s="29"/>
      <c r="R66" s="284" t="s">
        <v>402</v>
      </c>
      <c r="S66" s="275"/>
      <c r="T66" s="275"/>
      <c r="U66" s="276"/>
      <c r="X66" s="212"/>
      <c r="Y66" s="282"/>
      <c r="Z66" s="285"/>
      <c r="AA66" s="286"/>
    </row>
    <row r="67" spans="1:55">
      <c r="B67" s="277"/>
      <c r="C67" s="271"/>
      <c r="D67" s="29"/>
      <c r="E67" s="29"/>
      <c r="F67" s="177"/>
      <c r="G67" s="29"/>
      <c r="H67" s="177"/>
      <c r="I67" s="29"/>
      <c r="J67" s="75"/>
      <c r="K67" s="29"/>
      <c r="L67" s="29"/>
      <c r="M67" s="29"/>
      <c r="N67" s="29"/>
      <c r="O67" s="29"/>
      <c r="P67" s="29"/>
      <c r="Q67" s="29"/>
      <c r="R67" s="1" t="s">
        <v>248</v>
      </c>
      <c r="S67" s="1"/>
      <c r="T67" s="205" t="s">
        <v>245</v>
      </c>
      <c r="U67" s="205"/>
      <c r="X67" s="282"/>
      <c r="Y67" s="282"/>
      <c r="Z67" s="212"/>
      <c r="AA67" s="212"/>
      <c r="AB67" s="212"/>
      <c r="AC67" s="212"/>
      <c r="AD67" s="212"/>
      <c r="AE67" s="212"/>
      <c r="AF67" s="212"/>
      <c r="AG67" s="212"/>
      <c r="AH67" s="212"/>
      <c r="AI67" s="212"/>
      <c r="AJ67" s="212"/>
      <c r="AK67" s="212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212"/>
    </row>
    <row r="68" spans="1:55">
      <c r="B68" s="277"/>
      <c r="C68" s="283"/>
      <c r="D68" s="29"/>
      <c r="E68" s="29"/>
      <c r="F68" s="177"/>
      <c r="G68" s="29"/>
      <c r="H68" s="177"/>
      <c r="I68" s="177"/>
      <c r="J68" s="75"/>
      <c r="K68" s="29"/>
      <c r="L68" s="29"/>
      <c r="M68" s="29"/>
      <c r="N68" s="29"/>
      <c r="O68" s="29"/>
      <c r="P68" s="29"/>
      <c r="Q68" s="29"/>
      <c r="R68" s="1" t="s">
        <v>252</v>
      </c>
      <c r="S68" s="1"/>
      <c r="T68" s="205" t="s">
        <v>245</v>
      </c>
      <c r="U68" s="205"/>
      <c r="X68" s="282"/>
      <c r="Y68" s="282"/>
      <c r="AA68" s="212"/>
      <c r="AB68" s="212"/>
      <c r="AC68" s="212"/>
      <c r="AD68" s="212"/>
      <c r="AE68" s="212"/>
      <c r="AF68" s="212"/>
      <c r="AG68" s="212"/>
      <c r="AH68" s="212"/>
      <c r="AI68" s="212"/>
      <c r="AJ68" s="212"/>
      <c r="AK68" s="212"/>
      <c r="AL68" s="212"/>
      <c r="AM68" s="212"/>
      <c r="AN68" s="212"/>
      <c r="AO68" s="212"/>
      <c r="AP68" s="212"/>
      <c r="AQ68" s="212"/>
      <c r="AR68" s="212"/>
      <c r="AS68" s="212"/>
      <c r="AT68" s="212"/>
      <c r="AU68" s="212"/>
      <c r="AV68" s="212"/>
      <c r="AW68" s="212"/>
      <c r="AX68" s="212"/>
      <c r="AY68" s="212"/>
      <c r="AZ68" s="212"/>
      <c r="BA68" s="212"/>
      <c r="BB68" s="212"/>
      <c r="BC68" s="212"/>
    </row>
    <row r="69" spans="1:55" s="29" customFormat="1">
      <c r="B69" s="277"/>
      <c r="C69" s="283"/>
      <c r="F69" s="177"/>
      <c r="H69" s="177"/>
      <c r="I69" s="177"/>
      <c r="J69" s="75"/>
      <c r="R69" s="287"/>
      <c r="S69" s="11"/>
      <c r="T69" s="11"/>
      <c r="U69" s="11"/>
      <c r="V69"/>
      <c r="W69"/>
      <c r="X69" s="282"/>
      <c r="Y69" s="282"/>
      <c r="Z69" s="212"/>
      <c r="AA69" s="212"/>
      <c r="AB69" s="212"/>
      <c r="AC69" s="212"/>
      <c r="AD69" s="212"/>
      <c r="AE69" s="212"/>
      <c r="AF69" s="212"/>
      <c r="AG69" s="212"/>
      <c r="AH69" s="212"/>
      <c r="AI69" s="212"/>
      <c r="AJ69" s="212"/>
      <c r="AK69" s="212"/>
      <c r="AL69" s="212"/>
      <c r="AM69" s="212"/>
      <c r="AN69" s="212"/>
      <c r="AO69" s="212"/>
      <c r="AP69" s="212"/>
      <c r="AQ69" s="212"/>
      <c r="AR69" s="212"/>
      <c r="AS69" s="212"/>
      <c r="AT69" s="212"/>
      <c r="AU69" s="212"/>
      <c r="AV69" s="212"/>
      <c r="AW69" s="212"/>
      <c r="AX69" s="212"/>
      <c r="AY69" s="212"/>
      <c r="AZ69" s="212"/>
      <c r="BA69" s="212"/>
      <c r="BB69" s="212"/>
      <c r="BC69" s="212"/>
    </row>
    <row r="70" spans="1:55">
      <c r="B70" s="277"/>
      <c r="C70" s="283"/>
      <c r="D70" s="29"/>
      <c r="E70" s="29"/>
      <c r="F70" s="177"/>
      <c r="G70" s="29"/>
      <c r="H70" s="177"/>
      <c r="I70" s="177"/>
      <c r="J70" s="75"/>
      <c r="K70" s="29"/>
      <c r="L70" s="29"/>
      <c r="M70" s="29"/>
      <c r="N70" s="29"/>
      <c r="O70" s="29"/>
      <c r="P70" s="29"/>
      <c r="Q70" s="29"/>
      <c r="R70" s="174"/>
      <c r="S70" s="11"/>
      <c r="T70" s="11"/>
      <c r="U70" s="11"/>
      <c r="W70" s="278"/>
      <c r="X70" s="279"/>
      <c r="Y70" s="288"/>
      <c r="Z70" s="278"/>
      <c r="AA70" s="212"/>
      <c r="AB70" s="212"/>
      <c r="AC70" s="212"/>
      <c r="AD70" s="212"/>
      <c r="AE70" s="212"/>
      <c r="AF70" s="212"/>
      <c r="AG70" s="212"/>
      <c r="AH70" s="212"/>
      <c r="AI70" s="212"/>
      <c r="AJ70" s="212"/>
      <c r="AK70" s="212"/>
      <c r="AL70" s="212"/>
      <c r="AM70" s="212"/>
      <c r="AN70" s="212"/>
      <c r="AO70" s="212"/>
      <c r="AP70" s="212"/>
      <c r="AQ70" s="212"/>
      <c r="AR70" s="212"/>
      <c r="AS70" s="212"/>
      <c r="AT70" s="212"/>
      <c r="AU70" s="212"/>
      <c r="AV70" s="212"/>
      <c r="AW70" s="212"/>
      <c r="AX70" s="212"/>
      <c r="AY70" s="212"/>
      <c r="AZ70" s="212"/>
      <c r="BA70" s="212"/>
      <c r="BB70" s="212"/>
      <c r="BC70" s="212"/>
    </row>
    <row r="71" spans="1:55">
      <c r="B71" s="277"/>
      <c r="C71" s="283"/>
      <c r="D71" s="29"/>
      <c r="E71" s="29"/>
      <c r="F71" s="289"/>
      <c r="G71" s="29"/>
      <c r="H71" s="177"/>
      <c r="I71" s="177"/>
      <c r="J71" s="75"/>
      <c r="K71" s="29"/>
      <c r="L71" s="29"/>
      <c r="M71" s="29"/>
      <c r="N71" s="29"/>
      <c r="O71" s="29"/>
      <c r="P71" s="29"/>
      <c r="Q71" s="29"/>
      <c r="R71" s="174"/>
      <c r="S71" s="11"/>
      <c r="T71" s="11"/>
      <c r="U71" s="11"/>
      <c r="X71" s="282"/>
      <c r="Y71" s="282"/>
      <c r="Z71" s="212"/>
      <c r="AA71" s="212"/>
      <c r="AB71" s="212"/>
      <c r="AC71" s="212"/>
      <c r="AD71" s="212"/>
      <c r="AE71" s="212"/>
      <c r="AF71" s="212"/>
      <c r="AG71" s="212"/>
      <c r="AH71" s="212"/>
      <c r="AI71" s="212"/>
      <c r="AJ71" s="212"/>
      <c r="AK71" s="212"/>
      <c r="AL71" s="212"/>
      <c r="AM71" s="212"/>
      <c r="AN71" s="212"/>
      <c r="AO71" s="212"/>
      <c r="AP71" s="212"/>
      <c r="AQ71" s="212"/>
      <c r="AR71" s="212"/>
      <c r="AS71" s="212"/>
      <c r="AT71" s="212"/>
      <c r="AU71" s="212"/>
      <c r="AV71" s="212"/>
      <c r="AW71" s="212"/>
      <c r="AX71" s="212"/>
      <c r="AY71" s="212"/>
      <c r="AZ71" s="212"/>
      <c r="BA71" s="212"/>
      <c r="BB71" s="212"/>
      <c r="BC71" s="212"/>
    </row>
    <row r="72" spans="1:55" ht="13.5" customHeight="1">
      <c r="A72" s="290"/>
      <c r="B72" s="1"/>
      <c r="C72" s="1"/>
      <c r="D72" s="1"/>
      <c r="E72" s="1"/>
      <c r="F72" s="1"/>
      <c r="G72" s="1"/>
      <c r="H72" s="1"/>
      <c r="I72" s="1"/>
      <c r="J72" s="1"/>
      <c r="K72" s="29"/>
      <c r="L72" s="29"/>
      <c r="M72" s="29"/>
      <c r="N72" s="29"/>
      <c r="O72" s="29"/>
      <c r="P72" s="29"/>
      <c r="Q72" s="29"/>
      <c r="R72" s="174"/>
      <c r="S72" s="11"/>
      <c r="T72" s="11"/>
      <c r="U72" s="11"/>
      <c r="X72" s="282"/>
      <c r="Y72" s="282"/>
      <c r="AA72" s="212"/>
      <c r="AB72" s="212"/>
      <c r="AC72" s="212"/>
      <c r="AD72" s="212"/>
      <c r="AE72" s="212"/>
      <c r="AF72" s="212"/>
      <c r="AG72" s="212"/>
      <c r="AH72" s="212"/>
      <c r="AI72" s="212"/>
      <c r="AJ72" s="212"/>
      <c r="AK72" s="212"/>
      <c r="AL72" s="212"/>
      <c r="AM72" s="212"/>
      <c r="AN72" s="212"/>
      <c r="AO72" s="212"/>
      <c r="AP72" s="212"/>
      <c r="AQ72" s="212"/>
      <c r="AR72" s="212"/>
      <c r="AS72" s="212"/>
      <c r="AT72" s="212"/>
      <c r="AU72" s="212"/>
      <c r="AV72" s="212"/>
      <c r="AW72" s="212"/>
      <c r="AX72" s="212"/>
      <c r="AY72" s="212"/>
      <c r="AZ72" s="212"/>
      <c r="BA72" s="212"/>
      <c r="BB72" s="212"/>
      <c r="BC72" s="212"/>
    </row>
    <row r="73" spans="1:55" s="1" customFormat="1" ht="16.5" customHeight="1">
      <c r="A73" s="290"/>
      <c r="B73" s="291"/>
      <c r="C73" s="291"/>
      <c r="D73" s="291"/>
      <c r="E73" s="291"/>
      <c r="F73" s="291"/>
      <c r="G73" s="291"/>
      <c r="H73" s="291"/>
      <c r="I73" s="291"/>
      <c r="K73" s="29"/>
      <c r="L73" s="29"/>
      <c r="M73" s="29"/>
      <c r="N73" s="29"/>
      <c r="O73" s="29"/>
      <c r="P73" s="29"/>
      <c r="Q73" s="29"/>
      <c r="R73" s="174"/>
      <c r="S73" s="11"/>
      <c r="T73" s="11"/>
      <c r="U73" s="11"/>
      <c r="V73"/>
      <c r="W73"/>
      <c r="X73" s="282"/>
      <c r="Y73" s="282"/>
      <c r="Z73" s="212"/>
      <c r="AA73" s="212"/>
      <c r="AB73" s="212"/>
      <c r="AC73" s="212"/>
      <c r="AD73" s="212"/>
      <c r="AE73" s="212"/>
      <c r="AF73" s="212"/>
      <c r="AG73" s="212"/>
      <c r="AH73" s="212"/>
      <c r="AI73" s="212"/>
      <c r="AJ73" s="212"/>
      <c r="AK73" s="212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2"/>
      <c r="BB73" s="212"/>
      <c r="BC73" s="212"/>
    </row>
    <row r="74" spans="1:55">
      <c r="B74" s="291"/>
      <c r="C74" s="291"/>
      <c r="D74" s="291"/>
      <c r="E74" s="291"/>
      <c r="F74" s="291"/>
      <c r="G74" s="291"/>
      <c r="H74" s="291"/>
      <c r="I74" s="291"/>
      <c r="K74" s="29"/>
      <c r="L74" s="29"/>
      <c r="M74" s="29"/>
      <c r="N74" s="29"/>
      <c r="O74" s="29"/>
      <c r="P74" s="29"/>
      <c r="Q74" s="29"/>
      <c r="R74" s="174"/>
      <c r="S74" s="11"/>
      <c r="T74" s="11"/>
      <c r="U74" s="11"/>
      <c r="X74" s="282"/>
      <c r="Y74" s="282"/>
      <c r="AA74" s="212"/>
      <c r="AB74" s="212"/>
      <c r="AC74" s="212"/>
      <c r="AD74" s="212"/>
      <c r="AE74" s="212"/>
      <c r="AF74" s="212"/>
      <c r="AG74" s="212"/>
      <c r="AH74" s="212"/>
      <c r="AI74" s="212"/>
      <c r="AJ74" s="212"/>
      <c r="AK74" s="212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2"/>
      <c r="BB74" s="212"/>
      <c r="BC74" s="212"/>
    </row>
    <row r="75" spans="1:55">
      <c r="B75" s="291"/>
      <c r="C75" s="291"/>
      <c r="D75" s="291"/>
      <c r="E75" s="291"/>
      <c r="F75" s="291"/>
      <c r="G75" s="291"/>
      <c r="H75" s="291"/>
      <c r="I75" s="291"/>
      <c r="P75" s="212"/>
      <c r="X75" s="282"/>
      <c r="Y75" s="282"/>
      <c r="Z75" s="212"/>
      <c r="AA75" s="212"/>
      <c r="AB75" s="212"/>
      <c r="AC75" s="212"/>
      <c r="AD75" s="212"/>
      <c r="AE75" s="212"/>
      <c r="AF75" s="212"/>
      <c r="AG75" s="212"/>
      <c r="AH75" s="212"/>
      <c r="AI75" s="212"/>
      <c r="AJ75" s="212"/>
      <c r="AK75" s="212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212"/>
    </row>
    <row r="76" spans="1:55">
      <c r="A76" s="1"/>
      <c r="B76" s="291"/>
      <c r="C76" s="291"/>
      <c r="D76" s="291"/>
      <c r="E76" s="291"/>
      <c r="F76" s="291"/>
      <c r="G76" s="291"/>
      <c r="H76" s="291"/>
      <c r="I76" s="291"/>
      <c r="J76" s="1"/>
      <c r="X76" s="282"/>
      <c r="Y76" s="282"/>
      <c r="AA76" s="212"/>
      <c r="AB76" s="212"/>
      <c r="AC76" s="212"/>
      <c r="AD76" s="212"/>
      <c r="AE76" s="212"/>
      <c r="AF76" s="212"/>
      <c r="AG76" s="212"/>
      <c r="AH76" s="212"/>
      <c r="AI76" s="212"/>
      <c r="AJ76" s="212"/>
      <c r="AK76" s="212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2"/>
      <c r="BB76" s="212"/>
      <c r="BC76" s="212"/>
    </row>
    <row r="77" spans="1:55">
      <c r="B77" s="291"/>
      <c r="C77" s="291"/>
      <c r="D77" s="291"/>
      <c r="E77" s="291"/>
      <c r="F77" s="291"/>
      <c r="G77" s="291"/>
      <c r="H77" s="291"/>
      <c r="I77" s="291"/>
      <c r="K77" t="s">
        <v>403</v>
      </c>
      <c r="W77" s="282"/>
      <c r="X77" s="282"/>
      <c r="Y77" s="212"/>
      <c r="Z77" s="212"/>
      <c r="AA77" s="212"/>
      <c r="AB77" s="212"/>
      <c r="AC77" s="212"/>
      <c r="AD77" s="212"/>
      <c r="AE77" s="212"/>
      <c r="AF77" s="212"/>
      <c r="AG77" s="212"/>
      <c r="AH77" s="212"/>
      <c r="AI77" s="212"/>
      <c r="AJ77" s="212"/>
      <c r="AK77" s="212"/>
      <c r="AL77" s="212"/>
      <c r="AM77" s="212"/>
      <c r="AN77" s="212"/>
      <c r="AO77" s="212"/>
      <c r="AP77" s="212"/>
      <c r="AQ77" s="212"/>
      <c r="AR77" s="212"/>
      <c r="AS77" s="212"/>
      <c r="AT77" s="212"/>
      <c r="AU77" s="212"/>
      <c r="AV77" s="212"/>
      <c r="AW77" s="212"/>
      <c r="AX77" s="212"/>
      <c r="AY77" s="212"/>
      <c r="AZ77" s="212"/>
      <c r="BA77" s="212"/>
      <c r="BB77" s="212"/>
      <c r="BC77" s="212"/>
    </row>
    <row r="78" spans="1:55" ht="16.5" customHeight="1">
      <c r="B78" s="291"/>
      <c r="C78" s="291"/>
      <c r="D78" s="291"/>
      <c r="E78" s="291"/>
      <c r="F78" s="291"/>
      <c r="G78" s="291"/>
      <c r="H78" s="291"/>
      <c r="I78" s="291"/>
      <c r="W78" s="282"/>
      <c r="X78" s="292"/>
      <c r="Z78" s="212"/>
      <c r="AA78" s="212"/>
      <c r="AB78" s="212"/>
      <c r="AC78" s="212"/>
      <c r="AD78" s="212"/>
      <c r="AE78" s="212"/>
      <c r="AF78" s="212"/>
      <c r="AG78" s="212"/>
      <c r="AH78" s="212"/>
      <c r="AI78" s="212"/>
      <c r="AJ78" s="212"/>
      <c r="AK78" s="212"/>
      <c r="AL78" s="212"/>
      <c r="AM78" s="212"/>
      <c r="AN78" s="212"/>
      <c r="AO78" s="212"/>
      <c r="AP78" s="212"/>
      <c r="AQ78" s="212"/>
      <c r="AR78" s="212"/>
      <c r="AS78" s="212"/>
      <c r="AT78" s="212"/>
      <c r="AU78" s="212"/>
      <c r="AV78" s="212"/>
      <c r="AW78" s="212"/>
      <c r="AX78" s="212"/>
      <c r="AY78" s="212"/>
      <c r="AZ78" s="212"/>
      <c r="BA78" s="212"/>
      <c r="BB78" s="212"/>
      <c r="BC78" s="212"/>
    </row>
    <row r="79" spans="1:55">
      <c r="B79" s="291"/>
      <c r="C79" s="291"/>
      <c r="D79" s="291"/>
      <c r="E79" s="291"/>
      <c r="F79" s="291"/>
      <c r="G79" s="291"/>
      <c r="H79" s="291"/>
      <c r="I79" s="291"/>
      <c r="W79" s="282"/>
      <c r="X79" s="282"/>
      <c r="Y79" s="212"/>
      <c r="Z79" s="212"/>
      <c r="AA79" s="212"/>
      <c r="AB79" s="212"/>
      <c r="AC79" s="212"/>
      <c r="AD79" s="212"/>
      <c r="AE79" s="212"/>
      <c r="AF79" s="212"/>
      <c r="AG79" s="212"/>
      <c r="AH79" s="212"/>
      <c r="AI79" s="212"/>
      <c r="AJ79" s="212"/>
      <c r="AK79" s="212"/>
      <c r="AL79" s="212"/>
      <c r="AM79" s="212"/>
      <c r="AN79" s="212"/>
      <c r="AO79" s="212"/>
      <c r="AP79" s="212"/>
      <c r="AQ79" s="212"/>
      <c r="AR79" s="212"/>
      <c r="AS79" s="212"/>
      <c r="AT79" s="212"/>
      <c r="AU79" s="212"/>
      <c r="AV79" s="212"/>
      <c r="AW79" s="212"/>
      <c r="AX79" s="212"/>
      <c r="AY79" s="212"/>
      <c r="AZ79" s="212"/>
      <c r="BA79" s="212"/>
      <c r="BB79" s="212"/>
      <c r="BC79" s="212"/>
    </row>
    <row r="80" spans="1:55">
      <c r="B80" s="291"/>
      <c r="C80" s="291"/>
      <c r="D80" s="291"/>
      <c r="E80" s="291"/>
      <c r="F80" s="291"/>
      <c r="G80" s="291"/>
      <c r="H80" s="291"/>
      <c r="I80" s="291"/>
      <c r="W80" s="293"/>
      <c r="X80" s="292"/>
      <c r="Z80" s="212"/>
      <c r="AA80" s="212"/>
      <c r="AB80" s="212"/>
      <c r="AC80" s="212"/>
      <c r="AD80" s="212"/>
      <c r="AE80" s="212"/>
      <c r="AF80" s="212"/>
      <c r="AG80" s="212"/>
      <c r="AH80" s="212"/>
      <c r="AI80" s="212"/>
      <c r="AJ80" s="212"/>
      <c r="AK80" s="212"/>
      <c r="AL80" s="212"/>
      <c r="AM80" s="212"/>
      <c r="AN80" s="212"/>
      <c r="AO80" s="212"/>
      <c r="AP80" s="212"/>
      <c r="AQ80" s="212"/>
      <c r="AR80" s="212"/>
      <c r="AS80" s="212"/>
      <c r="AT80" s="212"/>
      <c r="AU80" s="212"/>
      <c r="AV80" s="212"/>
      <c r="AW80" s="212"/>
      <c r="AX80" s="212"/>
      <c r="AY80" s="212"/>
      <c r="AZ80" s="212"/>
      <c r="BA80" s="212"/>
      <c r="BB80" s="212"/>
      <c r="BC80" s="212"/>
    </row>
    <row r="81" spans="1:55">
      <c r="W81" s="293"/>
      <c r="X81" s="292"/>
      <c r="Y81" s="212"/>
      <c r="Z81" s="212"/>
      <c r="AA81" s="212"/>
      <c r="AB81" s="212"/>
      <c r="AC81" s="212"/>
      <c r="AD81" s="212"/>
      <c r="AE81" s="212"/>
      <c r="AF81" s="212"/>
      <c r="AG81" s="212"/>
      <c r="AH81" s="212"/>
      <c r="AI81" s="212"/>
      <c r="AJ81" s="212"/>
      <c r="AK81" s="212"/>
      <c r="AL81" s="212"/>
      <c r="AM81" s="212"/>
      <c r="AN81" s="212"/>
      <c r="AO81" s="212"/>
      <c r="AP81" s="212"/>
      <c r="AQ81" s="212"/>
      <c r="AR81" s="212"/>
      <c r="AS81" s="212"/>
      <c r="AT81" s="212"/>
      <c r="AU81" s="212"/>
      <c r="AV81" s="212"/>
      <c r="AW81" s="212"/>
      <c r="AX81" s="212"/>
      <c r="AY81" s="212"/>
      <c r="AZ81" s="212"/>
      <c r="BA81" s="212"/>
      <c r="BB81" s="212"/>
      <c r="BC81" s="212"/>
    </row>
    <row r="82" spans="1:55">
      <c r="B82" s="1"/>
      <c r="C82" s="1"/>
      <c r="D82" s="1"/>
      <c r="E82" s="1"/>
      <c r="F82" s="1"/>
      <c r="G82" s="1"/>
      <c r="H82" s="1"/>
      <c r="I82" s="1"/>
      <c r="AA82" s="212"/>
      <c r="AB82" s="212"/>
      <c r="AC82" s="212"/>
      <c r="AD82" s="212"/>
      <c r="AE82" s="212"/>
      <c r="AF82" s="212"/>
      <c r="AG82" s="212"/>
      <c r="AH82" s="212"/>
      <c r="AI82" s="212"/>
      <c r="AJ82" s="212"/>
      <c r="AK82" s="212"/>
      <c r="AL82" s="212"/>
      <c r="AM82" s="212"/>
      <c r="AN82" s="212"/>
      <c r="AO82" s="212"/>
      <c r="AP82" s="212"/>
      <c r="AQ82" s="212"/>
      <c r="AR82" s="212"/>
      <c r="AS82" s="212"/>
      <c r="AT82" s="212"/>
      <c r="AU82" s="212"/>
      <c r="AV82" s="212"/>
      <c r="AW82" s="212"/>
      <c r="AX82" s="212"/>
      <c r="AY82" s="212"/>
      <c r="AZ82" s="212"/>
      <c r="BA82" s="212"/>
      <c r="BB82" s="212"/>
      <c r="BC82" s="212"/>
    </row>
    <row r="83" spans="1:55">
      <c r="B83" s="1"/>
      <c r="C83" s="1"/>
      <c r="D83" s="1"/>
      <c r="E83" s="1"/>
      <c r="F83" s="1"/>
      <c r="G83" s="1"/>
      <c r="H83" s="1"/>
      <c r="I83" s="1"/>
    </row>
    <row r="84" spans="1:55">
      <c r="B84" s="1"/>
      <c r="C84" s="1"/>
      <c r="D84" s="1"/>
      <c r="E84" s="1"/>
      <c r="F84" s="1"/>
      <c r="G84" s="1"/>
      <c r="H84" s="1"/>
      <c r="I84" s="1"/>
    </row>
    <row r="85" spans="1:55">
      <c r="B85" s="1"/>
      <c r="C85" s="1"/>
      <c r="D85" s="1"/>
      <c r="E85" s="1"/>
      <c r="F85" s="1"/>
      <c r="G85" s="1"/>
      <c r="H85" s="1"/>
      <c r="I85" s="1"/>
    </row>
    <row r="86" spans="1:55">
      <c r="B86" s="1"/>
      <c r="C86" s="1"/>
      <c r="D86" s="1"/>
      <c r="E86" s="1"/>
      <c r="F86" s="1"/>
      <c r="G86" s="1"/>
      <c r="H86" s="1"/>
      <c r="I86" s="1"/>
    </row>
    <row r="87" spans="1:55">
      <c r="B87" s="1"/>
      <c r="C87" s="1"/>
      <c r="D87" s="1"/>
      <c r="E87" s="1"/>
      <c r="F87" s="1"/>
      <c r="G87" s="1"/>
      <c r="H87" s="1"/>
      <c r="I87" s="1"/>
    </row>
    <row r="88" spans="1:55">
      <c r="B88" s="1"/>
      <c r="C88" s="1"/>
      <c r="D88" s="1"/>
      <c r="E88" s="1"/>
      <c r="F88" s="1"/>
      <c r="G88" s="1"/>
      <c r="H88" s="1"/>
      <c r="I88" s="1"/>
    </row>
    <row r="89" spans="1:55">
      <c r="B89" s="1"/>
      <c r="C89" s="1"/>
      <c r="D89" s="1"/>
      <c r="E89" s="1"/>
      <c r="F89" s="1"/>
      <c r="G89" s="1"/>
      <c r="H89" s="1"/>
      <c r="I89" s="1"/>
    </row>
    <row r="90" spans="1:55">
      <c r="B90" s="1"/>
      <c r="C90" s="1"/>
      <c r="D90" s="1"/>
      <c r="E90" s="1"/>
      <c r="F90" s="1"/>
      <c r="G90" s="1"/>
      <c r="H90" s="1"/>
      <c r="I90" s="1"/>
    </row>
    <row r="91" spans="1:55">
      <c r="B91" s="1"/>
      <c r="C91" s="1"/>
      <c r="D91" s="1"/>
      <c r="E91" s="1"/>
      <c r="F91" s="1"/>
      <c r="G91" s="1"/>
      <c r="H91" s="1"/>
      <c r="I91" s="1"/>
    </row>
    <row r="92" spans="1:55">
      <c r="B92" s="1"/>
      <c r="C92" s="1"/>
      <c r="D92" s="1"/>
      <c r="E92" s="1"/>
      <c r="F92" s="1"/>
      <c r="G92" s="1"/>
      <c r="H92" s="1"/>
      <c r="I92" s="1"/>
    </row>
    <row r="93" spans="1:55">
      <c r="B93" s="1"/>
      <c r="C93" s="1"/>
      <c r="D93" s="1"/>
      <c r="E93" s="1"/>
      <c r="F93" s="1"/>
      <c r="G93" s="1"/>
      <c r="H93" s="1"/>
      <c r="I93" s="1"/>
    </row>
    <row r="94" spans="1:55">
      <c r="A94" s="294"/>
      <c r="B94" s="295"/>
      <c r="C94" s="294"/>
      <c r="D94" s="212"/>
      <c r="E94" s="294"/>
      <c r="H94" s="212"/>
    </row>
    <row r="95" spans="1:55">
      <c r="A95" s="294"/>
      <c r="B95" s="295"/>
      <c r="C95" s="294"/>
      <c r="D95" s="212"/>
      <c r="E95" s="294"/>
      <c r="H95" s="212"/>
    </row>
    <row r="96" spans="1:55">
      <c r="A96" s="296"/>
      <c r="B96" s="297"/>
      <c r="C96" s="298"/>
      <c r="D96" s="299"/>
      <c r="E96" s="299"/>
      <c r="H96" s="212"/>
    </row>
    <row r="97" spans="1:8">
      <c r="E97" s="300"/>
      <c r="H97" s="212"/>
    </row>
    <row r="98" spans="1:8" ht="20.25" customHeight="1">
      <c r="H98" s="212"/>
    </row>
    <row r="99" spans="1:8" ht="19">
      <c r="A99" s="301"/>
      <c r="B99" s="295"/>
      <c r="C99" s="302"/>
      <c r="D99" s="302"/>
      <c r="E99" s="303"/>
      <c r="H99" s="212"/>
    </row>
    <row r="101" spans="1:8">
      <c r="A101" s="294"/>
      <c r="D101" s="295"/>
      <c r="E101" s="294"/>
      <c r="G101" s="304"/>
    </row>
    <row r="102" spans="1:8" ht="21" customHeight="1">
      <c r="A102" s="301"/>
      <c r="D102" s="305"/>
      <c r="E102" s="302"/>
      <c r="F102" s="302"/>
      <c r="G102" s="303"/>
    </row>
    <row r="103" spans="1:8" ht="19">
      <c r="A103" s="301"/>
      <c r="D103" s="295"/>
      <c r="E103" s="302"/>
      <c r="F103" s="302"/>
    </row>
  </sheetData>
  <mergeCells count="24">
    <mergeCell ref="R46:U46"/>
    <mergeCell ref="R51:T51"/>
    <mergeCell ref="T65:U65"/>
    <mergeCell ref="B32:C32"/>
    <mergeCell ref="D32:E32"/>
    <mergeCell ref="F32:G32"/>
    <mergeCell ref="H32:I32"/>
    <mergeCell ref="B33:C34"/>
    <mergeCell ref="D33:E34"/>
    <mergeCell ref="F33:G34"/>
    <mergeCell ref="H33:I34"/>
    <mergeCell ref="B29:C29"/>
    <mergeCell ref="D29:E29"/>
    <mergeCell ref="F29:G29"/>
    <mergeCell ref="H29:I29"/>
    <mergeCell ref="B30:C31"/>
    <mergeCell ref="D30:E31"/>
    <mergeCell ref="F30:G31"/>
    <mergeCell ref="H30:I31"/>
    <mergeCell ref="O14:Q14"/>
    <mergeCell ref="B18:C19"/>
    <mergeCell ref="G18:H19"/>
    <mergeCell ref="L18:M19"/>
    <mergeCell ref="Q18:R19"/>
  </mergeCells>
  <conditionalFormatting sqref="J31:J33">
    <cfRule type="expression" dxfId="6" priority="2">
      <formula>#REF!="x"</formula>
    </cfRule>
  </conditionalFormatting>
  <dataValidations count="1">
    <dataValidation type="list" operator="equal" allowBlank="1" showErrorMessage="1" sqref="O14" xr:uid="{00000000-0002-0000-0200-000000000000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1000000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G108"/>
  <sheetViews>
    <sheetView zoomScale="110" zoomScaleNormal="110" workbookViewId="0">
      <selection activeCell="V29" sqref="V29:AA34"/>
    </sheetView>
  </sheetViews>
  <sheetFormatPr baseColWidth="10" defaultColWidth="4.6640625" defaultRowHeight="15"/>
  <cols>
    <col min="2" max="2" width="3.83203125" customWidth="1"/>
    <col min="3" max="3" width="6.1640625" customWidth="1"/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  <col min="23" max="23" width="5.33203125" customWidth="1"/>
    <col min="26" max="26" width="5.6640625" customWidth="1"/>
    <col min="27" max="27" width="4.5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9" t="s">
        <v>1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246" t="s">
        <v>404</v>
      </c>
      <c r="C14" s="1"/>
      <c r="D14" s="1"/>
      <c r="E14" s="1"/>
      <c r="F14" s="1"/>
      <c r="G14" s="1"/>
      <c r="H14" s="12"/>
      <c r="I14" s="1" t="s">
        <v>41</v>
      </c>
      <c r="J14" s="1"/>
      <c r="K14" s="1"/>
      <c r="L14" s="1" t="s">
        <v>405</v>
      </c>
      <c r="M14" s="1"/>
      <c r="N14" s="1"/>
      <c r="O14" s="888" t="s">
        <v>43</v>
      </c>
      <c r="P14" s="888"/>
      <c r="Q14" s="888"/>
      <c r="R14" s="1"/>
      <c r="S14" s="1" t="s">
        <v>406</v>
      </c>
      <c r="T14" s="1"/>
      <c r="U14" s="1"/>
    </row>
    <row r="15" spans="2:21">
      <c r="B15" s="10" t="s">
        <v>50</v>
      </c>
      <c r="C15" s="10"/>
      <c r="D15" s="10"/>
      <c r="E15" s="10" t="s">
        <v>51</v>
      </c>
      <c r="F15" s="10" t="s">
        <v>52</v>
      </c>
      <c r="G15" s="10"/>
      <c r="H15" s="41">
        <f>LOOKUP(F16,Taulukot!$D$3:$E$5)</f>
        <v>10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>
      <c r="B16" s="1" t="s">
        <v>407</v>
      </c>
      <c r="C16" s="1"/>
      <c r="D16" s="1"/>
      <c r="E16" s="1" t="s">
        <v>258</v>
      </c>
      <c r="F16" s="47" t="s">
        <v>63</v>
      </c>
      <c r="G16" s="47"/>
      <c r="H16" s="1"/>
      <c r="I16" s="1" t="s">
        <v>408</v>
      </c>
      <c r="J16" s="1"/>
      <c r="K16" s="1"/>
      <c r="L16" s="1" t="s">
        <v>409</v>
      </c>
      <c r="M16" s="1"/>
      <c r="N16" s="1"/>
      <c r="O16" s="1"/>
      <c r="P16" s="1">
        <v>160</v>
      </c>
      <c r="Q16" s="1"/>
      <c r="R16" s="1">
        <v>40</v>
      </c>
      <c r="S16" s="1"/>
      <c r="T16" s="48" t="s">
        <v>410</v>
      </c>
      <c r="U16" s="1"/>
    </row>
    <row r="17" spans="2:27" ht="14.5" customHeight="1">
      <c r="B17" s="50" t="s">
        <v>68</v>
      </c>
      <c r="C17" s="51"/>
      <c r="D17" s="247" t="str">
        <f>LOOKUP(STR,Taulukot!$K$3:$L$13)</f>
        <v>Mediocre</v>
      </c>
      <c r="E17" s="53"/>
      <c r="F17" s="53"/>
      <c r="G17" s="54" t="s">
        <v>70</v>
      </c>
      <c r="H17" s="51"/>
      <c r="I17" s="55" t="str">
        <f>LOOKUP(DEX,Taulukot!$K$3:$L$13)</f>
        <v>Average</v>
      </c>
      <c r="J17" s="53"/>
      <c r="K17" s="53"/>
      <c r="L17" s="54" t="s">
        <v>72</v>
      </c>
      <c r="M17" s="51"/>
      <c r="N17" s="55" t="str">
        <f>LOOKUP(INT,Taulukot!$K$3:$L$13)</f>
        <v>Mediocre</v>
      </c>
      <c r="O17" s="53"/>
      <c r="P17" s="53"/>
      <c r="Q17" s="54" t="s">
        <v>74</v>
      </c>
      <c r="R17" s="51"/>
      <c r="S17" s="55" t="str">
        <f>LOOKUP(CHA,Taulukot!$K$3:$L$13)</f>
        <v>Epic</v>
      </c>
      <c r="T17" s="53"/>
      <c r="U17" s="225"/>
    </row>
    <row r="18" spans="2:27" ht="15" customHeight="1">
      <c r="B18" s="889">
        <v>0</v>
      </c>
      <c r="C18" s="889"/>
      <c r="D18" s="59"/>
      <c r="E18" s="59"/>
      <c r="F18" s="59"/>
      <c r="G18" s="889">
        <v>1</v>
      </c>
      <c r="H18" s="889"/>
      <c r="I18" s="59"/>
      <c r="J18" s="59"/>
      <c r="K18" s="59"/>
      <c r="L18" s="889">
        <v>0</v>
      </c>
      <c r="M18" s="889"/>
      <c r="N18" s="59"/>
      <c r="O18" s="59"/>
      <c r="P18" s="59"/>
      <c r="Q18" s="889">
        <f>2+1+4</f>
        <v>7</v>
      </c>
      <c r="R18" s="889"/>
      <c r="S18" s="59"/>
      <c r="T18" s="59"/>
      <c r="U18" s="226"/>
    </row>
    <row r="19" spans="2:27" ht="16.5" customHeight="1">
      <c r="B19" s="889"/>
      <c r="C19" s="889"/>
      <c r="D19" s="63"/>
      <c r="E19" s="63"/>
      <c r="F19" s="63"/>
      <c r="G19" s="889"/>
      <c r="H19" s="889"/>
      <c r="I19" s="63"/>
      <c r="J19" s="63"/>
      <c r="K19" s="63"/>
      <c r="L19" s="889"/>
      <c r="M19" s="889"/>
      <c r="N19" s="63"/>
      <c r="O19" s="63"/>
      <c r="P19" s="63"/>
      <c r="Q19" s="889"/>
      <c r="R19" s="889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  <c r="V20" s="222" t="s">
        <v>411</v>
      </c>
    </row>
    <row r="21" spans="2:27">
      <c r="B21" s="48" t="s">
        <v>91</v>
      </c>
      <c r="C21" s="1"/>
      <c r="D21" s="1"/>
      <c r="E21" s="74">
        <v>0</v>
      </c>
      <c r="F21" s="74">
        <f t="shared" ref="F21:F27" si="0">E21+STR</f>
        <v>0</v>
      </c>
      <c r="G21" s="1" t="s">
        <v>92</v>
      </c>
      <c r="H21" s="1"/>
      <c r="I21" s="1"/>
      <c r="J21" s="75">
        <v>6</v>
      </c>
      <c r="K21" s="76">
        <f t="shared" ref="K21:K27" si="1">J21+DEX</f>
        <v>7</v>
      </c>
      <c r="L21" s="1" t="s">
        <v>93</v>
      </c>
      <c r="M21" s="1"/>
      <c r="N21" s="1"/>
      <c r="O21" s="75">
        <v>3</v>
      </c>
      <c r="P21" s="77">
        <f t="shared" ref="P21:P28" si="2">O21+INT</f>
        <v>3</v>
      </c>
      <c r="Q21" s="18" t="s">
        <v>94</v>
      </c>
      <c r="R21" s="1"/>
      <c r="S21" s="1" t="s">
        <v>412</v>
      </c>
      <c r="T21" s="75">
        <v>1</v>
      </c>
      <c r="U21" s="229">
        <f t="shared" ref="U21:U27" si="3">T21+CHA</f>
        <v>8</v>
      </c>
      <c r="V21" s="229">
        <f>T21+CHA+3</f>
        <v>11</v>
      </c>
    </row>
    <row r="22" spans="2:27">
      <c r="B22" s="48" t="s">
        <v>97</v>
      </c>
      <c r="C22" s="1"/>
      <c r="D22" s="1"/>
      <c r="E22" s="74">
        <v>0</v>
      </c>
      <c r="F22" s="74">
        <f t="shared" si="0"/>
        <v>0</v>
      </c>
      <c r="G22" s="1" t="s">
        <v>98</v>
      </c>
      <c r="H22" s="1"/>
      <c r="I22" s="1"/>
      <c r="J22" s="75"/>
      <c r="K22" s="76">
        <f t="shared" si="1"/>
        <v>1</v>
      </c>
      <c r="L22" s="1" t="s">
        <v>99</v>
      </c>
      <c r="M22" s="1"/>
      <c r="N22" s="1"/>
      <c r="O22" s="75"/>
      <c r="P22" s="80">
        <f t="shared" si="2"/>
        <v>0</v>
      </c>
      <c r="Q22" s="18" t="s">
        <v>100</v>
      </c>
      <c r="R22" s="1"/>
      <c r="S22" s="1" t="s">
        <v>412</v>
      </c>
      <c r="T22" s="75">
        <v>7</v>
      </c>
      <c r="U22" s="230">
        <f t="shared" si="3"/>
        <v>14</v>
      </c>
      <c r="V22" s="229">
        <f>T22+CHA+3</f>
        <v>17</v>
      </c>
    </row>
    <row r="23" spans="2:27">
      <c r="B23" s="48" t="s">
        <v>103</v>
      </c>
      <c r="C23" s="1"/>
      <c r="D23" s="1"/>
      <c r="E23" s="74">
        <v>0</v>
      </c>
      <c r="F23" s="74">
        <f t="shared" si="0"/>
        <v>0</v>
      </c>
      <c r="G23" s="1" t="s">
        <v>104</v>
      </c>
      <c r="H23" s="1"/>
      <c r="I23" s="1"/>
      <c r="J23" s="75"/>
      <c r="K23" s="76">
        <f t="shared" si="1"/>
        <v>1</v>
      </c>
      <c r="L23" s="89"/>
      <c r="M23" s="1"/>
      <c r="N23" s="1"/>
      <c r="O23" s="75"/>
      <c r="P23" s="80">
        <f t="shared" si="2"/>
        <v>0</v>
      </c>
      <c r="Q23" s="18" t="s">
        <v>106</v>
      </c>
      <c r="R23" s="1"/>
      <c r="S23" s="1"/>
      <c r="T23" s="75">
        <v>8</v>
      </c>
      <c r="U23" s="230">
        <f t="shared" si="3"/>
        <v>15</v>
      </c>
      <c r="V23" s="229">
        <f>T23+CHA</f>
        <v>15</v>
      </c>
    </row>
    <row r="24" spans="2:27" ht="14.5" customHeight="1">
      <c r="B24" s="48" t="s">
        <v>108</v>
      </c>
      <c r="C24" s="1"/>
      <c r="D24" s="1"/>
      <c r="E24" s="74">
        <v>5</v>
      </c>
      <c r="F24" s="74">
        <f t="shared" si="0"/>
        <v>5</v>
      </c>
      <c r="G24" s="1" t="s">
        <v>109</v>
      </c>
      <c r="H24" s="1"/>
      <c r="I24" s="1"/>
      <c r="J24" s="75"/>
      <c r="K24" s="76">
        <f t="shared" si="1"/>
        <v>1</v>
      </c>
      <c r="L24" s="1" t="s">
        <v>110</v>
      </c>
      <c r="M24" s="1"/>
      <c r="N24" s="1"/>
      <c r="O24" s="75">
        <v>4</v>
      </c>
      <c r="P24" s="80">
        <f t="shared" si="2"/>
        <v>4</v>
      </c>
      <c r="Q24" s="18" t="s">
        <v>111</v>
      </c>
      <c r="R24" s="1"/>
      <c r="S24" s="1" t="s">
        <v>412</v>
      </c>
      <c r="T24" s="75"/>
      <c r="U24" s="230">
        <f t="shared" si="3"/>
        <v>7</v>
      </c>
      <c r="V24" s="229">
        <f>T24+CHA+3</f>
        <v>10</v>
      </c>
    </row>
    <row r="25" spans="2:27" ht="14.5" customHeight="1">
      <c r="B25" s="94"/>
      <c r="C25" s="29"/>
      <c r="D25" s="29"/>
      <c r="E25" s="74">
        <v>0</v>
      </c>
      <c r="F25" s="74">
        <f t="shared" si="0"/>
        <v>0</v>
      </c>
      <c r="G25" s="1" t="s">
        <v>112</v>
      </c>
      <c r="H25" s="1"/>
      <c r="I25" s="1"/>
      <c r="J25" s="75"/>
      <c r="K25" s="76">
        <f t="shared" si="1"/>
        <v>1</v>
      </c>
      <c r="L25" s="95" t="s">
        <v>413</v>
      </c>
      <c r="M25" s="1"/>
      <c r="N25" s="1"/>
      <c r="O25" s="75"/>
      <c r="P25" s="80">
        <f t="shared" si="2"/>
        <v>0</v>
      </c>
      <c r="Q25" s="96"/>
      <c r="R25" s="29"/>
      <c r="S25" s="29"/>
      <c r="T25" s="1"/>
      <c r="U25" s="230">
        <f t="shared" si="3"/>
        <v>7</v>
      </c>
      <c r="V25" s="229">
        <f>T25+CHA+3</f>
        <v>10</v>
      </c>
    </row>
    <row r="26" spans="2:27" ht="15" customHeight="1">
      <c r="B26" s="94"/>
      <c r="C26" s="29"/>
      <c r="D26" s="29"/>
      <c r="E26" s="74">
        <v>0</v>
      </c>
      <c r="F26" s="74">
        <f t="shared" si="0"/>
        <v>0</v>
      </c>
      <c r="G26" s="1" t="s">
        <v>114</v>
      </c>
      <c r="H26" s="1"/>
      <c r="I26" s="1"/>
      <c r="J26" s="75"/>
      <c r="K26" s="76">
        <f t="shared" si="1"/>
        <v>1</v>
      </c>
      <c r="L26" s="1" t="s">
        <v>115</v>
      </c>
      <c r="M26" s="1"/>
      <c r="N26" s="1"/>
      <c r="O26" s="75"/>
      <c r="P26" s="80">
        <f t="shared" si="2"/>
        <v>0</v>
      </c>
      <c r="Q26" s="96"/>
      <c r="R26" s="29"/>
      <c r="S26" s="29"/>
      <c r="T26" s="1"/>
      <c r="U26" s="230">
        <f t="shared" si="3"/>
        <v>7</v>
      </c>
      <c r="V26" s="229">
        <f>T26+CHA+3</f>
        <v>10</v>
      </c>
    </row>
    <row r="27" spans="2:27">
      <c r="B27" s="94"/>
      <c r="C27" s="29"/>
      <c r="D27" s="29"/>
      <c r="E27" s="74">
        <v>0</v>
      </c>
      <c r="F27" s="74">
        <f t="shared" si="0"/>
        <v>0</v>
      </c>
      <c r="G27" s="1" t="s">
        <v>116</v>
      </c>
      <c r="H27" s="1"/>
      <c r="I27" s="1"/>
      <c r="J27" s="75"/>
      <c r="K27" s="76">
        <f t="shared" si="1"/>
        <v>1</v>
      </c>
      <c r="L27" s="1" t="s">
        <v>117</v>
      </c>
      <c r="M27" s="1"/>
      <c r="N27" s="1"/>
      <c r="O27" s="75">
        <v>2</v>
      </c>
      <c r="P27" s="80">
        <f t="shared" si="2"/>
        <v>2</v>
      </c>
      <c r="Q27" s="96"/>
      <c r="R27" s="29"/>
      <c r="S27" s="29"/>
      <c r="T27" s="1"/>
      <c r="U27" s="230">
        <f t="shared" si="3"/>
        <v>7</v>
      </c>
      <c r="V27" s="229">
        <f>T27+CHA+3</f>
        <v>10</v>
      </c>
    </row>
    <row r="28" spans="2:27">
      <c r="B28" s="94"/>
      <c r="C28" s="29"/>
      <c r="D28" s="29"/>
      <c r="E28" s="97">
        <v>0</v>
      </c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177">
        <v>4</v>
      </c>
      <c r="P28" s="100">
        <f t="shared" si="2"/>
        <v>4</v>
      </c>
      <c r="Q28" s="7"/>
      <c r="R28" s="1"/>
      <c r="S28" s="1"/>
      <c r="T28" s="29"/>
      <c r="U28" s="8"/>
    </row>
    <row r="29" spans="2:27">
      <c r="B29" s="890" t="s">
        <v>119</v>
      </c>
      <c r="C29" s="890"/>
      <c r="D29" s="891" t="s">
        <v>120</v>
      </c>
      <c r="E29" s="891"/>
      <c r="F29" s="891" t="s">
        <v>121</v>
      </c>
      <c r="G29" s="891"/>
      <c r="H29" s="891" t="s">
        <v>122</v>
      </c>
      <c r="I29" s="891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9" t="s">
        <v>126</v>
      </c>
      <c r="W29" s="9"/>
      <c r="X29" s="9"/>
      <c r="Y29" s="9"/>
      <c r="Z29" s="9"/>
      <c r="AA29" s="9"/>
    </row>
    <row r="30" spans="2:27">
      <c r="B30" s="892">
        <v>10</v>
      </c>
      <c r="C30" s="892"/>
      <c r="D30" s="893">
        <f>H15+DEX</f>
        <v>11</v>
      </c>
      <c r="E30" s="893"/>
      <c r="F30" s="894">
        <f>IF(STR&gt;DEX,STR,DEX)+Level</f>
        <v>11</v>
      </c>
      <c r="G30" s="894"/>
      <c r="H30" s="895">
        <f>IF(DEX&gt;INT,DEX+Level/2,INT+Level/2)</f>
        <v>6</v>
      </c>
      <c r="I30" s="895"/>
      <c r="J30" s="232" t="s">
        <v>120</v>
      </c>
      <c r="K30" s="108" t="s">
        <v>414</v>
      </c>
      <c r="L30" s="108"/>
      <c r="M30" s="108"/>
      <c r="N30" s="108"/>
      <c r="O30" s="233" t="s">
        <v>133</v>
      </c>
      <c r="P30" s="109" t="s">
        <v>128</v>
      </c>
      <c r="Q30" s="75"/>
      <c r="R30" s="12">
        <f>D33/2</f>
        <v>10</v>
      </c>
      <c r="S30" s="110" t="s">
        <v>129</v>
      </c>
      <c r="T30" s="111"/>
      <c r="U30" s="112" t="s">
        <v>130</v>
      </c>
      <c r="V30" s="868" t="s">
        <v>131</v>
      </c>
      <c r="W30" s="869"/>
      <c r="X30" s="870" t="s">
        <v>1720</v>
      </c>
      <c r="Y30" s="869"/>
      <c r="Z30" s="870" t="s">
        <v>142</v>
      </c>
      <c r="AA30" s="871"/>
    </row>
    <row r="31" spans="2:27">
      <c r="B31" s="892"/>
      <c r="C31" s="892"/>
      <c r="D31" s="893"/>
      <c r="E31" s="893"/>
      <c r="F31" s="894"/>
      <c r="G31" s="894"/>
      <c r="H31" s="895"/>
      <c r="I31" s="895"/>
      <c r="J31" s="118">
        <f>D30</f>
        <v>11</v>
      </c>
      <c r="K31" s="119" t="s">
        <v>130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6.666666666666667</v>
      </c>
      <c r="S31" s="111" t="s">
        <v>137</v>
      </c>
      <c r="T31" s="111"/>
      <c r="U31" s="112" t="s">
        <v>130</v>
      </c>
      <c r="V31" s="863">
        <f>MAX(F21, K23)+10</f>
        <v>11</v>
      </c>
      <c r="W31" s="854"/>
      <c r="X31" s="863">
        <f>MAX($O$26, $T$23)+10</f>
        <v>18</v>
      </c>
      <c r="Y31" s="856"/>
      <c r="Z31" s="863">
        <f>MAX(INT, CHA)+5+LVL</f>
        <v>22</v>
      </c>
      <c r="AA31" s="857"/>
    </row>
    <row r="32" spans="2:27">
      <c r="B32" s="896" t="s">
        <v>123</v>
      </c>
      <c r="C32" s="896"/>
      <c r="D32" s="897" t="s">
        <v>140</v>
      </c>
      <c r="E32" s="897"/>
      <c r="F32" s="897" t="s">
        <v>141</v>
      </c>
      <c r="G32" s="897"/>
      <c r="H32" s="897" t="s">
        <v>142</v>
      </c>
      <c r="I32" s="897"/>
      <c r="J32" s="128">
        <f>(J31+J33)/2</f>
        <v>8.25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5</v>
      </c>
      <c r="S32" s="111" t="s">
        <v>144</v>
      </c>
      <c r="T32" s="111"/>
      <c r="U32" s="112" t="s">
        <v>130</v>
      </c>
      <c r="V32" s="855" t="s">
        <v>1721</v>
      </c>
      <c r="W32" s="872">
        <v>4</v>
      </c>
      <c r="X32" s="867" t="s">
        <v>1722</v>
      </c>
      <c r="Y32" s="872"/>
      <c r="Z32" s="867" t="s">
        <v>1722</v>
      </c>
      <c r="AA32" s="873"/>
    </row>
    <row r="33" spans="2:27" ht="15" customHeight="1">
      <c r="B33" s="892">
        <f>IF(K31="n",1, IF(K32="n",2, IF(K33="n",3,0)))+IF(O30="N",1,0)</f>
        <v>1</v>
      </c>
      <c r="C33" s="892"/>
      <c r="D33" s="894">
        <f>H15+STR+LVL</f>
        <v>20</v>
      </c>
      <c r="E33" s="894"/>
      <c r="F33" s="894">
        <f>IF(INT&gt;CHA,INT,CHA)+Level</f>
        <v>17</v>
      </c>
      <c r="G33" s="894"/>
      <c r="H33" s="894">
        <f>F33+5</f>
        <v>22</v>
      </c>
      <c r="I33" s="894"/>
      <c r="J33" s="130">
        <f>D30/2</f>
        <v>5.5</v>
      </c>
      <c r="K33" s="119" t="s">
        <v>130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3.3333333333333335</v>
      </c>
      <c r="S33" s="134" t="s">
        <v>150</v>
      </c>
      <c r="T33" s="134"/>
      <c r="U33" s="135" t="s">
        <v>130</v>
      </c>
      <c r="V33" s="874">
        <f>V31+W32</f>
        <v>15</v>
      </c>
      <c r="W33" s="859"/>
      <c r="X33" s="875">
        <f>X31+Y32</f>
        <v>18</v>
      </c>
      <c r="Y33" s="859"/>
      <c r="Z33" s="874">
        <f>Z31+AA32</f>
        <v>22</v>
      </c>
      <c r="AA33" s="862"/>
    </row>
    <row r="34" spans="2:27" ht="15" customHeight="1">
      <c r="B34" s="892"/>
      <c r="C34" s="892"/>
      <c r="D34" s="894"/>
      <c r="E34" s="894"/>
      <c r="F34" s="894"/>
      <c r="G34" s="894"/>
      <c r="H34" s="894"/>
      <c r="I34" s="894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858"/>
      <c r="W34" s="859"/>
      <c r="X34" s="860"/>
      <c r="Y34" s="859"/>
      <c r="Z34" s="861"/>
      <c r="AA34" s="862"/>
    </row>
    <row r="35" spans="2:27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306" t="s">
        <v>162</v>
      </c>
      <c r="W35" s="306"/>
      <c r="X35" s="306"/>
      <c r="Y35" s="306"/>
      <c r="Z35" s="306"/>
      <c r="AA35" s="306"/>
    </row>
    <row r="36" spans="2:27">
      <c r="B36" s="158">
        <v>1</v>
      </c>
      <c r="C36" s="158">
        <f t="shared" ref="C36:C45" si="4">B36*4</f>
        <v>4</v>
      </c>
      <c r="D36" s="158">
        <f t="shared" ref="D36:D45" si="5">B36*2</f>
        <v>2</v>
      </c>
      <c r="E36" s="158" t="s">
        <v>180</v>
      </c>
      <c r="F36" s="307" t="s">
        <v>415</v>
      </c>
      <c r="G36" s="307"/>
      <c r="H36" s="307" t="s">
        <v>416</v>
      </c>
      <c r="I36" s="307"/>
      <c r="J36" s="307"/>
      <c r="K36" s="307"/>
      <c r="L36" s="307"/>
      <c r="M36" s="307"/>
      <c r="N36" s="159" t="s">
        <v>62</v>
      </c>
      <c r="O36" s="111" t="s">
        <v>417</v>
      </c>
      <c r="P36" s="111"/>
      <c r="Q36" s="111"/>
      <c r="R36" s="111"/>
      <c r="S36" s="159"/>
      <c r="T36" s="111"/>
      <c r="U36" s="111"/>
      <c r="V36" s="222" t="s">
        <v>418</v>
      </c>
    </row>
    <row r="37" spans="2:27">
      <c r="B37" s="75">
        <v>2</v>
      </c>
      <c r="C37" s="75">
        <f t="shared" si="4"/>
        <v>8</v>
      </c>
      <c r="D37" s="75">
        <f t="shared" si="5"/>
        <v>4</v>
      </c>
      <c r="E37" s="158" t="s">
        <v>180</v>
      </c>
      <c r="F37" s="308" t="s">
        <v>189</v>
      </c>
      <c r="G37" s="308"/>
      <c r="H37" s="308" t="s">
        <v>190</v>
      </c>
      <c r="I37" s="308"/>
      <c r="J37" s="308"/>
      <c r="K37" s="308"/>
      <c r="L37" s="308"/>
      <c r="M37" s="308"/>
      <c r="N37" s="162"/>
      <c r="O37" s="1" t="s">
        <v>419</v>
      </c>
      <c r="P37" s="1"/>
      <c r="Q37" s="1"/>
      <c r="R37" s="1"/>
      <c r="S37" s="162"/>
      <c r="T37" s="1"/>
      <c r="U37" s="1"/>
      <c r="V37" t="s">
        <v>420</v>
      </c>
    </row>
    <row r="38" spans="2:27">
      <c r="B38" s="75">
        <v>3</v>
      </c>
      <c r="C38" s="75">
        <f t="shared" si="4"/>
        <v>12</v>
      </c>
      <c r="D38" s="75">
        <f t="shared" si="5"/>
        <v>6</v>
      </c>
      <c r="E38" s="158" t="s">
        <v>180</v>
      </c>
      <c r="F38" s="236" t="s">
        <v>421</v>
      </c>
      <c r="G38" s="308"/>
      <c r="H38" s="308"/>
      <c r="I38" s="308" t="s">
        <v>422</v>
      </c>
      <c r="J38" s="308"/>
      <c r="K38" s="308"/>
      <c r="L38" s="308"/>
      <c r="M38" s="308"/>
      <c r="N38" s="162"/>
      <c r="O38" s="1"/>
      <c r="P38" s="1"/>
      <c r="Q38" s="1"/>
      <c r="R38" s="1"/>
      <c r="S38" s="162"/>
      <c r="T38" s="1"/>
      <c r="U38" s="1"/>
      <c r="V38" s="222" t="s">
        <v>423</v>
      </c>
    </row>
    <row r="39" spans="2:27">
      <c r="B39" s="158">
        <v>4</v>
      </c>
      <c r="C39" s="158">
        <f t="shared" si="4"/>
        <v>16</v>
      </c>
      <c r="D39" s="158">
        <f t="shared" si="5"/>
        <v>8</v>
      </c>
      <c r="E39" s="158" t="s">
        <v>180</v>
      </c>
      <c r="F39" s="307" t="s">
        <v>30</v>
      </c>
      <c r="G39" s="307"/>
      <c r="H39" s="309" t="s">
        <v>424</v>
      </c>
      <c r="I39" s="307"/>
      <c r="J39" s="307"/>
      <c r="K39" s="307"/>
      <c r="L39" s="307"/>
      <c r="M39" s="307"/>
      <c r="N39" s="159" t="s">
        <v>62</v>
      </c>
      <c r="O39" s="111" t="s">
        <v>182</v>
      </c>
      <c r="P39" s="111"/>
      <c r="Q39" s="111"/>
      <c r="R39" s="111"/>
      <c r="S39" s="111"/>
      <c r="T39" s="111"/>
      <c r="U39" s="111"/>
      <c r="V39" t="s">
        <v>425</v>
      </c>
    </row>
    <row r="40" spans="2:27">
      <c r="B40" s="75">
        <v>5</v>
      </c>
      <c r="C40" s="75">
        <f t="shared" si="4"/>
        <v>20</v>
      </c>
      <c r="D40" s="75">
        <f t="shared" si="5"/>
        <v>10</v>
      </c>
      <c r="E40" s="158" t="s">
        <v>180</v>
      </c>
      <c r="F40" s="308" t="s">
        <v>426</v>
      </c>
      <c r="G40" s="308"/>
      <c r="H40" s="236" t="s">
        <v>309</v>
      </c>
      <c r="I40" s="308"/>
      <c r="J40" s="308"/>
      <c r="K40" s="308"/>
      <c r="L40" s="308"/>
      <c r="M40" s="308"/>
      <c r="N40" s="1" t="s">
        <v>186</v>
      </c>
      <c r="O40" s="1"/>
      <c r="P40" s="1"/>
      <c r="Q40" s="1"/>
      <c r="R40" s="1"/>
      <c r="S40" s="1"/>
      <c r="T40" s="1"/>
      <c r="U40" s="1"/>
      <c r="V40" s="222" t="s">
        <v>427</v>
      </c>
    </row>
    <row r="41" spans="2:27">
      <c r="B41" s="75">
        <v>6</v>
      </c>
      <c r="C41" s="75">
        <f t="shared" si="4"/>
        <v>24</v>
      </c>
      <c r="D41" s="75">
        <f t="shared" si="5"/>
        <v>12</v>
      </c>
      <c r="E41" s="158" t="s">
        <v>180</v>
      </c>
      <c r="F41" s="236" t="s">
        <v>428</v>
      </c>
      <c r="G41" s="308"/>
      <c r="H41" s="308"/>
      <c r="I41" s="308"/>
      <c r="J41" s="308"/>
      <c r="K41" s="308"/>
      <c r="L41" s="308"/>
      <c r="M41" s="308"/>
      <c r="N41" s="162"/>
      <c r="O41" s="1"/>
      <c r="P41" s="1"/>
      <c r="Q41" s="1"/>
      <c r="R41" s="1"/>
      <c r="S41" s="1"/>
      <c r="T41" s="1"/>
      <c r="U41" s="1"/>
      <c r="V41" t="s">
        <v>429</v>
      </c>
    </row>
    <row r="42" spans="2:27">
      <c r="B42" s="158">
        <v>7</v>
      </c>
      <c r="C42" s="158">
        <f t="shared" si="4"/>
        <v>28</v>
      </c>
      <c r="D42" s="158">
        <f t="shared" si="5"/>
        <v>14</v>
      </c>
      <c r="E42" s="158" t="s">
        <v>180</v>
      </c>
      <c r="F42" s="307" t="s">
        <v>430</v>
      </c>
      <c r="G42" s="307"/>
      <c r="H42" s="307"/>
      <c r="I42" s="307"/>
      <c r="J42" s="307"/>
      <c r="K42" s="307"/>
      <c r="L42" s="307"/>
      <c r="M42" s="307"/>
      <c r="N42" s="159" t="s">
        <v>62</v>
      </c>
      <c r="O42" s="111" t="s">
        <v>200</v>
      </c>
      <c r="P42" s="111"/>
      <c r="Q42" s="111"/>
      <c r="R42" s="111"/>
      <c r="S42" s="111"/>
      <c r="T42" s="111"/>
      <c r="U42" s="111"/>
      <c r="V42" s="222" t="s">
        <v>431</v>
      </c>
    </row>
    <row r="43" spans="2:27">
      <c r="B43" s="75">
        <v>8</v>
      </c>
      <c r="C43" s="75">
        <f t="shared" si="4"/>
        <v>32</v>
      </c>
      <c r="D43" s="75">
        <f t="shared" si="5"/>
        <v>16</v>
      </c>
      <c r="E43" s="158" t="s">
        <v>180</v>
      </c>
      <c r="F43" s="308" t="s">
        <v>432</v>
      </c>
      <c r="G43" s="308"/>
      <c r="H43" s="308"/>
      <c r="I43" s="308" t="s">
        <v>433</v>
      </c>
      <c r="J43" s="308"/>
      <c r="K43" s="308"/>
      <c r="L43" s="308"/>
      <c r="M43" s="308"/>
      <c r="N43" s="162"/>
      <c r="O43" s="1"/>
      <c r="P43" s="1"/>
      <c r="Q43" s="1"/>
      <c r="R43" s="1"/>
      <c r="S43" s="1"/>
      <c r="T43" s="1"/>
      <c r="U43" s="1"/>
      <c r="V43" t="s">
        <v>434</v>
      </c>
    </row>
    <row r="44" spans="2:27">
      <c r="B44" s="75">
        <v>9</v>
      </c>
      <c r="C44" s="75">
        <f t="shared" si="4"/>
        <v>36</v>
      </c>
      <c r="D44" s="75">
        <f t="shared" si="5"/>
        <v>18</v>
      </c>
      <c r="E44" s="158" t="s">
        <v>180</v>
      </c>
      <c r="F44" s="308" t="s">
        <v>435</v>
      </c>
      <c r="G44" s="308"/>
      <c r="H44" s="308"/>
      <c r="I44" s="308" t="s">
        <v>436</v>
      </c>
      <c r="J44" s="308"/>
      <c r="K44" s="308"/>
      <c r="L44" s="308"/>
      <c r="M44" s="308"/>
      <c r="N44" s="162"/>
      <c r="O44" s="1"/>
      <c r="P44" s="1"/>
      <c r="Q44" s="1"/>
      <c r="R44" s="1"/>
      <c r="S44" s="1"/>
      <c r="T44" s="1"/>
      <c r="U44" s="1"/>
      <c r="V44" t="s">
        <v>437</v>
      </c>
    </row>
    <row r="45" spans="2:27">
      <c r="B45" s="158">
        <v>10</v>
      </c>
      <c r="C45" s="158">
        <f t="shared" si="4"/>
        <v>40</v>
      </c>
      <c r="D45" s="158">
        <f t="shared" si="5"/>
        <v>20</v>
      </c>
      <c r="E45" s="158" t="s">
        <v>180</v>
      </c>
      <c r="F45" s="307" t="s">
        <v>438</v>
      </c>
      <c r="G45" s="307"/>
      <c r="H45" s="307"/>
      <c r="I45" s="307"/>
      <c r="J45" s="307"/>
      <c r="K45" s="307"/>
      <c r="L45" s="307"/>
      <c r="M45" s="307"/>
      <c r="N45" s="159" t="s">
        <v>62</v>
      </c>
      <c r="O45" t="s">
        <v>439</v>
      </c>
      <c r="P45" s="111"/>
      <c r="Q45" s="111"/>
      <c r="R45" s="111"/>
      <c r="S45" s="111"/>
      <c r="T45" s="111"/>
      <c r="U45" s="111"/>
      <c r="V45" s="222" t="s">
        <v>183</v>
      </c>
      <c r="W45" s="47"/>
    </row>
    <row r="46" spans="2:27">
      <c r="B46" s="19" t="s">
        <v>386</v>
      </c>
      <c r="C46" s="20"/>
      <c r="D46" s="20"/>
      <c r="E46" s="22"/>
      <c r="F46" s="24" t="s">
        <v>36</v>
      </c>
      <c r="G46" s="20" t="s">
        <v>37</v>
      </c>
      <c r="H46" s="26" t="s">
        <v>203</v>
      </c>
      <c r="I46" s="26" t="s">
        <v>38</v>
      </c>
      <c r="J46" s="310" t="s">
        <v>204</v>
      </c>
      <c r="K46" s="26" t="s">
        <v>39</v>
      </c>
      <c r="L46" s="20" t="s">
        <v>40</v>
      </c>
      <c r="M46" s="20"/>
      <c r="N46" s="20"/>
      <c r="O46" s="20"/>
      <c r="P46" s="20"/>
      <c r="Q46" s="26"/>
      <c r="R46" s="903" t="s">
        <v>11</v>
      </c>
      <c r="S46" s="903"/>
      <c r="T46" s="903"/>
      <c r="U46" s="903"/>
      <c r="V46" t="s">
        <v>184</v>
      </c>
    </row>
    <row r="47" spans="2:27" ht="15.5" customHeight="1">
      <c r="B47" s="173" t="s">
        <v>440</v>
      </c>
      <c r="C47" s="11"/>
      <c r="D47" s="11"/>
      <c r="E47" s="11"/>
      <c r="F47" s="174"/>
      <c r="G47" s="174"/>
      <c r="H47" s="174" t="s">
        <v>210</v>
      </c>
      <c r="I47" s="174">
        <v>0</v>
      </c>
      <c r="J47" s="75">
        <f>F24</f>
        <v>5</v>
      </c>
      <c r="K47" s="311"/>
      <c r="L47" s="311" t="s">
        <v>441</v>
      </c>
      <c r="M47" s="84"/>
      <c r="N47" s="84"/>
      <c r="O47" s="84"/>
      <c r="P47" s="84"/>
      <c r="Q47" s="84"/>
      <c r="R47" s="1" t="s">
        <v>14</v>
      </c>
      <c r="S47" s="1"/>
      <c r="T47" s="1"/>
      <c r="U47" s="16" t="s">
        <v>15</v>
      </c>
      <c r="V47" s="222" t="s">
        <v>168</v>
      </c>
      <c r="Z47" t="s">
        <v>442</v>
      </c>
    </row>
    <row r="48" spans="2:27">
      <c r="B48" s="28" t="s">
        <v>443</v>
      </c>
      <c r="C48" s="11"/>
      <c r="D48" s="11"/>
      <c r="E48" s="11"/>
      <c r="F48" s="174"/>
      <c r="G48" s="174" t="s">
        <v>206</v>
      </c>
      <c r="H48" s="174"/>
      <c r="I48" s="174">
        <v>2</v>
      </c>
      <c r="J48" s="75">
        <f>U23</f>
        <v>15</v>
      </c>
      <c r="K48" s="311"/>
      <c r="L48" s="311"/>
      <c r="M48" s="84"/>
      <c r="N48" s="84"/>
      <c r="O48" s="84"/>
      <c r="P48" s="84"/>
      <c r="Q48" s="84"/>
      <c r="R48" s="1" t="s">
        <v>17</v>
      </c>
      <c r="S48" s="1"/>
      <c r="T48" s="1"/>
      <c r="U48" s="16" t="s">
        <v>15</v>
      </c>
      <c r="V48" s="222" t="s">
        <v>444</v>
      </c>
    </row>
    <row r="49" spans="1:28">
      <c r="A49">
        <v>1</v>
      </c>
      <c r="B49" s="312" t="s">
        <v>445</v>
      </c>
      <c r="C49" s="11"/>
      <c r="D49" s="11"/>
      <c r="E49" s="11"/>
      <c r="F49" s="313" t="s">
        <v>36</v>
      </c>
      <c r="G49" s="29"/>
      <c r="H49" s="177"/>
      <c r="I49" s="29"/>
      <c r="J49" s="75">
        <f t="shared" ref="J49:J70" si="6">U$23</f>
        <v>15</v>
      </c>
      <c r="K49" s="314" t="s">
        <v>59</v>
      </c>
      <c r="L49" s="315" t="s">
        <v>446</v>
      </c>
      <c r="M49" s="193"/>
      <c r="N49" s="193"/>
      <c r="O49" s="316"/>
      <c r="P49" s="202"/>
      <c r="Q49" s="84"/>
      <c r="R49" s="1" t="s">
        <v>21</v>
      </c>
      <c r="S49" s="1"/>
      <c r="T49" s="1"/>
      <c r="U49" s="16" t="s">
        <v>15</v>
      </c>
      <c r="W49" t="s">
        <v>447</v>
      </c>
    </row>
    <row r="50" spans="1:28">
      <c r="A50">
        <v>2</v>
      </c>
      <c r="B50" s="317" t="s">
        <v>448</v>
      </c>
      <c r="C50" s="84"/>
      <c r="D50" s="84"/>
      <c r="E50" s="84"/>
      <c r="F50" s="313" t="s">
        <v>36</v>
      </c>
      <c r="G50" s="29" t="s">
        <v>58</v>
      </c>
      <c r="H50" s="177"/>
      <c r="I50" s="29"/>
      <c r="J50" s="75">
        <f t="shared" si="6"/>
        <v>15</v>
      </c>
      <c r="K50" s="314" t="s">
        <v>59</v>
      </c>
      <c r="L50" s="311" t="s">
        <v>60</v>
      </c>
      <c r="M50" s="84"/>
      <c r="N50" s="84"/>
      <c r="O50" s="84"/>
      <c r="P50" s="84"/>
      <c r="Q50" s="84"/>
      <c r="R50" s="1" t="s">
        <v>24</v>
      </c>
      <c r="S50" s="1"/>
      <c r="T50" s="1"/>
      <c r="U50" s="16" t="s">
        <v>15</v>
      </c>
      <c r="W50" s="318"/>
    </row>
    <row r="51" spans="1:28">
      <c r="A51">
        <v>3</v>
      </c>
      <c r="B51" s="317" t="s">
        <v>449</v>
      </c>
      <c r="C51" s="84"/>
      <c r="D51" s="84"/>
      <c r="E51" s="84"/>
      <c r="F51" s="313" t="s">
        <v>36</v>
      </c>
      <c r="G51" s="29" t="s">
        <v>58</v>
      </c>
      <c r="H51" s="177"/>
      <c r="I51" s="29"/>
      <c r="J51" s="75">
        <f t="shared" si="6"/>
        <v>15</v>
      </c>
      <c r="K51" s="314" t="s">
        <v>59</v>
      </c>
      <c r="L51" s="311" t="s">
        <v>450</v>
      </c>
      <c r="M51" s="84"/>
      <c r="N51" s="84"/>
      <c r="O51" s="84"/>
      <c r="P51" s="84"/>
      <c r="Q51" s="84"/>
      <c r="R51" s="887" t="s">
        <v>27</v>
      </c>
      <c r="S51" s="887"/>
      <c r="T51" s="887"/>
      <c r="U51" s="16" t="s">
        <v>15</v>
      </c>
    </row>
    <row r="52" spans="1:28">
      <c r="A52">
        <v>4</v>
      </c>
      <c r="B52" s="317" t="s">
        <v>75</v>
      </c>
      <c r="C52" s="84"/>
      <c r="D52" s="84"/>
      <c r="E52" s="84"/>
      <c r="F52" s="319" t="s">
        <v>59</v>
      </c>
      <c r="G52" s="29" t="s">
        <v>58</v>
      </c>
      <c r="H52" s="177"/>
      <c r="I52" s="29"/>
      <c r="J52" s="75">
        <f t="shared" si="6"/>
        <v>15</v>
      </c>
      <c r="K52" s="314" t="s">
        <v>451</v>
      </c>
      <c r="L52" s="311" t="s">
        <v>77</v>
      </c>
      <c r="M52" s="84"/>
      <c r="N52" s="84"/>
      <c r="O52" s="84"/>
      <c r="P52" s="84"/>
      <c r="Q52" s="84"/>
      <c r="R52" s="1" t="s">
        <v>29</v>
      </c>
      <c r="S52" s="1"/>
      <c r="T52" s="1"/>
      <c r="U52" s="16" t="s">
        <v>15</v>
      </c>
    </row>
    <row r="53" spans="1:28">
      <c r="A53">
        <v>5</v>
      </c>
      <c r="B53" s="317" t="s">
        <v>452</v>
      </c>
      <c r="C53" s="84"/>
      <c r="D53" s="84"/>
      <c r="E53" s="84"/>
      <c r="F53" s="319" t="s">
        <v>59</v>
      </c>
      <c r="G53" s="29" t="s">
        <v>58</v>
      </c>
      <c r="H53" s="177"/>
      <c r="I53" s="29"/>
      <c r="J53" s="75">
        <f t="shared" si="6"/>
        <v>15</v>
      </c>
      <c r="K53" s="314" t="s">
        <v>396</v>
      </c>
      <c r="L53" s="311" t="s">
        <v>79</v>
      </c>
      <c r="M53" s="84"/>
      <c r="N53" s="84"/>
      <c r="O53" s="84"/>
      <c r="P53" s="84"/>
      <c r="Q53" s="84"/>
      <c r="R53" s="14"/>
      <c r="S53" s="13"/>
      <c r="T53" s="13" t="s">
        <v>453</v>
      </c>
      <c r="U53" s="13"/>
      <c r="W53" s="320"/>
      <c r="X53" s="321"/>
      <c r="Y53" s="322"/>
      <c r="Z53" s="320"/>
      <c r="AA53" s="323"/>
    </row>
    <row r="54" spans="1:28">
      <c r="A54">
        <v>6</v>
      </c>
      <c r="B54" s="317" t="s">
        <v>454</v>
      </c>
      <c r="C54" s="84"/>
      <c r="D54" s="84"/>
      <c r="E54" s="84"/>
      <c r="F54" s="313" t="s">
        <v>36</v>
      </c>
      <c r="G54" s="29" t="s">
        <v>89</v>
      </c>
      <c r="H54" s="177"/>
      <c r="I54" s="29"/>
      <c r="J54" s="75">
        <f t="shared" si="6"/>
        <v>15</v>
      </c>
      <c r="K54" s="314" t="s">
        <v>59</v>
      </c>
      <c r="L54" s="311" t="s">
        <v>455</v>
      </c>
      <c r="M54" s="84"/>
      <c r="N54" s="84"/>
      <c r="O54" s="84"/>
      <c r="P54" s="84"/>
      <c r="Q54" s="84"/>
      <c r="R54" s="1" t="s">
        <v>16</v>
      </c>
      <c r="S54" s="1"/>
      <c r="T54" s="1"/>
      <c r="U54" s="16" t="s">
        <v>15</v>
      </c>
      <c r="W54" s="162"/>
      <c r="X54" s="75"/>
      <c r="Y54" s="75"/>
      <c r="Z54" s="47"/>
      <c r="AA54" s="47"/>
    </row>
    <row r="55" spans="1:28">
      <c r="A55">
        <v>7</v>
      </c>
      <c r="B55" s="317" t="s">
        <v>456</v>
      </c>
      <c r="C55" s="84"/>
      <c r="D55" s="84"/>
      <c r="E55" s="84"/>
      <c r="F55" s="313" t="s">
        <v>36</v>
      </c>
      <c r="G55" s="29" t="s">
        <v>89</v>
      </c>
      <c r="H55" s="177"/>
      <c r="I55" s="29"/>
      <c r="J55" s="75">
        <f t="shared" si="6"/>
        <v>15</v>
      </c>
      <c r="K55" s="314" t="s">
        <v>59</v>
      </c>
      <c r="L55" s="311" t="s">
        <v>457</v>
      </c>
      <c r="M55" s="84"/>
      <c r="N55" s="84"/>
      <c r="O55" s="84"/>
      <c r="P55" s="84"/>
      <c r="Q55" s="84"/>
      <c r="R55" s="1" t="s">
        <v>18</v>
      </c>
      <c r="S55" s="1"/>
      <c r="T55" s="1"/>
      <c r="U55" s="16" t="s">
        <v>19</v>
      </c>
      <c r="W55" s="1"/>
      <c r="X55" s="75"/>
      <c r="Y55" s="75"/>
      <c r="Z55" s="1"/>
      <c r="AA55" s="47"/>
    </row>
    <row r="56" spans="1:28">
      <c r="A56">
        <v>8</v>
      </c>
      <c r="B56" s="317" t="s">
        <v>458</v>
      </c>
      <c r="C56" s="84"/>
      <c r="D56" s="84"/>
      <c r="E56" s="84"/>
      <c r="F56" s="313" t="s">
        <v>399</v>
      </c>
      <c r="G56" s="29" t="s">
        <v>58</v>
      </c>
      <c r="H56" s="177"/>
      <c r="I56" s="29"/>
      <c r="J56" s="75">
        <f t="shared" si="6"/>
        <v>15</v>
      </c>
      <c r="K56" s="314" t="s">
        <v>59</v>
      </c>
      <c r="L56" s="311" t="s">
        <v>459</v>
      </c>
      <c r="M56" s="84"/>
      <c r="N56" s="84"/>
      <c r="O56" s="84"/>
      <c r="P56" s="84"/>
      <c r="Q56" s="84"/>
      <c r="R56" s="1" t="s">
        <v>22</v>
      </c>
      <c r="S56" s="1"/>
      <c r="T56" s="1"/>
      <c r="U56" s="16" t="s">
        <v>19</v>
      </c>
      <c r="W56" s="1"/>
      <c r="X56" s="75"/>
      <c r="Y56" s="75"/>
      <c r="Z56" s="1"/>
      <c r="AA56" s="47"/>
    </row>
    <row r="57" spans="1:28">
      <c r="A57">
        <v>9</v>
      </c>
      <c r="B57" s="317" t="s">
        <v>460</v>
      </c>
      <c r="C57" s="84"/>
      <c r="D57" s="84"/>
      <c r="E57" s="84"/>
      <c r="F57" s="313" t="s">
        <v>36</v>
      </c>
      <c r="G57" s="29" t="s">
        <v>461</v>
      </c>
      <c r="H57" s="177" t="s">
        <v>210</v>
      </c>
      <c r="I57" s="29"/>
      <c r="J57" s="75">
        <f t="shared" si="6"/>
        <v>15</v>
      </c>
      <c r="K57" s="314" t="s">
        <v>59</v>
      </c>
      <c r="L57" s="311" t="s">
        <v>462</v>
      </c>
      <c r="M57" s="84"/>
      <c r="N57" s="84"/>
      <c r="O57" s="84"/>
      <c r="P57" s="84"/>
      <c r="Q57" s="84"/>
      <c r="R57" s="1" t="s">
        <v>25</v>
      </c>
      <c r="S57" s="1"/>
      <c r="T57" s="1"/>
      <c r="U57" s="16" t="s">
        <v>15</v>
      </c>
      <c r="W57" s="1"/>
      <c r="X57" s="47"/>
      <c r="Y57" s="75"/>
      <c r="Z57" s="1"/>
      <c r="AA57" s="47"/>
    </row>
    <row r="58" spans="1:28">
      <c r="A58">
        <v>10</v>
      </c>
      <c r="B58" s="317" t="s">
        <v>463</v>
      </c>
      <c r="C58" s="84"/>
      <c r="D58" s="84"/>
      <c r="E58" s="84"/>
      <c r="F58" s="313" t="s">
        <v>399</v>
      </c>
      <c r="G58" s="29" t="s">
        <v>89</v>
      </c>
      <c r="H58" s="177" t="s">
        <v>210</v>
      </c>
      <c r="I58" s="29" t="s">
        <v>464</v>
      </c>
      <c r="J58" s="75">
        <f t="shared" si="6"/>
        <v>15</v>
      </c>
      <c r="K58" s="314" t="s">
        <v>333</v>
      </c>
      <c r="L58" s="311" t="s">
        <v>465</v>
      </c>
      <c r="M58" s="84"/>
      <c r="N58" s="84"/>
      <c r="O58" s="84"/>
      <c r="P58" s="84"/>
      <c r="Q58" s="84"/>
      <c r="R58" s="1" t="s">
        <v>28</v>
      </c>
      <c r="S58" s="1"/>
      <c r="T58" s="1"/>
      <c r="U58" s="16" t="s">
        <v>15</v>
      </c>
      <c r="W58" s="162"/>
      <c r="X58" s="47"/>
      <c r="Y58" s="75"/>
      <c r="Z58" s="1"/>
      <c r="AA58" s="47"/>
    </row>
    <row r="59" spans="1:28">
      <c r="A59">
        <v>11</v>
      </c>
      <c r="B59" s="317" t="s">
        <v>466</v>
      </c>
      <c r="C59" s="84"/>
      <c r="D59" s="84"/>
      <c r="E59" s="84"/>
      <c r="F59" s="313" t="s">
        <v>36</v>
      </c>
      <c r="G59" s="29" t="s">
        <v>58</v>
      </c>
      <c r="H59" s="177" t="s">
        <v>210</v>
      </c>
      <c r="I59" s="29"/>
      <c r="J59" s="75">
        <f t="shared" si="6"/>
        <v>15</v>
      </c>
      <c r="K59" s="314" t="s">
        <v>59</v>
      </c>
      <c r="L59" s="311" t="s">
        <v>67</v>
      </c>
      <c r="M59" s="84"/>
      <c r="N59" s="84"/>
      <c r="O59" s="84"/>
      <c r="P59" s="84"/>
      <c r="Q59" s="84"/>
      <c r="R59" s="1"/>
      <c r="S59" s="1"/>
      <c r="T59" s="1" t="s">
        <v>467</v>
      </c>
      <c r="U59" s="16" t="s">
        <v>19</v>
      </c>
      <c r="W59" s="1"/>
      <c r="X59" s="47"/>
      <c r="Y59" s="75"/>
      <c r="Z59" s="1"/>
      <c r="AA59" s="47"/>
    </row>
    <row r="60" spans="1:28">
      <c r="A60">
        <v>12</v>
      </c>
      <c r="B60" s="317" t="s">
        <v>468</v>
      </c>
      <c r="C60" s="84"/>
      <c r="D60" s="84"/>
      <c r="E60" s="84"/>
      <c r="F60" s="319" t="s">
        <v>469</v>
      </c>
      <c r="G60" s="29" t="s">
        <v>58</v>
      </c>
      <c r="H60" s="177" t="s">
        <v>210</v>
      </c>
      <c r="I60" s="29"/>
      <c r="J60" s="75">
        <f t="shared" si="6"/>
        <v>15</v>
      </c>
      <c r="K60" s="314" t="s">
        <v>333</v>
      </c>
      <c r="L60" s="311" t="s">
        <v>470</v>
      </c>
      <c r="M60" s="84"/>
      <c r="N60" s="84"/>
      <c r="O60" s="84"/>
      <c r="P60" s="84"/>
      <c r="Q60" s="84"/>
      <c r="R60" s="1"/>
      <c r="S60" s="1"/>
      <c r="T60" s="1"/>
      <c r="U60" s="16"/>
      <c r="W60" s="162"/>
      <c r="X60" s="47"/>
      <c r="Y60" s="75"/>
      <c r="Z60" s="47"/>
      <c r="AA60" s="47"/>
    </row>
    <row r="61" spans="1:28">
      <c r="A61">
        <v>13</v>
      </c>
      <c r="B61" s="84" t="s">
        <v>471</v>
      </c>
      <c r="C61" s="324"/>
      <c r="D61" s="84"/>
      <c r="E61" s="84"/>
      <c r="F61" s="211" t="s">
        <v>36</v>
      </c>
      <c r="G61" s="271" t="s">
        <v>58</v>
      </c>
      <c r="H61" s="177"/>
      <c r="I61" s="29"/>
      <c r="J61" s="75">
        <f t="shared" si="6"/>
        <v>15</v>
      </c>
      <c r="K61" s="311" t="s">
        <v>59</v>
      </c>
      <c r="L61" s="325" t="s">
        <v>472</v>
      </c>
      <c r="M61" s="84"/>
      <c r="N61" s="84"/>
      <c r="O61" s="84"/>
      <c r="P61" s="84"/>
      <c r="Q61" s="84"/>
      <c r="R61" s="204" t="s">
        <v>233</v>
      </c>
      <c r="S61" s="14"/>
      <c r="T61" s="14"/>
      <c r="U61" s="13"/>
      <c r="W61" s="1"/>
      <c r="X61" s="47"/>
      <c r="Y61" s="75"/>
      <c r="Z61" s="326"/>
      <c r="AA61" s="327"/>
    </row>
    <row r="62" spans="1:28">
      <c r="A62">
        <v>14</v>
      </c>
      <c r="B62" s="287" t="s">
        <v>473</v>
      </c>
      <c r="C62" s="84"/>
      <c r="D62" s="84"/>
      <c r="E62" s="84"/>
      <c r="F62" s="313" t="s">
        <v>36</v>
      </c>
      <c r="G62" s="29" t="s">
        <v>474</v>
      </c>
      <c r="H62" s="177"/>
      <c r="I62" s="29"/>
      <c r="J62" s="75">
        <f t="shared" si="6"/>
        <v>15</v>
      </c>
      <c r="K62" s="311" t="s">
        <v>475</v>
      </c>
      <c r="L62" s="325"/>
      <c r="M62" s="84"/>
      <c r="N62" s="84"/>
      <c r="O62" s="84"/>
      <c r="P62" s="84"/>
      <c r="Q62" s="84"/>
      <c r="R62" s="1" t="s">
        <v>236</v>
      </c>
      <c r="S62" s="1"/>
      <c r="T62" s="205" t="s">
        <v>245</v>
      </c>
      <c r="U62" s="206"/>
      <c r="W62" s="1"/>
      <c r="X62" s="75"/>
      <c r="Y62" s="75"/>
      <c r="Z62" s="47"/>
      <c r="AA62" s="47"/>
    </row>
    <row r="63" spans="1:28">
      <c r="A63">
        <f t="shared" ref="A63:A71" si="7">A62+1</f>
        <v>15</v>
      </c>
      <c r="B63" s="47" t="s">
        <v>476</v>
      </c>
      <c r="C63" s="84"/>
      <c r="D63" s="84"/>
      <c r="E63" s="84"/>
      <c r="F63" s="313" t="s">
        <v>36</v>
      </c>
      <c r="G63" s="328" t="s">
        <v>47</v>
      </c>
      <c r="H63" s="177" t="s">
        <v>210</v>
      </c>
      <c r="I63" s="29"/>
      <c r="J63" s="75">
        <f t="shared" si="6"/>
        <v>15</v>
      </c>
      <c r="K63" s="311" t="s">
        <v>477</v>
      </c>
      <c r="L63" s="325" t="s">
        <v>478</v>
      </c>
      <c r="M63" s="84"/>
      <c r="N63" s="84"/>
      <c r="O63" s="84"/>
      <c r="P63" s="84"/>
      <c r="Q63" s="84"/>
      <c r="R63" s="1" t="s">
        <v>240</v>
      </c>
      <c r="S63" s="1"/>
      <c r="T63" s="205" t="s">
        <v>241</v>
      </c>
      <c r="U63" s="206"/>
      <c r="W63" s="1"/>
      <c r="X63" s="75"/>
      <c r="Y63" s="75"/>
      <c r="Z63" s="1"/>
      <c r="AA63" s="47"/>
    </row>
    <row r="64" spans="1:28">
      <c r="A64">
        <f t="shared" si="7"/>
        <v>16</v>
      </c>
      <c r="B64" s="317" t="s">
        <v>443</v>
      </c>
      <c r="C64" s="84"/>
      <c r="D64" s="84"/>
      <c r="E64" s="84"/>
      <c r="F64" s="313" t="s">
        <v>36</v>
      </c>
      <c r="G64" s="177" t="s">
        <v>89</v>
      </c>
      <c r="H64" s="177" t="s">
        <v>210</v>
      </c>
      <c r="I64" s="29">
        <v>1</v>
      </c>
      <c r="J64" s="75">
        <f t="shared" si="6"/>
        <v>15</v>
      </c>
      <c r="K64" s="311" t="s">
        <v>59</v>
      </c>
      <c r="L64" s="315" t="s">
        <v>479</v>
      </c>
      <c r="M64" s="84"/>
      <c r="N64" s="84"/>
      <c r="O64" s="84"/>
      <c r="P64" s="84"/>
      <c r="Q64" s="84"/>
      <c r="R64" s="1" t="s">
        <v>244</v>
      </c>
      <c r="S64" s="1"/>
      <c r="T64" s="205" t="s">
        <v>237</v>
      </c>
      <c r="U64" s="206"/>
      <c r="V64" s="29"/>
      <c r="W64" s="1"/>
      <c r="X64" s="75"/>
      <c r="Y64" s="75"/>
      <c r="Z64" s="47"/>
      <c r="AA64" s="47"/>
      <c r="AB64" s="29"/>
    </row>
    <row r="65" spans="1:33">
      <c r="A65">
        <f t="shared" si="7"/>
        <v>17</v>
      </c>
      <c r="B65" s="317" t="s">
        <v>480</v>
      </c>
      <c r="C65" s="84"/>
      <c r="D65" s="84"/>
      <c r="E65" s="84"/>
      <c r="F65" s="313" t="s">
        <v>36</v>
      </c>
      <c r="G65" s="29" t="s">
        <v>47</v>
      </c>
      <c r="H65" s="177"/>
      <c r="I65" s="29"/>
      <c r="J65" s="75">
        <f t="shared" si="6"/>
        <v>15</v>
      </c>
      <c r="K65" s="311" t="s">
        <v>477</v>
      </c>
      <c r="L65" s="311" t="s">
        <v>481</v>
      </c>
      <c r="M65" s="84"/>
      <c r="N65" s="84"/>
      <c r="O65" s="84"/>
      <c r="P65" s="84"/>
      <c r="Q65" s="84"/>
      <c r="R65" s="204" t="s">
        <v>402</v>
      </c>
      <c r="S65" s="14"/>
      <c r="T65" s="14"/>
      <c r="U65" s="13"/>
      <c r="W65" s="320"/>
      <c r="X65" s="321"/>
      <c r="Y65" s="329"/>
      <c r="Z65" s="320"/>
      <c r="AA65" s="320"/>
    </row>
    <row r="66" spans="1:33">
      <c r="A66">
        <f t="shared" si="7"/>
        <v>18</v>
      </c>
      <c r="B66" s="317" t="s">
        <v>482</v>
      </c>
      <c r="C66" s="84"/>
      <c r="D66" s="84"/>
      <c r="E66" s="84"/>
      <c r="F66" s="313" t="s">
        <v>36</v>
      </c>
      <c r="G66" s="29" t="s">
        <v>47</v>
      </c>
      <c r="H66" s="177" t="s">
        <v>210</v>
      </c>
      <c r="I66" s="29"/>
      <c r="J66" s="75">
        <f t="shared" si="6"/>
        <v>15</v>
      </c>
      <c r="K66" s="311" t="s">
        <v>396</v>
      </c>
      <c r="L66" s="311" t="s">
        <v>483</v>
      </c>
      <c r="M66" s="84"/>
      <c r="N66" s="84"/>
      <c r="O66" s="84"/>
      <c r="P66" s="84"/>
      <c r="Q66" s="84"/>
      <c r="R66" s="1" t="s">
        <v>248</v>
      </c>
      <c r="S66" s="1"/>
      <c r="T66" s="205" t="s">
        <v>245</v>
      </c>
      <c r="U66" s="205"/>
      <c r="W66" s="320"/>
      <c r="X66" s="321"/>
      <c r="Y66" s="329"/>
      <c r="Z66" s="320"/>
      <c r="AA66" s="320"/>
    </row>
    <row r="67" spans="1:33">
      <c r="A67">
        <f t="shared" si="7"/>
        <v>19</v>
      </c>
      <c r="B67" s="317" t="s">
        <v>80</v>
      </c>
      <c r="C67" s="84"/>
      <c r="D67" s="84"/>
      <c r="E67" s="84"/>
      <c r="F67" s="90" t="s">
        <v>59</v>
      </c>
      <c r="G67" s="29" t="s">
        <v>47</v>
      </c>
      <c r="H67" s="177" t="s">
        <v>210</v>
      </c>
      <c r="I67" s="177"/>
      <c r="J67" s="75">
        <f t="shared" si="6"/>
        <v>15</v>
      </c>
      <c r="K67" s="311" t="s">
        <v>396</v>
      </c>
      <c r="L67" s="311" t="s">
        <v>484</v>
      </c>
      <c r="M67" s="84"/>
      <c r="N67" s="84"/>
      <c r="O67" s="84"/>
      <c r="P67" s="84"/>
      <c r="Q67" s="84"/>
      <c r="R67" s="1" t="s">
        <v>252</v>
      </c>
      <c r="S67" s="1"/>
      <c r="T67" s="205" t="s">
        <v>245</v>
      </c>
      <c r="U67" s="205"/>
      <c r="W67" s="1"/>
      <c r="X67" s="75"/>
      <c r="Y67" s="75"/>
      <c r="Z67" s="47"/>
      <c r="AA67" s="47"/>
      <c r="AB67" s="212"/>
    </row>
    <row r="68" spans="1:33">
      <c r="A68">
        <f t="shared" si="7"/>
        <v>20</v>
      </c>
      <c r="B68" s="317" t="s">
        <v>485</v>
      </c>
      <c r="C68" s="84"/>
      <c r="D68" s="84"/>
      <c r="E68" s="84"/>
      <c r="F68" s="319" t="s">
        <v>469</v>
      </c>
      <c r="G68" s="29" t="s">
        <v>47</v>
      </c>
      <c r="H68" s="177" t="s">
        <v>210</v>
      </c>
      <c r="I68" s="177"/>
      <c r="J68" s="75">
        <f t="shared" si="6"/>
        <v>15</v>
      </c>
      <c r="K68" s="311" t="s">
        <v>396</v>
      </c>
      <c r="L68" s="311" t="s">
        <v>486</v>
      </c>
      <c r="M68" s="84"/>
      <c r="N68" s="84"/>
      <c r="O68" s="84"/>
      <c r="P68" s="84"/>
      <c r="Q68" s="84"/>
      <c r="R68" s="1"/>
      <c r="S68" s="1"/>
      <c r="T68" s="205"/>
      <c r="U68" s="205"/>
      <c r="V68" s="29"/>
      <c r="W68" s="1"/>
      <c r="X68" s="75"/>
      <c r="Y68" s="75"/>
      <c r="Z68" s="1"/>
      <c r="AA68" s="47"/>
      <c r="AB68" s="212"/>
    </row>
    <row r="69" spans="1:33" s="29" customFormat="1">
      <c r="A69">
        <f t="shared" si="7"/>
        <v>21</v>
      </c>
      <c r="B69" s="317" t="s">
        <v>487</v>
      </c>
      <c r="C69" s="84"/>
      <c r="D69" s="84"/>
      <c r="E69" s="84"/>
      <c r="F69" s="319" t="s">
        <v>469</v>
      </c>
      <c r="G69" s="29" t="s">
        <v>47</v>
      </c>
      <c r="H69" s="177" t="s">
        <v>210</v>
      </c>
      <c r="I69" s="177"/>
      <c r="J69" s="75">
        <f t="shared" si="6"/>
        <v>15</v>
      </c>
      <c r="K69" s="311" t="s">
        <v>488</v>
      </c>
      <c r="L69" s="311" t="s">
        <v>489</v>
      </c>
      <c r="M69" s="84"/>
      <c r="N69" s="84"/>
      <c r="O69" s="84"/>
      <c r="P69" s="84"/>
      <c r="Q69" s="84"/>
      <c r="R69" s="287"/>
      <c r="S69" s="11"/>
      <c r="T69" s="11"/>
      <c r="U69" s="11"/>
      <c r="V69" s="1"/>
      <c r="W69" s="1"/>
      <c r="X69" s="75"/>
      <c r="Y69" s="75"/>
      <c r="Z69" s="47"/>
      <c r="AA69" s="47"/>
      <c r="AB69" s="212"/>
    </row>
    <row r="70" spans="1:33">
      <c r="A70">
        <f t="shared" si="7"/>
        <v>22</v>
      </c>
      <c r="B70" s="317" t="s">
        <v>490</v>
      </c>
      <c r="C70" s="84"/>
      <c r="D70" s="84"/>
      <c r="E70" s="84"/>
      <c r="F70" s="330" t="s">
        <v>340</v>
      </c>
      <c r="G70" s="29" t="s">
        <v>47</v>
      </c>
      <c r="H70" s="177" t="s">
        <v>210</v>
      </c>
      <c r="I70" s="177"/>
      <c r="J70" s="75">
        <f t="shared" si="6"/>
        <v>15</v>
      </c>
      <c r="K70" s="311" t="s">
        <v>396</v>
      </c>
      <c r="L70" s="311" t="s">
        <v>491</v>
      </c>
      <c r="M70" s="84"/>
      <c r="N70" s="84"/>
      <c r="O70" s="84"/>
      <c r="P70" s="84"/>
      <c r="Q70" s="84"/>
      <c r="R70" s="174"/>
      <c r="S70" s="11"/>
      <c r="T70" s="11"/>
      <c r="U70" s="11"/>
      <c r="W70" s="1"/>
      <c r="X70" s="75"/>
      <c r="Y70" s="75"/>
      <c r="Z70" s="1"/>
      <c r="AA70" s="47"/>
      <c r="AB70" s="212"/>
    </row>
    <row r="71" spans="1:33">
      <c r="A71">
        <f t="shared" si="7"/>
        <v>23</v>
      </c>
      <c r="B71" s="317" t="s">
        <v>492</v>
      </c>
      <c r="C71" s="84"/>
      <c r="D71" s="84"/>
      <c r="E71" s="84"/>
      <c r="F71" s="330" t="s">
        <v>36</v>
      </c>
      <c r="G71" s="29" t="s">
        <v>89</v>
      </c>
      <c r="H71" s="177"/>
      <c r="I71" s="177"/>
      <c r="J71" s="75">
        <f>J70</f>
        <v>15</v>
      </c>
      <c r="K71" s="311" t="s">
        <v>59</v>
      </c>
      <c r="L71" s="311" t="s">
        <v>457</v>
      </c>
      <c r="M71" s="84"/>
      <c r="N71" s="84"/>
      <c r="O71" s="84"/>
      <c r="P71" s="84"/>
      <c r="Q71" s="84"/>
      <c r="R71" s="174"/>
      <c r="S71" s="11"/>
      <c r="T71" s="11"/>
      <c r="U71" s="11"/>
      <c r="W71" s="1"/>
      <c r="X71" s="75"/>
      <c r="Y71" s="75"/>
      <c r="Z71" s="47"/>
      <c r="AA71" s="47"/>
      <c r="AB71" s="212"/>
    </row>
    <row r="72" spans="1:33">
      <c r="A72" s="331" t="s">
        <v>438</v>
      </c>
      <c r="B72" s="331"/>
      <c r="C72" s="331"/>
      <c r="D72" s="331" t="s">
        <v>493</v>
      </c>
      <c r="E72" s="331"/>
      <c r="F72" s="331"/>
      <c r="G72" s="331" t="s">
        <v>108</v>
      </c>
      <c r="H72" s="331"/>
      <c r="I72" s="331"/>
      <c r="J72" s="331" t="s">
        <v>494</v>
      </c>
      <c r="K72" s="332" t="s">
        <v>495</v>
      </c>
      <c r="L72" s="332"/>
      <c r="M72" s="332"/>
      <c r="N72" s="332"/>
      <c r="O72" s="332"/>
      <c r="P72" s="332"/>
      <c r="Q72" s="332"/>
      <c r="R72" s="333"/>
      <c r="S72" s="334"/>
      <c r="T72" s="334"/>
      <c r="U72" s="334"/>
      <c r="V72" s="1"/>
      <c r="W72" s="1"/>
      <c r="X72" s="75"/>
      <c r="Y72" s="75"/>
      <c r="Z72" s="1"/>
      <c r="AA72" s="47"/>
      <c r="AB72" s="212"/>
    </row>
    <row r="73" spans="1:33" ht="13.5" customHeight="1">
      <c r="A73" s="308" t="s">
        <v>496</v>
      </c>
      <c r="B73" s="308" t="s">
        <v>497</v>
      </c>
      <c r="C73" s="308"/>
      <c r="D73" s="308"/>
      <c r="E73" s="308"/>
      <c r="F73" s="308"/>
      <c r="G73" s="335">
        <f>E$24</f>
        <v>5</v>
      </c>
      <c r="H73" s="335">
        <f>E24+5</f>
        <v>10</v>
      </c>
      <c r="I73" s="308" t="s">
        <v>498</v>
      </c>
      <c r="J73" s="335">
        <v>5</v>
      </c>
      <c r="K73" s="29" t="s">
        <v>499</v>
      </c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16"/>
      <c r="W73" s="1"/>
      <c r="X73" s="75"/>
      <c r="Y73" s="75"/>
      <c r="Z73" s="47"/>
      <c r="AA73" s="47"/>
      <c r="AB73" s="212"/>
      <c r="AC73" s="29"/>
      <c r="AD73" s="29"/>
      <c r="AE73" s="29"/>
      <c r="AF73" s="29"/>
      <c r="AG73" s="29"/>
    </row>
    <row r="74" spans="1:33" s="1" customFormat="1">
      <c r="A74" s="308" t="s">
        <v>500</v>
      </c>
      <c r="B74" s="308" t="s">
        <v>501</v>
      </c>
      <c r="C74" s="308"/>
      <c r="D74" s="308"/>
      <c r="E74" s="308"/>
      <c r="F74" s="308"/>
      <c r="G74" s="335">
        <f>E$24+3</f>
        <v>8</v>
      </c>
      <c r="H74" s="308" t="s">
        <v>502</v>
      </c>
      <c r="I74" s="308"/>
      <c r="J74" s="335">
        <v>10</v>
      </c>
      <c r="K74" s="29" t="s">
        <v>503</v>
      </c>
      <c r="L74" s="29"/>
      <c r="M74" s="29"/>
      <c r="N74" s="29"/>
      <c r="O74" s="29"/>
      <c r="P74" s="29"/>
      <c r="Q74" s="29"/>
      <c r="R74" s="29"/>
      <c r="S74" s="29"/>
      <c r="T74" s="29"/>
      <c r="U74" s="29"/>
      <c r="X74" s="75"/>
      <c r="Y74" s="336"/>
      <c r="AA74" s="47"/>
      <c r="AB74" s="212"/>
    </row>
    <row r="75" spans="1:33">
      <c r="A75" s="308" t="s">
        <v>504</v>
      </c>
      <c r="B75" s="308" t="s">
        <v>505</v>
      </c>
      <c r="C75" s="308"/>
      <c r="D75" s="308"/>
      <c r="E75" s="308"/>
      <c r="F75" s="308"/>
      <c r="G75" s="335">
        <f>E$24+5</f>
        <v>10</v>
      </c>
      <c r="H75" s="308" t="s">
        <v>506</v>
      </c>
      <c r="I75" s="308"/>
      <c r="J75" s="335">
        <v>20</v>
      </c>
      <c r="K75" s="29" t="s">
        <v>507</v>
      </c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1"/>
      <c r="W75" s="1"/>
      <c r="X75" s="75"/>
      <c r="Y75" s="75"/>
      <c r="Z75" s="47"/>
      <c r="AA75" s="47"/>
      <c r="AB75" s="212"/>
    </row>
    <row r="76" spans="1:33">
      <c r="A76" s="308" t="s">
        <v>508</v>
      </c>
      <c r="B76" s="308" t="s">
        <v>509</v>
      </c>
      <c r="C76" s="308"/>
      <c r="D76" s="308"/>
      <c r="E76" s="308"/>
      <c r="F76" s="308"/>
      <c r="G76" s="335">
        <f>E$24-5</f>
        <v>0</v>
      </c>
      <c r="H76" s="308" t="s">
        <v>510</v>
      </c>
      <c r="I76" s="308"/>
      <c r="J76" s="335">
        <v>2</v>
      </c>
      <c r="K76" s="29" t="s">
        <v>511</v>
      </c>
      <c r="L76" s="29"/>
      <c r="M76" s="29"/>
      <c r="N76" s="29"/>
      <c r="O76" s="29"/>
      <c r="P76" s="29"/>
      <c r="Q76" s="29"/>
      <c r="R76" s="287"/>
      <c r="S76" s="11"/>
      <c r="T76" s="11"/>
      <c r="U76" s="11"/>
      <c r="V76" s="1"/>
      <c r="W76" s="1"/>
      <c r="X76" s="337"/>
      <c r="Y76" s="336"/>
      <c r="Z76" s="1"/>
      <c r="AA76" s="47"/>
      <c r="AB76" s="212"/>
    </row>
    <row r="77" spans="1:33" ht="16">
      <c r="A77" s="338" t="s">
        <v>512</v>
      </c>
      <c r="B77" s="257" t="s">
        <v>513</v>
      </c>
      <c r="C77" s="1"/>
      <c r="D77" s="1"/>
      <c r="E77" s="1"/>
      <c r="F77" s="1"/>
      <c r="G77" s="1"/>
      <c r="H77" s="1"/>
      <c r="I77" s="1"/>
      <c r="J77" s="1"/>
      <c r="K77" s="339"/>
      <c r="R77" s="179"/>
      <c r="S77" s="1"/>
      <c r="T77" s="1"/>
      <c r="U77" s="1"/>
      <c r="V77" s="1"/>
      <c r="W77" s="1"/>
      <c r="X77" s="337"/>
      <c r="Y77" s="336"/>
      <c r="Z77" s="47"/>
      <c r="AA77" s="47"/>
      <c r="AB77" s="1"/>
      <c r="AC77" s="1"/>
      <c r="AD77" s="1"/>
      <c r="AE77" s="1"/>
      <c r="AF77" s="1"/>
      <c r="AG77" s="1"/>
    </row>
    <row r="78" spans="1:33" ht="16">
      <c r="A78" s="290"/>
      <c r="B78" s="822"/>
      <c r="C78" s="822"/>
      <c r="D78" s="822"/>
      <c r="E78" s="822"/>
      <c r="F78" s="822"/>
      <c r="G78" s="822"/>
      <c r="H78" s="822"/>
      <c r="I78" s="822"/>
      <c r="J78" s="1"/>
      <c r="K78" s="237"/>
      <c r="T78" s="1"/>
      <c r="U78" s="1"/>
      <c r="V78" s="1"/>
      <c r="W78" s="1"/>
      <c r="X78" s="1"/>
      <c r="Y78" s="1"/>
      <c r="Z78" s="1"/>
      <c r="AA78" s="1"/>
      <c r="AB78" s="1"/>
      <c r="AC78" s="216"/>
      <c r="AD78" s="216"/>
    </row>
    <row r="79" spans="1:33" ht="16.5" customHeight="1">
      <c r="B79" s="822"/>
      <c r="C79" s="822"/>
      <c r="D79" s="822"/>
      <c r="E79" s="822"/>
      <c r="F79" s="822"/>
      <c r="G79" s="822"/>
      <c r="H79" s="822"/>
      <c r="I79" s="822"/>
      <c r="K79" s="237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3">
      <c r="B80" s="822"/>
      <c r="C80" s="822"/>
      <c r="D80" s="822"/>
      <c r="E80" s="822"/>
      <c r="F80" s="822"/>
      <c r="G80" s="822"/>
      <c r="H80" s="822"/>
      <c r="I80" s="822"/>
      <c r="K80" s="237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2:30">
      <c r="B81" s="822"/>
      <c r="C81" s="822"/>
      <c r="D81" s="822"/>
      <c r="E81" s="822"/>
      <c r="F81" s="822"/>
      <c r="G81" s="822"/>
      <c r="H81" s="822"/>
      <c r="I81" s="822"/>
      <c r="K81" s="339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2:30">
      <c r="B82" s="822"/>
      <c r="C82" s="822"/>
      <c r="D82" s="822"/>
      <c r="E82" s="822"/>
      <c r="F82" s="822"/>
      <c r="G82" s="822"/>
      <c r="H82" s="822"/>
      <c r="I82" s="822"/>
      <c r="K82" s="237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2:30">
      <c r="B83" s="822"/>
      <c r="C83" s="822"/>
      <c r="D83" s="822"/>
      <c r="E83" s="822"/>
      <c r="F83" s="822"/>
      <c r="G83" s="822"/>
      <c r="H83" s="822"/>
      <c r="I83" s="822"/>
      <c r="K83" s="339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2:30">
      <c r="B84" s="822"/>
      <c r="C84" s="822"/>
      <c r="D84" s="822"/>
      <c r="E84" s="822"/>
      <c r="F84" s="822"/>
      <c r="G84" s="822"/>
      <c r="H84" s="822"/>
      <c r="I84" s="822"/>
      <c r="K84" s="237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2:30">
      <c r="B85" s="822"/>
      <c r="C85" s="822"/>
      <c r="D85" s="822"/>
      <c r="E85" s="822"/>
      <c r="F85" s="822"/>
      <c r="G85" s="822"/>
      <c r="H85" s="822"/>
      <c r="I85" s="822"/>
      <c r="K85" s="339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2:30">
      <c r="K86" s="237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2:30" ht="19">
      <c r="B87" s="224" t="s">
        <v>514</v>
      </c>
      <c r="K87" s="237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2:30">
      <c r="B88" s="222" t="s">
        <v>515</v>
      </c>
      <c r="K88" s="340"/>
      <c r="N88" s="237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2:30">
      <c r="B89">
        <v>1</v>
      </c>
      <c r="C89" s="222" t="s">
        <v>516</v>
      </c>
      <c r="K89" s="237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2:30">
      <c r="B90">
        <v>2</v>
      </c>
      <c r="C90" s="222" t="s">
        <v>517</v>
      </c>
      <c r="T90" s="1"/>
      <c r="U90" s="1"/>
      <c r="AC90" s="1"/>
      <c r="AD90" s="1"/>
    </row>
    <row r="91" spans="2:30">
      <c r="B91">
        <v>3</v>
      </c>
      <c r="C91" s="222" t="s">
        <v>518</v>
      </c>
      <c r="T91" s="1"/>
      <c r="U91" s="1"/>
      <c r="AC91" s="1"/>
      <c r="AD91" s="1"/>
    </row>
    <row r="92" spans="2:30">
      <c r="B92" s="222"/>
      <c r="T92" s="1"/>
      <c r="U92" s="1"/>
      <c r="AC92" s="1"/>
      <c r="AD92" s="1"/>
    </row>
    <row r="93" spans="2:30">
      <c r="AC93" s="1"/>
      <c r="AD93" s="1"/>
    </row>
    <row r="94" spans="2:30">
      <c r="AC94" s="1"/>
      <c r="AD94" s="1"/>
    </row>
    <row r="97" spans="1:8">
      <c r="B97" s="222"/>
    </row>
    <row r="98" spans="1:8">
      <c r="E98" s="294"/>
      <c r="H98" s="212"/>
    </row>
    <row r="99" spans="1:8" ht="20.25" customHeight="1">
      <c r="A99" s="294"/>
      <c r="B99" s="295"/>
      <c r="C99" s="294"/>
      <c r="D99" s="212"/>
      <c r="E99" s="294"/>
      <c r="H99" s="212"/>
    </row>
    <row r="100" spans="1:8">
      <c r="A100" s="294"/>
      <c r="B100" s="295"/>
      <c r="C100" s="294"/>
      <c r="D100" s="212"/>
      <c r="E100" s="294"/>
      <c r="H100" s="212"/>
    </row>
    <row r="101" spans="1:8">
      <c r="A101" s="296"/>
      <c r="B101" s="297"/>
      <c r="C101" s="298"/>
      <c r="D101" s="299"/>
      <c r="E101" s="299"/>
      <c r="H101" s="212"/>
    </row>
    <row r="102" spans="1:8">
      <c r="E102" s="300"/>
      <c r="H102" s="212"/>
    </row>
    <row r="103" spans="1:8" ht="21" customHeight="1">
      <c r="H103" s="212"/>
    </row>
    <row r="104" spans="1:8" ht="19">
      <c r="A104" s="301"/>
      <c r="B104" s="295"/>
      <c r="C104" s="302"/>
      <c r="D104" s="302"/>
      <c r="E104" s="303"/>
      <c r="H104" s="212"/>
    </row>
    <row r="106" spans="1:8">
      <c r="A106" s="294"/>
      <c r="D106" s="295"/>
      <c r="E106" s="294"/>
      <c r="G106" s="304"/>
    </row>
    <row r="107" spans="1:8" ht="19">
      <c r="A107" s="301"/>
      <c r="D107" s="305"/>
      <c r="E107" s="302"/>
      <c r="F107" s="302"/>
      <c r="G107" s="303"/>
    </row>
    <row r="108" spans="1:8" ht="19">
      <c r="A108" s="301"/>
      <c r="D108" s="295"/>
      <c r="E108" s="302"/>
      <c r="F108" s="302"/>
    </row>
  </sheetData>
  <mergeCells count="23">
    <mergeCell ref="R46:U46"/>
    <mergeCell ref="R51:T51"/>
    <mergeCell ref="B32:C32"/>
    <mergeCell ref="D32:E32"/>
    <mergeCell ref="F32:G32"/>
    <mergeCell ref="H32:I32"/>
    <mergeCell ref="B33:C34"/>
    <mergeCell ref="D33:E34"/>
    <mergeCell ref="F33:G34"/>
    <mergeCell ref="H33:I34"/>
    <mergeCell ref="B29:C29"/>
    <mergeCell ref="D29:E29"/>
    <mergeCell ref="F29:G29"/>
    <mergeCell ref="H29:I29"/>
    <mergeCell ref="B30:C31"/>
    <mergeCell ref="D30:E31"/>
    <mergeCell ref="F30:G31"/>
    <mergeCell ref="H30:I31"/>
    <mergeCell ref="O14:Q14"/>
    <mergeCell ref="B18:C19"/>
    <mergeCell ref="G18:H19"/>
    <mergeCell ref="L18:M19"/>
    <mergeCell ref="Q18:R19"/>
  </mergeCells>
  <dataValidations count="1">
    <dataValidation type="list" operator="equal" allowBlank="1" showErrorMessage="1" sqref="O14" xr:uid="{00000000-0002-0000-0300-000000000000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60E61648-4C17-4D42-ADEC-A93290605064}">
            <xm:f>Slaine!#REF!="x"</xm:f>
            <x14:dxf>
              <font>
                <b/>
                <i val="0"/>
              </font>
              <border diagonalUp="0" diagonalDown="0"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m:sqref>J31:J33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1000000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2D14F-5FE8-984C-8F8D-A869FA5F93C2}">
  <sheetPr>
    <pageSetUpPr fitToPage="1"/>
  </sheetPr>
  <dimension ref="A1:AQ109"/>
  <sheetViews>
    <sheetView topLeftCell="A9" zoomScale="110" zoomScaleNormal="110" workbookViewId="0">
      <selection activeCell="V29" sqref="V29:AA34"/>
    </sheetView>
  </sheetViews>
  <sheetFormatPr baseColWidth="10" defaultColWidth="4.6640625" defaultRowHeight="15"/>
  <cols>
    <col min="2" max="2" width="3.83203125" customWidth="1"/>
    <col min="3" max="3" width="6.1640625" customWidth="1"/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  <col min="23" max="23" width="5.33203125" customWidth="1"/>
    <col min="26" max="26" width="3.1640625" customWidth="1"/>
    <col min="27" max="27" width="4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9" t="s">
        <v>1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246" t="s">
        <v>519</v>
      </c>
      <c r="C14" s="1"/>
      <c r="D14" s="1"/>
      <c r="E14" s="1"/>
      <c r="F14" s="1"/>
      <c r="G14" s="1"/>
      <c r="H14" s="12"/>
      <c r="I14" s="1" t="s">
        <v>520</v>
      </c>
      <c r="J14" s="1"/>
      <c r="K14" s="1"/>
      <c r="L14" s="1" t="s">
        <v>405</v>
      </c>
      <c r="M14" s="1"/>
      <c r="N14" s="1"/>
      <c r="O14" s="888" t="s">
        <v>521</v>
      </c>
      <c r="P14" s="888"/>
      <c r="Q14" s="888"/>
      <c r="R14" s="1"/>
      <c r="S14" s="84" t="s">
        <v>522</v>
      </c>
      <c r="T14" s="1"/>
      <c r="U14" s="1"/>
    </row>
    <row r="15" spans="2:21">
      <c r="B15" s="10" t="s">
        <v>50</v>
      </c>
      <c r="C15" s="10"/>
      <c r="D15" s="10"/>
      <c r="E15" s="10" t="s">
        <v>51</v>
      </c>
      <c r="F15" s="10" t="s">
        <v>52</v>
      </c>
      <c r="G15" s="10"/>
      <c r="H15" s="41">
        <f>LOOKUP(F16,Taulukot!$D$3:$E$5)</f>
        <v>10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 thickBot="1">
      <c r="B16" s="84" t="s">
        <v>523</v>
      </c>
      <c r="C16" s="1"/>
      <c r="D16" s="1"/>
      <c r="E16" s="1" t="s">
        <v>62</v>
      </c>
      <c r="F16" s="47" t="s">
        <v>63</v>
      </c>
      <c r="G16" s="47"/>
      <c r="H16" s="1"/>
      <c r="I16" s="1" t="s">
        <v>524</v>
      </c>
      <c r="J16" s="1"/>
      <c r="K16" s="1"/>
      <c r="L16" s="1" t="s">
        <v>525</v>
      </c>
      <c r="M16" s="1"/>
      <c r="N16" s="1"/>
      <c r="O16" s="1"/>
      <c r="P16" s="1">
        <v>170</v>
      </c>
      <c r="Q16" s="1"/>
      <c r="R16" s="1">
        <v>45</v>
      </c>
      <c r="S16" s="1"/>
      <c r="T16" s="48" t="s">
        <v>410</v>
      </c>
      <c r="U16" s="1"/>
    </row>
    <row r="17" spans="2:27" ht="14.5" customHeight="1" thickBot="1">
      <c r="B17" s="50" t="s">
        <v>68</v>
      </c>
      <c r="C17" s="51"/>
      <c r="D17" s="247" t="str">
        <f>LOOKUP(STR,Taulukot!$K$3:$L$13)</f>
        <v>Poor</v>
      </c>
      <c r="E17" s="53"/>
      <c r="F17" s="53"/>
      <c r="G17" s="54" t="s">
        <v>70</v>
      </c>
      <c r="H17" s="51"/>
      <c r="I17" s="55" t="str">
        <f>LOOKUP(DEX,Taulukot!$K$3:$L$13)</f>
        <v>Average</v>
      </c>
      <c r="J17" s="53"/>
      <c r="K17" s="53"/>
      <c r="L17" s="54" t="s">
        <v>72</v>
      </c>
      <c r="M17" s="51"/>
      <c r="N17" s="55" t="str">
        <f>LOOKUP(INT,Taulukot!$K$3:$L$13)</f>
        <v>Mediocre</v>
      </c>
      <c r="O17" s="53"/>
      <c r="P17" s="53"/>
      <c r="Q17" s="54" t="s">
        <v>74</v>
      </c>
      <c r="R17" s="51"/>
      <c r="S17" s="55" t="str">
        <f>LOOKUP(CHA,Taulukot!$K$3:$L$13)</f>
        <v>Great</v>
      </c>
      <c r="T17" s="53"/>
      <c r="U17" s="225"/>
    </row>
    <row r="18" spans="2:27" ht="15" customHeight="1" thickBot="1">
      <c r="B18" s="889">
        <v>-1</v>
      </c>
      <c r="C18" s="889"/>
      <c r="D18" s="59"/>
      <c r="E18" s="59"/>
      <c r="F18" s="59"/>
      <c r="G18" s="889">
        <v>1</v>
      </c>
      <c r="H18" s="889"/>
      <c r="I18" s="59"/>
      <c r="J18" s="59"/>
      <c r="K18" s="59"/>
      <c r="L18" s="889">
        <v>0</v>
      </c>
      <c r="M18" s="889"/>
      <c r="N18" s="59"/>
      <c r="O18" s="59"/>
      <c r="P18" s="59"/>
      <c r="Q18" s="889">
        <f>2+1+1</f>
        <v>4</v>
      </c>
      <c r="R18" s="889"/>
      <c r="S18" s="59"/>
      <c r="T18" s="59"/>
      <c r="U18" s="226"/>
    </row>
    <row r="19" spans="2:27" ht="16.5" customHeight="1" thickBot="1">
      <c r="B19" s="889"/>
      <c r="C19" s="889"/>
      <c r="D19" s="63"/>
      <c r="E19" s="63"/>
      <c r="F19" s="63"/>
      <c r="G19" s="889"/>
      <c r="H19" s="889"/>
      <c r="I19" s="63"/>
      <c r="J19" s="63"/>
      <c r="K19" s="63"/>
      <c r="L19" s="889"/>
      <c r="M19" s="889"/>
      <c r="N19" s="63"/>
      <c r="O19" s="63"/>
      <c r="P19" s="63"/>
      <c r="Q19" s="889"/>
      <c r="R19" s="889"/>
      <c r="S19" s="63"/>
      <c r="T19" s="63"/>
      <c r="U19" s="227"/>
    </row>
    <row r="20" spans="2:27" ht="16" thickBot="1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91</v>
      </c>
      <c r="C21" s="1"/>
      <c r="D21" s="1"/>
      <c r="E21" s="75"/>
      <c r="F21" s="74">
        <f t="shared" ref="F21:F27" si="0">E21+STR</f>
        <v>-1</v>
      </c>
      <c r="G21" s="1" t="s">
        <v>92</v>
      </c>
      <c r="H21" s="1"/>
      <c r="I21" s="1"/>
      <c r="J21" s="75">
        <v>2</v>
      </c>
      <c r="K21" s="76">
        <f t="shared" ref="K21:K27" si="1">J21+DEX</f>
        <v>3</v>
      </c>
      <c r="L21" s="1" t="s">
        <v>93</v>
      </c>
      <c r="M21" s="1"/>
      <c r="N21" s="1"/>
      <c r="O21" s="75"/>
      <c r="P21" s="77">
        <f t="shared" ref="P21:P28" si="2">O21+INT</f>
        <v>0</v>
      </c>
      <c r="Q21" s="1" t="s">
        <v>94</v>
      </c>
      <c r="R21" s="1"/>
      <c r="S21" s="1"/>
      <c r="T21" s="219">
        <v>2</v>
      </c>
      <c r="U21" s="229">
        <f t="shared" ref="U21:U27" si="3">T21+CHA</f>
        <v>6</v>
      </c>
    </row>
    <row r="22" spans="2:27">
      <c r="B22" s="48" t="s">
        <v>97</v>
      </c>
      <c r="C22" s="1"/>
      <c r="D22" s="1"/>
      <c r="E22" s="75"/>
      <c r="F22" s="74">
        <f t="shared" si="0"/>
        <v>-1</v>
      </c>
      <c r="G22" s="1" t="s">
        <v>98</v>
      </c>
      <c r="H22" s="1"/>
      <c r="I22" s="1"/>
      <c r="J22" s="75"/>
      <c r="K22" s="76">
        <f t="shared" si="1"/>
        <v>1</v>
      </c>
      <c r="L22" s="1" t="s">
        <v>99</v>
      </c>
      <c r="M22" s="1"/>
      <c r="N22" s="1"/>
      <c r="O22" s="75">
        <v>0</v>
      </c>
      <c r="P22" s="80">
        <f t="shared" si="2"/>
        <v>0</v>
      </c>
      <c r="Q22" s="1" t="s">
        <v>100</v>
      </c>
      <c r="R22" s="1"/>
      <c r="S22" s="1"/>
      <c r="T22" s="75"/>
      <c r="U22" s="230">
        <f t="shared" si="3"/>
        <v>4</v>
      </c>
    </row>
    <row r="23" spans="2:27">
      <c r="B23" s="48" t="s">
        <v>103</v>
      </c>
      <c r="C23" s="1"/>
      <c r="D23" s="1"/>
      <c r="E23" s="75"/>
      <c r="F23" s="74">
        <f t="shared" si="0"/>
        <v>-1</v>
      </c>
      <c r="G23" s="1" t="s">
        <v>104</v>
      </c>
      <c r="H23" s="1"/>
      <c r="I23" s="1"/>
      <c r="J23" s="75"/>
      <c r="K23" s="76">
        <f t="shared" si="1"/>
        <v>1</v>
      </c>
      <c r="L23" s="341" t="s">
        <v>526</v>
      </c>
      <c r="M23" s="262"/>
      <c r="N23" s="262"/>
      <c r="O23" s="262"/>
      <c r="P23" s="80">
        <f t="shared" si="2"/>
        <v>0</v>
      </c>
      <c r="Q23" s="18" t="s">
        <v>106</v>
      </c>
      <c r="R23" s="1"/>
      <c r="S23" s="1"/>
      <c r="T23" s="75">
        <v>4</v>
      </c>
      <c r="U23" s="230">
        <f t="shared" si="3"/>
        <v>8</v>
      </c>
    </row>
    <row r="24" spans="2:27" ht="14.5" customHeight="1">
      <c r="B24" s="48" t="s">
        <v>108</v>
      </c>
      <c r="C24" s="1"/>
      <c r="D24" s="1"/>
      <c r="E24" s="714">
        <v>3</v>
      </c>
      <c r="F24" s="74">
        <f t="shared" si="0"/>
        <v>2</v>
      </c>
      <c r="G24" s="1" t="s">
        <v>109</v>
      </c>
      <c r="H24" s="1"/>
      <c r="I24" s="1"/>
      <c r="J24" s="75">
        <v>0</v>
      </c>
      <c r="K24" s="76">
        <f t="shared" si="1"/>
        <v>1</v>
      </c>
      <c r="L24" s="1" t="s">
        <v>110</v>
      </c>
      <c r="M24" s="1"/>
      <c r="N24" s="1"/>
      <c r="O24" s="75">
        <v>1</v>
      </c>
      <c r="P24" s="80">
        <f t="shared" si="2"/>
        <v>1</v>
      </c>
      <c r="Q24" s="1" t="s">
        <v>111</v>
      </c>
      <c r="R24" s="1"/>
      <c r="S24" s="1"/>
      <c r="T24" s="75">
        <v>0</v>
      </c>
      <c r="U24" s="230">
        <f t="shared" si="3"/>
        <v>4</v>
      </c>
    </row>
    <row r="25" spans="2:27" ht="14.5" customHeight="1">
      <c r="B25" s="94"/>
      <c r="C25" s="29"/>
      <c r="D25" s="29"/>
      <c r="E25" s="74">
        <v>0</v>
      </c>
      <c r="F25" s="74">
        <f t="shared" si="0"/>
        <v>-1</v>
      </c>
      <c r="G25" s="1" t="s">
        <v>112</v>
      </c>
      <c r="H25" s="1"/>
      <c r="I25" s="1"/>
      <c r="J25" s="75">
        <v>1</v>
      </c>
      <c r="K25" s="76">
        <f t="shared" si="1"/>
        <v>2</v>
      </c>
      <c r="L25" s="712" t="s">
        <v>113</v>
      </c>
      <c r="M25" s="713"/>
      <c r="N25" s="713"/>
      <c r="O25" s="713"/>
      <c r="P25" s="80">
        <f t="shared" si="2"/>
        <v>0</v>
      </c>
      <c r="Q25" s="96"/>
      <c r="R25" s="29"/>
      <c r="S25" s="29"/>
      <c r="T25" s="1"/>
      <c r="U25" s="230">
        <f t="shared" si="3"/>
        <v>4</v>
      </c>
    </row>
    <row r="26" spans="2:27" ht="15" customHeight="1">
      <c r="B26" s="94"/>
      <c r="C26" s="29"/>
      <c r="D26" s="29"/>
      <c r="E26" s="74">
        <v>0</v>
      </c>
      <c r="F26" s="74">
        <f t="shared" si="0"/>
        <v>-1</v>
      </c>
      <c r="G26" s="1" t="s">
        <v>114</v>
      </c>
      <c r="H26" s="1"/>
      <c r="I26" s="1"/>
      <c r="J26" s="75"/>
      <c r="K26" s="76">
        <f t="shared" si="1"/>
        <v>1</v>
      </c>
      <c r="L26" s="1" t="s">
        <v>115</v>
      </c>
      <c r="M26" s="1"/>
      <c r="N26" s="1"/>
      <c r="O26" s="75"/>
      <c r="P26" s="80">
        <f t="shared" si="2"/>
        <v>0</v>
      </c>
      <c r="Q26" s="96"/>
      <c r="R26" s="29"/>
      <c r="S26" s="29"/>
      <c r="T26" s="1"/>
      <c r="U26" s="230">
        <f t="shared" si="3"/>
        <v>4</v>
      </c>
    </row>
    <row r="27" spans="2:27">
      <c r="B27" s="94"/>
      <c r="C27" s="29"/>
      <c r="D27" s="29"/>
      <c r="E27" s="74">
        <v>0</v>
      </c>
      <c r="F27" s="74">
        <f t="shared" si="0"/>
        <v>-1</v>
      </c>
      <c r="G27" s="1" t="s">
        <v>116</v>
      </c>
      <c r="H27" s="1"/>
      <c r="I27" s="1"/>
      <c r="J27" s="75"/>
      <c r="K27" s="76">
        <f t="shared" si="1"/>
        <v>1</v>
      </c>
      <c r="L27" s="1" t="s">
        <v>117</v>
      </c>
      <c r="M27" s="1"/>
      <c r="N27" s="1"/>
      <c r="O27" s="75"/>
      <c r="P27" s="80">
        <f t="shared" si="2"/>
        <v>0</v>
      </c>
      <c r="Q27" s="96"/>
      <c r="R27" s="29"/>
      <c r="S27" s="29"/>
      <c r="T27" s="1"/>
      <c r="U27" s="230">
        <f t="shared" si="3"/>
        <v>4</v>
      </c>
    </row>
    <row r="28" spans="2:27" ht="16" thickBot="1">
      <c r="B28" s="94"/>
      <c r="C28" s="29"/>
      <c r="D28" s="29"/>
      <c r="E28" s="97">
        <v>0</v>
      </c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75">
        <v>0</v>
      </c>
      <c r="P28" s="100">
        <f t="shared" si="2"/>
        <v>0</v>
      </c>
      <c r="Q28" s="7"/>
      <c r="R28" s="1"/>
      <c r="S28" s="1"/>
      <c r="T28" s="29"/>
      <c r="U28" s="8"/>
    </row>
    <row r="29" spans="2:27">
      <c r="B29" s="890" t="s">
        <v>119</v>
      </c>
      <c r="C29" s="890"/>
      <c r="D29" s="891" t="s">
        <v>120</v>
      </c>
      <c r="E29" s="891"/>
      <c r="F29" s="891" t="s">
        <v>121</v>
      </c>
      <c r="G29" s="891"/>
      <c r="H29" s="891" t="s">
        <v>122</v>
      </c>
      <c r="I29" s="891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9" t="s">
        <v>126</v>
      </c>
      <c r="W29" s="9"/>
      <c r="X29" s="9"/>
      <c r="Y29" s="9"/>
      <c r="Z29" s="9"/>
      <c r="AA29" s="9"/>
    </row>
    <row r="30" spans="2:27">
      <c r="B30" s="892">
        <v>3</v>
      </c>
      <c r="C30" s="892"/>
      <c r="D30" s="893">
        <f>H15+DEX</f>
        <v>11</v>
      </c>
      <c r="E30" s="893"/>
      <c r="F30" s="894">
        <f>IF(STR&gt;DEX,STR,DEX)+Level</f>
        <v>4</v>
      </c>
      <c r="G30" s="894"/>
      <c r="H30" s="895">
        <f>IF(DEX&gt;INT,DEX+Level/2,INT+Level/2)</f>
        <v>2.5</v>
      </c>
      <c r="I30" s="895"/>
      <c r="J30" s="232" t="s">
        <v>120</v>
      </c>
      <c r="K30" s="108" t="s">
        <v>528</v>
      </c>
      <c r="L30" s="108"/>
      <c r="M30" s="108"/>
      <c r="N30" s="108"/>
      <c r="O30" s="233" t="s">
        <v>130</v>
      </c>
      <c r="P30" s="109" t="s">
        <v>128</v>
      </c>
      <c r="Q30" s="75"/>
      <c r="R30" s="12">
        <f>D33/2</f>
        <v>6</v>
      </c>
      <c r="S30" s="110" t="s">
        <v>129</v>
      </c>
      <c r="T30" s="111"/>
      <c r="U30" s="112" t="s">
        <v>130</v>
      </c>
      <c r="V30" s="868" t="s">
        <v>131</v>
      </c>
      <c r="W30" s="869"/>
      <c r="X30" s="870" t="s">
        <v>1720</v>
      </c>
      <c r="Y30" s="869"/>
      <c r="Z30" s="870" t="s">
        <v>142</v>
      </c>
      <c r="AA30" s="871"/>
    </row>
    <row r="31" spans="2:27">
      <c r="B31" s="892"/>
      <c r="C31" s="892"/>
      <c r="D31" s="893"/>
      <c r="E31" s="893"/>
      <c r="F31" s="894"/>
      <c r="G31" s="894"/>
      <c r="H31" s="895"/>
      <c r="I31" s="895"/>
      <c r="J31" s="118">
        <f>_xlfn.SINGLE(move)-1</f>
        <v>10</v>
      </c>
      <c r="K31" s="119" t="s">
        <v>133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4</v>
      </c>
      <c r="S31" s="111" t="s">
        <v>137</v>
      </c>
      <c r="T31" s="111"/>
      <c r="U31" s="112" t="s">
        <v>130</v>
      </c>
      <c r="V31" s="863">
        <f>MAX(F21, K23)+10</f>
        <v>11</v>
      </c>
      <c r="W31" s="854"/>
      <c r="X31" s="863">
        <f>MAX($O$26, $T$23)+10</f>
        <v>14</v>
      </c>
      <c r="Y31" s="856"/>
      <c r="Z31" s="863">
        <f>MAX(INT, CHA)+5+LVL</f>
        <v>12</v>
      </c>
      <c r="AA31" s="857"/>
    </row>
    <row r="32" spans="2:27">
      <c r="B32" s="896" t="s">
        <v>123</v>
      </c>
      <c r="C32" s="896"/>
      <c r="D32" s="897" t="s">
        <v>140</v>
      </c>
      <c r="E32" s="897"/>
      <c r="F32" s="897" t="s">
        <v>141</v>
      </c>
      <c r="G32" s="897"/>
      <c r="H32" s="897" t="s">
        <v>355</v>
      </c>
      <c r="I32" s="897"/>
      <c r="J32" s="128">
        <f>_xlfn.SINGLE(move)*0.75</f>
        <v>8.25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3</v>
      </c>
      <c r="S32" s="111" t="s">
        <v>144</v>
      </c>
      <c r="T32" s="111"/>
      <c r="U32" s="112" t="s">
        <v>130</v>
      </c>
      <c r="V32" s="855" t="s">
        <v>1721</v>
      </c>
      <c r="W32" s="872">
        <v>4</v>
      </c>
      <c r="X32" s="867" t="s">
        <v>1722</v>
      </c>
      <c r="Y32" s="872"/>
      <c r="Z32" s="867" t="s">
        <v>1722</v>
      </c>
      <c r="AA32" s="873"/>
    </row>
    <row r="33" spans="2:27" ht="15" customHeight="1" thickBot="1">
      <c r="B33" s="892">
        <f>IF(K31="n",1, IF(K32="n",2, IF(K33="n",3,0)))+IF(O30="N",1,0)</f>
        <v>1</v>
      </c>
      <c r="C33" s="892"/>
      <c r="D33" s="894">
        <f>H15+STR+LVL</f>
        <v>12</v>
      </c>
      <c r="E33" s="894"/>
      <c r="F33" s="894">
        <f>IF(INT&gt;CHA,INT,CHA)+Level</f>
        <v>7</v>
      </c>
      <c r="G33" s="894"/>
      <c r="H33" s="894">
        <f>F33+5</f>
        <v>12</v>
      </c>
      <c r="I33" s="894"/>
      <c r="J33" s="130">
        <f>_xlfn.SINGLE(move)/2</f>
        <v>5.5</v>
      </c>
      <c r="K33" s="119" t="s">
        <v>130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2</v>
      </c>
      <c r="S33" s="134" t="s">
        <v>150</v>
      </c>
      <c r="T33" s="134"/>
      <c r="U33" s="135" t="s">
        <v>130</v>
      </c>
      <c r="V33" s="874">
        <f>V31+W32</f>
        <v>15</v>
      </c>
      <c r="W33" s="859"/>
      <c r="X33" s="875">
        <f>X31+Y32</f>
        <v>14</v>
      </c>
      <c r="Y33" s="859"/>
      <c r="Z33" s="874">
        <f>Z31+AA32</f>
        <v>12</v>
      </c>
      <c r="AA33" s="862"/>
    </row>
    <row r="34" spans="2:27" ht="15" customHeight="1" thickBot="1">
      <c r="B34" s="892"/>
      <c r="C34" s="892"/>
      <c r="D34" s="894"/>
      <c r="E34" s="894"/>
      <c r="F34" s="894"/>
      <c r="G34" s="894"/>
      <c r="H34" s="894"/>
      <c r="I34" s="894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858"/>
      <c r="W34" s="859"/>
      <c r="X34" s="860"/>
      <c r="Y34" s="859"/>
      <c r="Z34" s="861"/>
      <c r="AA34" s="862"/>
    </row>
    <row r="35" spans="2:27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231" t="s">
        <v>527</v>
      </c>
      <c r="W35" s="103"/>
      <c r="X35" s="104"/>
      <c r="Y35" s="105"/>
      <c r="Z35" s="105"/>
      <c r="AA35" s="106"/>
    </row>
    <row r="36" spans="2:27">
      <c r="B36" s="158">
        <v>1</v>
      </c>
      <c r="C36" s="158">
        <v>4</v>
      </c>
      <c r="D36" s="158">
        <f>B36*2</f>
        <v>2</v>
      </c>
      <c r="E36" s="158" t="s">
        <v>180</v>
      </c>
      <c r="F36" s="111" t="s">
        <v>529</v>
      </c>
      <c r="G36" s="111"/>
      <c r="H36" s="111"/>
      <c r="I36" s="111"/>
      <c r="J36" s="111"/>
      <c r="K36" s="111"/>
      <c r="L36" s="111"/>
      <c r="M36" s="111"/>
      <c r="N36" s="159" t="s">
        <v>62</v>
      </c>
      <c r="O36" s="111" t="s">
        <v>417</v>
      </c>
      <c r="P36" s="111"/>
      <c r="Q36" s="111"/>
      <c r="R36" s="111"/>
      <c r="S36" s="159"/>
      <c r="T36" s="111"/>
      <c r="U36" s="111"/>
      <c r="V36" s="222" t="s">
        <v>183</v>
      </c>
    </row>
    <row r="37" spans="2:27">
      <c r="B37" s="75">
        <v>2</v>
      </c>
      <c r="C37" s="75">
        <v>8</v>
      </c>
      <c r="D37" s="75">
        <f>B37*2</f>
        <v>4</v>
      </c>
      <c r="E37" s="75"/>
      <c r="F37" s="1" t="s">
        <v>530</v>
      </c>
      <c r="G37" s="1"/>
      <c r="H37" s="1"/>
      <c r="I37" s="1"/>
      <c r="J37" s="1"/>
      <c r="K37" s="1"/>
      <c r="L37" s="1"/>
      <c r="M37" s="1"/>
      <c r="N37" s="162"/>
      <c r="O37" s="1" t="s">
        <v>419</v>
      </c>
      <c r="P37" s="1"/>
      <c r="Q37" s="1"/>
      <c r="R37" s="1"/>
      <c r="S37" s="162"/>
      <c r="T37" s="1"/>
      <c r="U37" s="1"/>
      <c r="V37" t="s">
        <v>184</v>
      </c>
    </row>
    <row r="38" spans="2:27">
      <c r="B38" s="75">
        <v>3</v>
      </c>
      <c r="C38" s="75">
        <v>12</v>
      </c>
      <c r="D38" s="75">
        <f>B38*2</f>
        <v>6</v>
      </c>
      <c r="E38" s="75"/>
      <c r="F38" s="1" t="s">
        <v>531</v>
      </c>
      <c r="G38" s="1"/>
      <c r="H38" s="1"/>
      <c r="I38" s="1"/>
      <c r="J38" s="1"/>
      <c r="K38" s="1"/>
      <c r="L38" s="1"/>
      <c r="M38" s="1"/>
      <c r="N38" s="162"/>
      <c r="O38" s="1"/>
      <c r="P38" s="1"/>
      <c r="Q38" s="1"/>
      <c r="R38" s="1"/>
      <c r="S38" s="162"/>
      <c r="T38" s="1"/>
      <c r="U38" s="1"/>
      <c r="V38" s="222"/>
    </row>
    <row r="39" spans="2:27">
      <c r="B39" s="158"/>
      <c r="C39" s="158"/>
      <c r="D39" s="158"/>
      <c r="E39" s="158"/>
      <c r="F39" s="111"/>
      <c r="G39" s="111"/>
      <c r="H39" s="111"/>
      <c r="I39" s="111"/>
      <c r="J39" s="111"/>
      <c r="K39" s="111"/>
      <c r="L39" s="111"/>
      <c r="M39" s="111"/>
      <c r="N39" s="159"/>
      <c r="O39" s="111"/>
      <c r="P39" s="111"/>
      <c r="Q39" s="111"/>
      <c r="R39" s="111"/>
      <c r="S39" s="159"/>
      <c r="T39" s="111"/>
      <c r="U39" s="111"/>
    </row>
    <row r="40" spans="2:27">
      <c r="B40" s="75"/>
      <c r="C40" s="75"/>
      <c r="D40" s="75"/>
      <c r="E40" s="75"/>
      <c r="F40" s="1"/>
      <c r="G40" s="1"/>
      <c r="H40" s="1"/>
      <c r="I40" s="1"/>
      <c r="J40" s="1"/>
      <c r="K40" s="1"/>
      <c r="L40" s="1"/>
      <c r="M40" s="1"/>
      <c r="N40" s="162"/>
      <c r="O40" s="1"/>
      <c r="P40" s="1"/>
      <c r="Q40" s="1"/>
      <c r="R40" s="1"/>
      <c r="S40" s="162"/>
      <c r="T40" s="1"/>
      <c r="U40" s="1"/>
      <c r="V40" s="162"/>
    </row>
    <row r="41" spans="2:27">
      <c r="B41" s="75"/>
      <c r="C41" s="75"/>
      <c r="D41" s="75"/>
      <c r="E41" s="75"/>
      <c r="F41" s="1"/>
      <c r="G41" s="1"/>
      <c r="H41" s="1"/>
      <c r="I41" s="1"/>
      <c r="J41" s="1"/>
      <c r="K41" s="1"/>
      <c r="L41" s="1"/>
      <c r="M41" s="1"/>
      <c r="N41" s="162"/>
      <c r="O41" s="1"/>
      <c r="P41" s="1"/>
      <c r="Q41" s="1"/>
      <c r="R41" s="1"/>
      <c r="S41" s="162"/>
      <c r="T41" s="1"/>
      <c r="U41" s="1"/>
    </row>
    <row r="42" spans="2:27">
      <c r="B42" s="158"/>
      <c r="C42" s="158"/>
      <c r="D42" s="158"/>
      <c r="E42" s="158"/>
      <c r="F42" s="111"/>
      <c r="G42" s="111"/>
      <c r="H42" s="111"/>
      <c r="I42" s="111"/>
      <c r="J42" s="111"/>
      <c r="K42" s="111"/>
      <c r="L42" s="111"/>
      <c r="M42" s="111"/>
      <c r="N42" s="159"/>
      <c r="O42" s="111"/>
      <c r="P42" s="111"/>
      <c r="Q42" s="111"/>
      <c r="R42" s="111"/>
      <c r="S42" s="159"/>
      <c r="T42" s="111"/>
      <c r="U42" s="111"/>
    </row>
    <row r="43" spans="2:27">
      <c r="B43" s="75"/>
      <c r="C43" s="75"/>
      <c r="D43" s="75"/>
      <c r="E43" s="75"/>
      <c r="F43" s="1"/>
      <c r="H43" s="1"/>
      <c r="I43" s="1"/>
      <c r="J43" s="1"/>
      <c r="K43" s="1"/>
      <c r="L43" s="1"/>
      <c r="M43" s="1"/>
      <c r="N43" s="162"/>
      <c r="O43" s="1"/>
      <c r="P43" s="1"/>
      <c r="Q43" s="1"/>
      <c r="R43" s="1"/>
      <c r="S43" s="162"/>
      <c r="T43" s="1"/>
      <c r="U43" s="1"/>
    </row>
    <row r="44" spans="2:27">
      <c r="B44" s="75"/>
      <c r="C44" s="75"/>
      <c r="D44" s="75"/>
      <c r="E44" s="75"/>
      <c r="F44" s="1"/>
      <c r="G44" s="1"/>
      <c r="H44" s="1"/>
      <c r="I44" s="1"/>
      <c r="J44" s="1"/>
      <c r="K44" s="1"/>
      <c r="L44" s="1"/>
      <c r="M44" s="1"/>
      <c r="N44" s="162"/>
      <c r="O44" s="1"/>
      <c r="P44" s="1"/>
      <c r="Q44" s="1"/>
      <c r="R44" s="1"/>
      <c r="S44" s="162"/>
      <c r="T44" s="1"/>
      <c r="U44" s="1"/>
      <c r="V44" s="222"/>
    </row>
    <row r="45" spans="2:27" ht="16" thickBot="1">
      <c r="B45" s="158"/>
      <c r="C45" s="158"/>
      <c r="D45" s="158"/>
      <c r="E45" s="158"/>
      <c r="F45" s="111"/>
      <c r="G45" s="111"/>
      <c r="H45" s="111"/>
      <c r="I45" s="111"/>
      <c r="J45" s="111"/>
      <c r="K45" s="111"/>
      <c r="L45" s="111"/>
      <c r="M45" s="111"/>
      <c r="N45" s="159"/>
      <c r="O45" s="111"/>
      <c r="P45" s="111"/>
      <c r="Q45" s="111"/>
      <c r="R45" s="111"/>
      <c r="S45" s="159"/>
      <c r="T45" s="111"/>
      <c r="U45" s="111"/>
    </row>
    <row r="46" spans="2:27" ht="16" thickBot="1">
      <c r="B46" s="19" t="s">
        <v>386</v>
      </c>
      <c r="C46" s="20"/>
      <c r="D46" s="20"/>
      <c r="E46" s="22"/>
      <c r="F46" s="24" t="s">
        <v>36</v>
      </c>
      <c r="G46" s="20" t="s">
        <v>37</v>
      </c>
      <c r="H46" s="26" t="s">
        <v>203</v>
      </c>
      <c r="I46" s="26" t="s">
        <v>38</v>
      </c>
      <c r="J46" s="310" t="s">
        <v>204</v>
      </c>
      <c r="K46" s="26" t="s">
        <v>39</v>
      </c>
      <c r="L46" s="20" t="s">
        <v>40</v>
      </c>
      <c r="M46" s="20"/>
      <c r="N46" s="20"/>
      <c r="O46" s="20"/>
      <c r="P46" s="20"/>
      <c r="Q46" s="26"/>
      <c r="R46" s="886" t="s">
        <v>11</v>
      </c>
      <c r="S46" s="886"/>
      <c r="T46" s="886"/>
      <c r="U46" s="886"/>
    </row>
    <row r="47" spans="2:27" ht="15.5" customHeight="1">
      <c r="B47" s="173" t="s">
        <v>108</v>
      </c>
      <c r="C47" s="11"/>
      <c r="D47" s="11"/>
      <c r="E47" s="11"/>
      <c r="F47" s="174"/>
      <c r="G47" s="176" t="s">
        <v>206</v>
      </c>
      <c r="H47" s="174" t="s">
        <v>210</v>
      </c>
      <c r="I47" s="174" t="s">
        <v>532</v>
      </c>
      <c r="J47" s="174">
        <f>F24</f>
        <v>2</v>
      </c>
      <c r="K47" s="29"/>
      <c r="L47" s="29"/>
      <c r="M47" s="29"/>
      <c r="N47" s="29"/>
      <c r="O47" s="29"/>
      <c r="P47" s="29"/>
      <c r="Q47" s="29"/>
      <c r="R47" s="1" t="s">
        <v>14</v>
      </c>
      <c r="S47" s="1"/>
      <c r="T47" s="1"/>
      <c r="U47" s="16" t="s">
        <v>15</v>
      </c>
    </row>
    <row r="48" spans="2:27">
      <c r="B48" s="28" t="s">
        <v>106</v>
      </c>
      <c r="C48" s="11"/>
      <c r="D48" s="11"/>
      <c r="E48" s="11"/>
      <c r="F48" s="174"/>
      <c r="G48" s="176" t="s">
        <v>532</v>
      </c>
      <c r="H48" s="174"/>
      <c r="I48" s="174" t="s">
        <v>533</v>
      </c>
      <c r="J48" s="343">
        <f>U23</f>
        <v>8</v>
      </c>
      <c r="K48" s="29" t="s">
        <v>534</v>
      </c>
      <c r="L48" s="29">
        <f>U23+10</f>
        <v>18</v>
      </c>
      <c r="M48" s="1"/>
      <c r="N48" s="1"/>
      <c r="O48" s="1"/>
      <c r="P48" s="1"/>
      <c r="Q48" s="1"/>
      <c r="R48" s="1" t="s">
        <v>17</v>
      </c>
      <c r="S48" s="1"/>
      <c r="T48" s="1"/>
      <c r="U48" s="16" t="s">
        <v>15</v>
      </c>
    </row>
    <row r="49" spans="1:23">
      <c r="B49" s="28"/>
      <c r="C49" s="29"/>
      <c r="D49" s="29"/>
      <c r="E49" s="29"/>
      <c r="F49" s="177"/>
      <c r="G49" s="176"/>
      <c r="H49" s="174"/>
      <c r="I49" s="174"/>
      <c r="J49" s="343"/>
      <c r="K49" s="29"/>
      <c r="L49" s="29"/>
      <c r="M49" s="108"/>
      <c r="N49" s="108"/>
      <c r="O49" s="108"/>
      <c r="P49" s="108"/>
      <c r="Q49" s="108"/>
      <c r="R49" s="1" t="s">
        <v>21</v>
      </c>
      <c r="S49" s="1"/>
      <c r="T49" s="1"/>
      <c r="U49" s="16" t="s">
        <v>15</v>
      </c>
    </row>
    <row r="50" spans="1:23">
      <c r="B50" s="28" t="s">
        <v>139</v>
      </c>
      <c r="C50" s="29"/>
      <c r="D50" s="29"/>
      <c r="E50" s="29"/>
      <c r="F50" s="177" t="s">
        <v>46</v>
      </c>
      <c r="G50" s="11"/>
      <c r="H50" s="174"/>
      <c r="I50" s="174"/>
      <c r="J50" s="174">
        <f>K21+10</f>
        <v>13</v>
      </c>
      <c r="K50" s="344"/>
      <c r="L50" s="345"/>
      <c r="M50" s="29"/>
      <c r="N50" s="29"/>
      <c r="O50" s="91"/>
      <c r="P50" s="90"/>
      <c r="Q50" s="29"/>
      <c r="R50" s="1" t="s">
        <v>24</v>
      </c>
      <c r="S50" s="1"/>
      <c r="T50" s="1"/>
      <c r="U50" s="16" t="s">
        <v>15</v>
      </c>
    </row>
    <row r="51" spans="1:23">
      <c r="A51" s="1"/>
      <c r="B51" s="331" t="s">
        <v>34</v>
      </c>
      <c r="C51" s="346"/>
      <c r="D51" s="346"/>
      <c r="E51" s="346"/>
      <c r="F51" s="346"/>
      <c r="G51" s="346"/>
      <c r="H51" s="346"/>
      <c r="I51" s="346"/>
      <c r="J51" s="346"/>
      <c r="K51" s="331"/>
      <c r="L51" s="331"/>
      <c r="M51" s="331"/>
      <c r="N51" s="331"/>
      <c r="O51" s="331"/>
      <c r="P51" s="331"/>
      <c r="Q51" s="331"/>
      <c r="R51" s="887" t="s">
        <v>27</v>
      </c>
      <c r="S51" s="887"/>
      <c r="T51" s="887"/>
      <c r="U51" s="16" t="s">
        <v>15</v>
      </c>
      <c r="W51" s="47"/>
    </row>
    <row r="52" spans="1:23">
      <c r="A52" s="347">
        <v>1</v>
      </c>
      <c r="B52" s="348" t="s">
        <v>535</v>
      </c>
      <c r="C52" s="1"/>
      <c r="D52" s="1"/>
      <c r="E52" s="1"/>
      <c r="F52" s="349"/>
      <c r="G52" s="1"/>
      <c r="H52" s="75"/>
      <c r="I52" s="1"/>
      <c r="J52" s="706" t="s">
        <v>536</v>
      </c>
      <c r="L52" s="1"/>
      <c r="M52" s="1"/>
      <c r="N52" s="1"/>
      <c r="O52" s="1"/>
      <c r="P52" s="1"/>
      <c r="Q52" s="1"/>
      <c r="R52" s="1" t="s">
        <v>29</v>
      </c>
      <c r="S52" s="1"/>
      <c r="T52" s="1"/>
      <c r="U52" s="16" t="s">
        <v>15</v>
      </c>
    </row>
    <row r="53" spans="1:23">
      <c r="A53" s="347">
        <v>2</v>
      </c>
      <c r="B53" s="710" t="s">
        <v>537</v>
      </c>
      <c r="C53" s="690"/>
      <c r="D53" s="690"/>
      <c r="E53" s="690"/>
      <c r="F53" s="711"/>
      <c r="G53" s="690"/>
      <c r="H53" s="692"/>
      <c r="I53" s="690"/>
      <c r="J53" s="690" t="s">
        <v>81</v>
      </c>
      <c r="K53" s="350"/>
      <c r="L53" s="1"/>
      <c r="M53" s="1"/>
      <c r="N53" s="1"/>
      <c r="O53" s="1"/>
      <c r="P53" s="1"/>
      <c r="Q53" s="1"/>
      <c r="R53" s="14" t="s">
        <v>12</v>
      </c>
      <c r="S53" s="13"/>
      <c r="T53" s="13"/>
      <c r="U53" s="13"/>
    </row>
    <row r="54" spans="1:23">
      <c r="A54" s="347">
        <v>3</v>
      </c>
      <c r="B54" s="710" t="s">
        <v>538</v>
      </c>
      <c r="C54" s="690"/>
      <c r="D54" s="690"/>
      <c r="E54" s="690"/>
      <c r="F54" s="711"/>
      <c r="G54" s="690"/>
      <c r="H54" s="692"/>
      <c r="I54" s="690"/>
      <c r="J54" s="690" t="s">
        <v>481</v>
      </c>
      <c r="K54" s="350"/>
      <c r="L54" s="1"/>
      <c r="M54" s="1"/>
      <c r="N54" s="308"/>
      <c r="O54" s="1"/>
      <c r="P54" s="1"/>
      <c r="Q54" s="1"/>
      <c r="R54" s="1" t="s">
        <v>16</v>
      </c>
      <c r="S54" s="1"/>
      <c r="T54" s="1"/>
      <c r="U54" s="16" t="s">
        <v>15</v>
      </c>
      <c r="W54" s="1"/>
    </row>
    <row r="55" spans="1:23">
      <c r="A55" s="347">
        <v>4</v>
      </c>
      <c r="B55" s="350" t="s">
        <v>539</v>
      </c>
      <c r="C55" s="1"/>
      <c r="D55" s="1"/>
      <c r="E55" s="1"/>
      <c r="F55" s="349"/>
      <c r="G55" s="1"/>
      <c r="H55" s="75"/>
      <c r="I55" s="1"/>
      <c r="J55" s="47" t="s">
        <v>540</v>
      </c>
      <c r="K55" s="350"/>
      <c r="L55" s="1"/>
      <c r="M55" s="1"/>
      <c r="N55" s="1"/>
      <c r="O55" s="1"/>
      <c r="P55" s="1"/>
      <c r="Q55" s="1"/>
      <c r="R55" s="1" t="s">
        <v>18</v>
      </c>
      <c r="S55" s="1"/>
      <c r="T55" s="1"/>
      <c r="U55" s="16" t="s">
        <v>15</v>
      </c>
      <c r="W55" s="1"/>
    </row>
    <row r="56" spans="1:23">
      <c r="A56" s="347">
        <v>5</v>
      </c>
      <c r="B56" s="350" t="s">
        <v>541</v>
      </c>
      <c r="C56" s="1"/>
      <c r="D56" s="1"/>
      <c r="E56" s="1"/>
      <c r="F56" s="351"/>
      <c r="G56" s="1"/>
      <c r="H56" s="75"/>
      <c r="I56" s="1"/>
      <c r="J56" s="47" t="s">
        <v>542</v>
      </c>
      <c r="K56" s="350"/>
      <c r="L56" s="1"/>
      <c r="M56" s="1"/>
      <c r="N56" s="1"/>
      <c r="O56" s="1"/>
      <c r="P56" s="1"/>
      <c r="Q56" s="1"/>
      <c r="R56" s="1" t="s">
        <v>22</v>
      </c>
      <c r="S56" s="1"/>
      <c r="T56" s="1"/>
      <c r="U56" s="16" t="s">
        <v>19</v>
      </c>
      <c r="W56" s="1"/>
    </row>
    <row r="57" spans="1:23">
      <c r="A57" s="347">
        <v>6</v>
      </c>
      <c r="B57" s="350" t="s">
        <v>101</v>
      </c>
      <c r="C57" s="1"/>
      <c r="D57" s="1"/>
      <c r="E57" s="1"/>
      <c r="F57" s="349"/>
      <c r="G57" s="1"/>
      <c r="H57" s="75"/>
      <c r="I57" s="1"/>
      <c r="J57" s="1" t="s">
        <v>543</v>
      </c>
      <c r="K57" s="350"/>
      <c r="L57" s="1"/>
      <c r="M57" s="1"/>
      <c r="N57" s="1"/>
      <c r="O57" s="1"/>
      <c r="P57" s="1"/>
      <c r="Q57" s="1"/>
      <c r="R57" s="1" t="s">
        <v>25</v>
      </c>
      <c r="S57" s="1"/>
      <c r="T57" s="1"/>
      <c r="U57" s="16" t="s">
        <v>19</v>
      </c>
      <c r="W57" s="1"/>
    </row>
    <row r="58" spans="1:23">
      <c r="A58" s="347">
        <v>7</v>
      </c>
      <c r="B58" s="350"/>
      <c r="C58" s="1"/>
      <c r="D58" s="1"/>
      <c r="E58" s="1"/>
      <c r="F58" s="349"/>
      <c r="G58" s="1"/>
      <c r="H58" s="75"/>
      <c r="I58" s="1"/>
      <c r="J58" s="47" t="s">
        <v>544</v>
      </c>
      <c r="K58" s="352"/>
      <c r="L58" s="1"/>
      <c r="M58" s="1"/>
      <c r="N58" s="1"/>
      <c r="O58" s="1"/>
      <c r="P58" s="1"/>
      <c r="Q58" s="1"/>
      <c r="R58" s="1" t="s">
        <v>28</v>
      </c>
      <c r="S58" s="1"/>
      <c r="T58" s="1"/>
      <c r="U58" s="16" t="s">
        <v>15</v>
      </c>
      <c r="W58" s="1"/>
    </row>
    <row r="59" spans="1:23">
      <c r="A59" s="347">
        <v>8</v>
      </c>
      <c r="B59" s="690"/>
      <c r="C59" s="690"/>
      <c r="D59" s="690"/>
      <c r="E59" s="690"/>
      <c r="F59" s="690"/>
      <c r="G59" s="690"/>
      <c r="H59" s="690"/>
      <c r="I59" s="690"/>
      <c r="J59" s="347"/>
      <c r="K59" s="352"/>
      <c r="L59" s="1"/>
      <c r="M59" s="1"/>
      <c r="N59" s="1"/>
      <c r="O59" s="1"/>
      <c r="P59" s="1"/>
      <c r="Q59" s="1"/>
      <c r="R59" s="1" t="s">
        <v>30</v>
      </c>
      <c r="S59" s="1"/>
      <c r="T59" s="1"/>
      <c r="U59" s="16" t="s">
        <v>15</v>
      </c>
      <c r="W59" s="1"/>
    </row>
    <row r="60" spans="1:23">
      <c r="A60" s="347">
        <v>9</v>
      </c>
      <c r="B60" s="708"/>
      <c r="C60" s="690"/>
      <c r="D60" s="690"/>
      <c r="E60" s="690"/>
      <c r="F60" s="709"/>
      <c r="G60" s="690"/>
      <c r="H60" s="692"/>
      <c r="I60" s="690"/>
      <c r="J60" s="347"/>
      <c r="K60" s="47"/>
      <c r="L60" s="1"/>
      <c r="M60" s="1"/>
      <c r="N60" s="168"/>
      <c r="O60" s="353"/>
      <c r="P60" s="1"/>
      <c r="Q60" s="75"/>
      <c r="R60" s="1" t="s">
        <v>401</v>
      </c>
      <c r="S60" s="1"/>
      <c r="T60" s="1"/>
      <c r="U60" s="16" t="s">
        <v>15</v>
      </c>
      <c r="W60" s="1"/>
    </row>
    <row r="61" spans="1:23">
      <c r="A61" s="347">
        <v>10</v>
      </c>
      <c r="B61" s="690"/>
      <c r="C61" s="690"/>
      <c r="D61" s="690"/>
      <c r="E61" s="690"/>
      <c r="F61" s="690"/>
      <c r="G61" s="690"/>
      <c r="H61" s="690"/>
      <c r="I61" s="690"/>
      <c r="J61" s="347"/>
      <c r="K61" s="352"/>
      <c r="L61" s="1"/>
      <c r="M61" s="1"/>
      <c r="N61" s="1"/>
      <c r="O61" s="1"/>
      <c r="P61" s="1"/>
      <c r="Q61" s="1"/>
      <c r="R61" s="204" t="s">
        <v>233</v>
      </c>
      <c r="S61" s="14"/>
      <c r="T61" s="14"/>
      <c r="U61" s="13"/>
      <c r="W61" s="1"/>
    </row>
    <row r="62" spans="1:23" ht="16" thickBot="1">
      <c r="A62" s="354">
        <v>11</v>
      </c>
      <c r="B62" s="355"/>
      <c r="C62" s="356"/>
      <c r="D62" s="357"/>
      <c r="E62" s="357"/>
      <c r="F62" s="358"/>
      <c r="G62" s="356"/>
      <c r="H62" s="356"/>
      <c r="I62" s="357"/>
      <c r="J62" s="359"/>
      <c r="K62" s="360"/>
      <c r="L62" s="357"/>
      <c r="M62" s="357"/>
      <c r="N62" s="357"/>
      <c r="O62" s="357"/>
      <c r="P62" s="357"/>
      <c r="Q62" s="357"/>
      <c r="R62" s="1" t="s">
        <v>236</v>
      </c>
      <c r="S62" s="1"/>
      <c r="T62" s="205" t="s">
        <v>130</v>
      </c>
      <c r="U62" s="206"/>
      <c r="W62" s="1"/>
    </row>
    <row r="63" spans="1:23">
      <c r="A63" s="331"/>
      <c r="B63" s="331"/>
      <c r="C63" s="331"/>
      <c r="D63" s="331"/>
      <c r="E63" s="331"/>
      <c r="F63" s="331"/>
      <c r="G63" s="331"/>
      <c r="H63" s="331"/>
      <c r="I63" s="331"/>
      <c r="J63" s="331"/>
      <c r="K63" s="29"/>
      <c r="L63" s="29"/>
      <c r="M63" s="29"/>
      <c r="N63" s="29"/>
      <c r="O63" s="29"/>
      <c r="P63" s="29"/>
      <c r="Q63" s="29"/>
      <c r="R63" s="1" t="s">
        <v>240</v>
      </c>
      <c r="S63" s="1"/>
      <c r="T63" s="205" t="s">
        <v>130</v>
      </c>
      <c r="U63" s="206"/>
      <c r="W63" s="1"/>
    </row>
    <row r="64" spans="1:23">
      <c r="A64" s="308"/>
      <c r="B64" s="308"/>
      <c r="C64" s="308"/>
      <c r="D64" s="308"/>
      <c r="E64" s="308"/>
      <c r="F64" s="308"/>
      <c r="G64" s="75"/>
      <c r="H64" s="361"/>
      <c r="I64" s="308"/>
      <c r="J64" s="335"/>
      <c r="K64" s="29"/>
      <c r="L64" s="29"/>
      <c r="M64" s="29"/>
      <c r="N64" s="29"/>
      <c r="O64" s="29"/>
      <c r="P64" s="29"/>
      <c r="Q64" s="29"/>
      <c r="R64" s="1" t="s">
        <v>244</v>
      </c>
      <c r="S64" s="1"/>
      <c r="T64" s="205" t="s">
        <v>130</v>
      </c>
      <c r="U64" s="206"/>
      <c r="W64" s="1"/>
    </row>
    <row r="65" spans="1:43">
      <c r="A65" s="308"/>
      <c r="B65" s="308"/>
      <c r="C65" s="308"/>
      <c r="D65" s="308"/>
      <c r="E65" s="308"/>
      <c r="F65" s="308"/>
      <c r="G65" s="75"/>
      <c r="H65" s="257"/>
      <c r="I65" s="308"/>
      <c r="J65" s="335"/>
      <c r="K65" s="29"/>
      <c r="L65" s="29"/>
      <c r="M65" s="29"/>
      <c r="N65" s="29"/>
      <c r="O65" s="29"/>
      <c r="P65" s="29"/>
      <c r="Q65" s="29"/>
      <c r="R65" s="1"/>
      <c r="S65" s="1"/>
      <c r="T65" s="902"/>
      <c r="U65" s="902"/>
      <c r="W65" s="1"/>
    </row>
    <row r="66" spans="1:43">
      <c r="A66" s="308"/>
      <c r="B66" s="308"/>
      <c r="C66" s="308"/>
      <c r="D66" s="308"/>
      <c r="E66" s="308"/>
      <c r="F66" s="308"/>
      <c r="G66" s="75"/>
      <c r="H66" s="257"/>
      <c r="I66" s="308"/>
      <c r="J66" s="335"/>
      <c r="P66" s="212"/>
      <c r="R66" s="204" t="s">
        <v>402</v>
      </c>
      <c r="S66" s="14"/>
      <c r="T66" s="14"/>
      <c r="U66" s="13"/>
      <c r="W66" s="162"/>
      <c r="X66" s="47"/>
      <c r="Y66" s="75"/>
      <c r="Z66" s="47"/>
      <c r="AA66" s="47"/>
    </row>
    <row r="67" spans="1:43">
      <c r="A67" s="308"/>
      <c r="B67" s="308"/>
      <c r="C67" s="308"/>
      <c r="D67" s="308"/>
      <c r="E67" s="308"/>
      <c r="F67" s="308"/>
      <c r="G67" s="75"/>
      <c r="H67" s="257"/>
      <c r="I67" s="308"/>
      <c r="J67" s="335"/>
      <c r="K67" s="1"/>
      <c r="L67" s="1"/>
      <c r="M67" s="179"/>
      <c r="N67" s="47"/>
      <c r="O67" s="1"/>
      <c r="P67" s="1"/>
      <c r="Q67" s="75"/>
      <c r="R67" s="1" t="s">
        <v>248</v>
      </c>
      <c r="S67" s="1"/>
      <c r="T67" s="205" t="s">
        <v>245</v>
      </c>
      <c r="U67" s="205"/>
      <c r="W67" s="1"/>
      <c r="X67" s="47"/>
      <c r="Y67" s="75"/>
      <c r="Z67" s="326"/>
      <c r="AA67" s="327"/>
    </row>
    <row r="68" spans="1:43" ht="16">
      <c r="A68" s="290"/>
      <c r="B68" s="1"/>
      <c r="C68" s="1"/>
      <c r="D68" s="1"/>
      <c r="E68" s="1"/>
      <c r="F68" s="1"/>
      <c r="G68" s="1"/>
      <c r="H68" s="1"/>
      <c r="I68" s="1"/>
      <c r="J68" s="1"/>
      <c r="K68" s="339"/>
      <c r="R68" s="1" t="s">
        <v>252</v>
      </c>
      <c r="S68" s="1"/>
      <c r="T68" s="205" t="s">
        <v>245</v>
      </c>
      <c r="U68" s="205"/>
      <c r="W68" s="1"/>
      <c r="X68" s="75"/>
      <c r="Y68" s="75"/>
      <c r="Z68" s="47"/>
      <c r="AA68" s="47"/>
    </row>
    <row r="69" spans="1:43" ht="16">
      <c r="A69" s="290"/>
      <c r="B69" s="1"/>
      <c r="C69" s="1"/>
      <c r="D69" s="1"/>
      <c r="E69" s="1"/>
      <c r="F69" s="1"/>
      <c r="G69" s="1"/>
      <c r="H69" s="1"/>
      <c r="I69" s="1"/>
      <c r="J69" s="1"/>
      <c r="K69" s="362"/>
      <c r="L69" s="1"/>
      <c r="M69" s="1"/>
      <c r="N69" s="1"/>
      <c r="O69" s="1"/>
      <c r="P69" s="1"/>
      <c r="Q69" s="1"/>
      <c r="R69" s="47"/>
      <c r="S69" s="1"/>
      <c r="T69" s="1"/>
      <c r="U69" s="1"/>
      <c r="W69" s="1"/>
      <c r="X69" s="75"/>
      <c r="Y69" s="75"/>
      <c r="Z69" s="1"/>
      <c r="AA69" s="47"/>
    </row>
    <row r="70" spans="1:43" s="29" customFormat="1">
      <c r="B70" s="1"/>
      <c r="C70" s="1"/>
      <c r="D70" s="1"/>
      <c r="E70" s="1"/>
      <c r="F70" s="1"/>
      <c r="G70" s="1"/>
      <c r="H70" s="1"/>
      <c r="I70" s="1"/>
      <c r="J70" s="1"/>
      <c r="K70" s="362"/>
      <c r="L70" s="1"/>
      <c r="M70" s="1"/>
      <c r="N70" s="1"/>
      <c r="O70" s="1"/>
      <c r="P70" s="1"/>
      <c r="Q70" s="1"/>
      <c r="R70" s="75"/>
      <c r="S70" s="1"/>
      <c r="T70" s="1"/>
      <c r="U70" s="1"/>
      <c r="W70" s="1"/>
      <c r="X70" s="75"/>
      <c r="Y70" s="75"/>
      <c r="Z70" s="47"/>
      <c r="AA70" s="47"/>
      <c r="AB70"/>
      <c r="AC70"/>
      <c r="AD70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>
      <c r="B71" s="1" t="s">
        <v>545</v>
      </c>
      <c r="C71" s="701"/>
      <c r="D71" s="75"/>
      <c r="E71" s="47" t="s">
        <v>546</v>
      </c>
      <c r="F71" s="1"/>
      <c r="G71" s="1"/>
      <c r="H71" s="1"/>
      <c r="I71" s="1"/>
      <c r="J71" s="1"/>
      <c r="K71" s="362"/>
      <c r="L71" s="1"/>
      <c r="M71" s="1"/>
      <c r="N71" s="1"/>
      <c r="O71" s="1"/>
      <c r="P71" s="1"/>
      <c r="Q71" s="1"/>
      <c r="R71" s="75"/>
      <c r="S71" s="1"/>
      <c r="T71" s="1"/>
      <c r="U71" s="1"/>
      <c r="W71" s="1"/>
      <c r="X71" s="321"/>
      <c r="Y71" s="329"/>
      <c r="Z71" s="320"/>
      <c r="AA71" s="320"/>
    </row>
    <row r="72" spans="1:43">
      <c r="B72" s="1" t="s">
        <v>95</v>
      </c>
      <c r="C72" s="75"/>
      <c r="D72" s="75"/>
      <c r="F72" s="1"/>
      <c r="G72" s="1"/>
      <c r="H72" s="1"/>
      <c r="I72" s="1"/>
      <c r="J72" s="1"/>
      <c r="K72" s="340"/>
      <c r="L72" s="1"/>
      <c r="M72" s="1"/>
      <c r="N72" s="1"/>
      <c r="O72" s="1"/>
      <c r="P72" s="1"/>
      <c r="Q72" s="1"/>
      <c r="R72" s="75"/>
      <c r="S72" s="1"/>
      <c r="T72" s="1"/>
      <c r="U72" s="1"/>
      <c r="W72" s="1"/>
      <c r="X72" s="75"/>
      <c r="Y72" s="75"/>
      <c r="Z72" s="47"/>
      <c r="AA72" s="47"/>
      <c r="AB72" s="212"/>
    </row>
    <row r="73" spans="1:43" ht="13.5" customHeight="1">
      <c r="B73" s="1" t="s">
        <v>547</v>
      </c>
      <c r="C73" s="75"/>
      <c r="D73" s="75"/>
      <c r="F73" s="244">
        <v>2</v>
      </c>
      <c r="G73" s="244">
        <v>1</v>
      </c>
      <c r="H73" s="1"/>
      <c r="I73" s="1"/>
      <c r="J73" s="1"/>
      <c r="K73" s="362"/>
      <c r="L73" s="1"/>
      <c r="M73" s="1"/>
      <c r="N73" s="1"/>
      <c r="O73" s="1"/>
      <c r="P73" s="1"/>
      <c r="Q73" s="1"/>
      <c r="R73" s="75"/>
      <c r="S73" s="1"/>
      <c r="T73" s="1"/>
      <c r="U73" s="1"/>
      <c r="W73" s="1"/>
      <c r="X73" s="75"/>
      <c r="Y73" s="75"/>
      <c r="Z73" s="1"/>
      <c r="AA73" s="47"/>
      <c r="AB73" s="212"/>
      <c r="AC73" s="1"/>
      <c r="AD73" s="1"/>
    </row>
    <row r="74" spans="1:43" s="1" customFormat="1">
      <c r="B74" s="1" t="s">
        <v>548</v>
      </c>
      <c r="C74" s="361"/>
      <c r="D74" s="75"/>
      <c r="K74" s="340"/>
      <c r="R74" s="75"/>
      <c r="X74" s="75"/>
      <c r="Y74" s="75"/>
      <c r="Z74" s="47"/>
      <c r="AA74" s="47"/>
      <c r="AB74" s="212"/>
    </row>
    <row r="75" spans="1:43">
      <c r="B75" s="1" t="s">
        <v>101</v>
      </c>
      <c r="C75" s="75"/>
      <c r="D75" s="75"/>
      <c r="F75" s="1"/>
      <c r="G75" s="1"/>
      <c r="H75" s="1"/>
      <c r="I75" s="1"/>
      <c r="J75" s="1"/>
      <c r="K75" s="362"/>
      <c r="L75" s="1"/>
      <c r="M75" s="1"/>
      <c r="N75" s="1"/>
      <c r="O75" s="1"/>
      <c r="P75" s="1"/>
      <c r="Q75" s="1"/>
      <c r="R75" s="1"/>
      <c r="S75" s="1"/>
      <c r="T75" s="1"/>
      <c r="U75" s="1"/>
      <c r="W75" s="1"/>
      <c r="X75" s="75"/>
      <c r="Y75" s="75"/>
      <c r="Z75" s="1"/>
      <c r="AA75" s="47"/>
      <c r="AB75" s="212"/>
    </row>
    <row r="76" spans="1:43">
      <c r="B76" s="1" t="s">
        <v>549</v>
      </c>
      <c r="C76" s="75"/>
      <c r="D76" s="75"/>
      <c r="E76" s="1" t="s">
        <v>550</v>
      </c>
      <c r="F76" s="1"/>
      <c r="G76" s="1"/>
      <c r="H76" s="1"/>
      <c r="I76" s="1"/>
      <c r="J76" s="1"/>
      <c r="K76" s="340"/>
      <c r="L76" s="1"/>
      <c r="M76" s="1"/>
      <c r="N76" s="1"/>
      <c r="O76" s="1"/>
      <c r="P76" s="1"/>
      <c r="Q76" s="1"/>
      <c r="R76" s="179"/>
      <c r="S76" s="1"/>
      <c r="T76" s="1"/>
      <c r="U76" s="1"/>
      <c r="W76" s="1"/>
      <c r="X76" s="75"/>
      <c r="Y76" s="75"/>
      <c r="Z76" s="47"/>
      <c r="AA76" s="47"/>
      <c r="AB76" s="212"/>
    </row>
    <row r="77" spans="1:43">
      <c r="A77" s="1"/>
      <c r="B77" s="1" t="s">
        <v>551</v>
      </c>
      <c r="C77" s="361"/>
      <c r="D77" s="75"/>
      <c r="E77" s="47" t="s">
        <v>551</v>
      </c>
      <c r="F77" s="1"/>
      <c r="G77" s="1"/>
      <c r="H77" s="1"/>
      <c r="I77" s="1"/>
      <c r="J77" s="1"/>
      <c r="K77" s="237"/>
      <c r="L77" s="1"/>
      <c r="M77" s="1"/>
      <c r="N77" s="1"/>
      <c r="O77" s="1"/>
      <c r="P77" s="1"/>
      <c r="Q77" s="1"/>
      <c r="T77" s="1"/>
      <c r="U77" s="1"/>
      <c r="V77" s="1"/>
      <c r="W77" s="1"/>
      <c r="X77" s="75"/>
      <c r="Y77" s="75"/>
      <c r="Z77" s="1"/>
      <c r="AA77" s="47"/>
      <c r="AB77" s="212"/>
      <c r="AC77" s="1"/>
      <c r="AD77" s="1"/>
    </row>
    <row r="78" spans="1:43">
      <c r="B78" s="1" t="s">
        <v>552</v>
      </c>
      <c r="C78" s="75"/>
      <c r="D78" s="75"/>
      <c r="E78" s="1" t="s">
        <v>553</v>
      </c>
      <c r="K78" s="237"/>
      <c r="T78" s="1"/>
      <c r="U78" s="1"/>
      <c r="V78" s="216"/>
      <c r="W78" s="1"/>
      <c r="X78" s="75"/>
      <c r="Y78" s="75"/>
      <c r="Z78" s="47"/>
      <c r="AA78" s="47"/>
      <c r="AB78" s="212"/>
      <c r="AC78" s="216"/>
      <c r="AD78" s="216"/>
    </row>
    <row r="79" spans="1:43" ht="16.5" customHeight="1">
      <c r="B79" s="690" t="s">
        <v>554</v>
      </c>
      <c r="C79" s="705"/>
      <c r="D79" s="692"/>
      <c r="E79" s="690" t="s">
        <v>555</v>
      </c>
      <c r="K79" s="340"/>
      <c r="N79" s="237"/>
      <c r="T79" s="1"/>
      <c r="U79" s="1"/>
      <c r="V79" s="1"/>
      <c r="W79" s="1"/>
      <c r="X79" s="75"/>
      <c r="Y79" s="336"/>
      <c r="Z79" s="1"/>
      <c r="AA79" s="47"/>
      <c r="AB79" s="212"/>
      <c r="AC79" s="1"/>
      <c r="AD79" s="1"/>
    </row>
    <row r="80" spans="1:43">
      <c r="C80" s="222"/>
      <c r="K80" s="237"/>
      <c r="T80" s="1"/>
      <c r="U80" s="1"/>
      <c r="V80" s="1"/>
      <c r="W80" s="1"/>
      <c r="X80" s="75"/>
      <c r="Y80" s="75"/>
      <c r="Z80" s="47"/>
      <c r="AA80" s="47"/>
      <c r="AB80" s="212"/>
      <c r="AC80" s="1"/>
      <c r="AD80" s="1"/>
    </row>
    <row r="81" spans="1:30">
      <c r="C81" s="222"/>
      <c r="T81" s="1"/>
      <c r="U81" s="1"/>
      <c r="V81" s="1"/>
      <c r="W81" s="1"/>
      <c r="X81" s="337"/>
      <c r="Y81" s="336"/>
      <c r="Z81" s="1"/>
      <c r="AA81" s="47"/>
      <c r="AB81" s="212"/>
      <c r="AC81" s="1"/>
      <c r="AD81" s="1"/>
    </row>
    <row r="82" spans="1:30">
      <c r="C82" s="222"/>
      <c r="T82" s="1"/>
      <c r="U82" s="1"/>
      <c r="V82" s="1"/>
      <c r="W82" s="1"/>
      <c r="X82" s="337"/>
      <c r="Y82" s="336"/>
      <c r="Z82" s="47"/>
      <c r="AA82" s="47"/>
      <c r="AB82" s="1"/>
      <c r="AC82" s="1"/>
      <c r="AD82" s="1"/>
    </row>
    <row r="83" spans="1:30">
      <c r="B83" s="222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>
      <c r="B88" s="222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>
      <c r="E89" s="294"/>
      <c r="H89" s="212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>
      <c r="A90" s="294"/>
      <c r="B90" s="295"/>
      <c r="C90" s="294"/>
      <c r="D90" s="212"/>
      <c r="E90" s="294"/>
      <c r="H90" s="212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>
      <c r="A91" s="294"/>
      <c r="B91" s="295"/>
      <c r="C91" s="294"/>
      <c r="D91" s="212"/>
      <c r="E91" s="294"/>
      <c r="H91" s="212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>
      <c r="A92" s="296"/>
      <c r="B92" s="297"/>
      <c r="C92" s="298"/>
      <c r="D92" s="299"/>
      <c r="E92" s="299"/>
      <c r="H92" s="212"/>
      <c r="V92" s="1"/>
      <c r="W92" s="1"/>
      <c r="X92" s="1"/>
      <c r="Y92" s="1"/>
      <c r="Z92" s="1"/>
      <c r="AA92" s="1"/>
      <c r="AB92" s="1"/>
      <c r="AC92" s="1"/>
      <c r="AD92" s="1"/>
    </row>
    <row r="93" spans="1:30">
      <c r="E93" s="300"/>
      <c r="H93" s="212"/>
      <c r="V93" s="1"/>
      <c r="W93" s="1"/>
      <c r="X93" s="1"/>
      <c r="Y93" s="1"/>
      <c r="Z93" s="1"/>
      <c r="AA93" s="1"/>
      <c r="AB93" s="1"/>
      <c r="AC93" s="1"/>
      <c r="AD93" s="1"/>
    </row>
    <row r="94" spans="1:30">
      <c r="H94" s="212"/>
      <c r="V94" s="1"/>
      <c r="W94" s="1"/>
      <c r="X94" s="1"/>
      <c r="Y94" s="1"/>
      <c r="Z94" s="1"/>
      <c r="AA94" s="1"/>
      <c r="AB94" s="1"/>
      <c r="AC94" s="1"/>
      <c r="AD94" s="1"/>
    </row>
    <row r="95" spans="1:30" ht="19">
      <c r="A95" s="301"/>
      <c r="B95" s="295"/>
      <c r="C95" s="302"/>
      <c r="D95" s="302"/>
      <c r="E95" s="303"/>
      <c r="H95" s="212"/>
    </row>
    <row r="97" spans="1:8">
      <c r="A97" s="294"/>
      <c r="D97" s="295"/>
      <c r="E97" s="294"/>
      <c r="G97" s="304"/>
    </row>
    <row r="98" spans="1:8" ht="19">
      <c r="A98" s="301"/>
      <c r="D98" s="305"/>
      <c r="E98" s="302"/>
      <c r="F98" s="302"/>
      <c r="G98" s="303"/>
    </row>
    <row r="99" spans="1:8" ht="20.25" customHeight="1">
      <c r="A99" s="301"/>
      <c r="D99" s="295"/>
      <c r="E99" s="302"/>
      <c r="F99" s="302"/>
    </row>
    <row r="101" spans="1:8">
      <c r="A101" s="363" t="s">
        <v>556</v>
      </c>
      <c r="B101" s="363" t="s">
        <v>557</v>
      </c>
      <c r="C101" s="363" t="s">
        <v>558</v>
      </c>
      <c r="D101" s="364" t="s">
        <v>559</v>
      </c>
      <c r="E101" s="363" t="s">
        <v>560</v>
      </c>
      <c r="F101" s="363" t="s">
        <v>561</v>
      </c>
      <c r="G101" s="363" t="s">
        <v>562</v>
      </c>
      <c r="H101" s="365"/>
    </row>
    <row r="102" spans="1:8">
      <c r="A102" s="1" t="s">
        <v>395</v>
      </c>
      <c r="B102" s="75"/>
      <c r="C102" s="75"/>
      <c r="D102" s="75"/>
      <c r="E102" s="75"/>
      <c r="F102" s="75"/>
      <c r="G102" s="75"/>
      <c r="H102" s="366"/>
    </row>
    <row r="103" spans="1:8" ht="21" customHeight="1">
      <c r="A103" s="143" t="s">
        <v>563</v>
      </c>
      <c r="B103" s="75"/>
      <c r="C103" s="75"/>
      <c r="D103" s="75"/>
      <c r="E103" s="75"/>
      <c r="F103" s="75"/>
      <c r="G103" s="75"/>
      <c r="H103" s="367"/>
    </row>
    <row r="104" spans="1:8">
      <c r="A104" s="1" t="s">
        <v>564</v>
      </c>
      <c r="B104" s="75"/>
      <c r="C104" s="75"/>
      <c r="D104" s="75"/>
      <c r="E104" s="75"/>
      <c r="F104" s="75"/>
      <c r="G104" s="75"/>
      <c r="H104" s="366"/>
    </row>
    <row r="105" spans="1:8">
      <c r="A105" s="143" t="s">
        <v>565</v>
      </c>
      <c r="B105" s="75"/>
      <c r="C105" s="75"/>
      <c r="D105" s="75"/>
      <c r="E105" s="75"/>
      <c r="F105" s="75"/>
      <c r="G105" s="75"/>
      <c r="H105" s="367"/>
    </row>
    <row r="106" spans="1:8">
      <c r="A106" s="1" t="s">
        <v>566</v>
      </c>
      <c r="B106" s="75"/>
      <c r="C106" s="75"/>
      <c r="D106" s="75"/>
      <c r="E106" s="75"/>
      <c r="F106" s="75"/>
      <c r="G106" s="75"/>
      <c r="H106" s="366"/>
    </row>
    <row r="107" spans="1:8">
      <c r="A107" s="143" t="s">
        <v>398</v>
      </c>
      <c r="B107" s="75"/>
      <c r="C107" s="75"/>
      <c r="D107" s="75"/>
      <c r="E107" s="75"/>
      <c r="F107" s="75"/>
      <c r="G107" s="75"/>
      <c r="H107" s="367"/>
    </row>
    <row r="108" spans="1:8">
      <c r="A108" s="1" t="s">
        <v>567</v>
      </c>
      <c r="B108" s="75"/>
      <c r="C108" s="75"/>
      <c r="D108" s="75"/>
      <c r="E108" s="75"/>
      <c r="F108" s="75"/>
      <c r="G108" s="75"/>
      <c r="H108" s="366"/>
    </row>
    <row r="109" spans="1:8">
      <c r="A109" s="368" t="s">
        <v>568</v>
      </c>
    </row>
  </sheetData>
  <mergeCells count="24">
    <mergeCell ref="T65:U65"/>
    <mergeCell ref="B33:C34"/>
    <mergeCell ref="D33:E34"/>
    <mergeCell ref="F33:G34"/>
    <mergeCell ref="H33:I34"/>
    <mergeCell ref="R46:U46"/>
    <mergeCell ref="R51:T51"/>
    <mergeCell ref="B30:C31"/>
    <mergeCell ref="D30:E31"/>
    <mergeCell ref="F30:G31"/>
    <mergeCell ref="H30:I31"/>
    <mergeCell ref="B32:C32"/>
    <mergeCell ref="D32:E32"/>
    <mergeCell ref="F32:G32"/>
    <mergeCell ref="H32:I32"/>
    <mergeCell ref="B29:C29"/>
    <mergeCell ref="D29:E29"/>
    <mergeCell ref="F29:G29"/>
    <mergeCell ref="H29:I29"/>
    <mergeCell ref="O14:Q14"/>
    <mergeCell ref="B18:C19"/>
    <mergeCell ref="G18:H19"/>
    <mergeCell ref="L18:M19"/>
    <mergeCell ref="Q18:R19"/>
  </mergeCells>
  <conditionalFormatting sqref="J31:J33">
    <cfRule type="expression" dxfId="4" priority="1">
      <formula>#REF!="x"</formula>
    </cfRule>
  </conditionalFormatting>
  <dataValidations count="1">
    <dataValidation type="list" operator="equal" allowBlank="1" showErrorMessage="1" sqref="O14" xr:uid="{3C91F810-A3BB-5E4D-9BDB-81F47C1F4603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5486F55-6875-8F4D-B831-B563B40E062A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Q109"/>
  <sheetViews>
    <sheetView topLeftCell="G15" zoomScale="110" zoomScaleNormal="110" workbookViewId="0">
      <selection activeCell="V29" sqref="V29:AA34"/>
    </sheetView>
  </sheetViews>
  <sheetFormatPr baseColWidth="10" defaultColWidth="4.6640625" defaultRowHeight="15"/>
  <cols>
    <col min="2" max="2" width="3.83203125" customWidth="1"/>
    <col min="3" max="3" width="6.1640625" customWidth="1"/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  <col min="23" max="23" width="5.33203125" customWidth="1"/>
    <col min="26" max="26" width="3.1640625" customWidth="1"/>
    <col min="27" max="27" width="4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9" t="s">
        <v>1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246" t="s">
        <v>519</v>
      </c>
      <c r="C14" s="1"/>
      <c r="D14" s="1"/>
      <c r="E14" s="1"/>
      <c r="F14" s="1"/>
      <c r="G14" s="1"/>
      <c r="H14" s="12"/>
      <c r="I14" s="1" t="s">
        <v>520</v>
      </c>
      <c r="J14" s="1"/>
      <c r="K14" s="1"/>
      <c r="L14" s="1" t="s">
        <v>405</v>
      </c>
      <c r="M14" s="1"/>
      <c r="N14" s="1"/>
      <c r="O14" s="888" t="s">
        <v>521</v>
      </c>
      <c r="P14" s="888"/>
      <c r="Q14" s="888"/>
      <c r="R14" s="1"/>
      <c r="S14" s="84" t="s">
        <v>522</v>
      </c>
      <c r="T14" s="1"/>
      <c r="U14" s="1"/>
    </row>
    <row r="15" spans="2:21">
      <c r="B15" s="10" t="s">
        <v>50</v>
      </c>
      <c r="C15" s="10"/>
      <c r="D15" s="10"/>
      <c r="E15" s="10" t="s">
        <v>51</v>
      </c>
      <c r="F15" s="10" t="s">
        <v>52</v>
      </c>
      <c r="G15" s="10"/>
      <c r="H15" s="41">
        <f>LOOKUP(F16,Taulukot!$D$3:$E$5)</f>
        <v>10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>
      <c r="B16" s="84" t="s">
        <v>523</v>
      </c>
      <c r="C16" s="1"/>
      <c r="D16" s="1"/>
      <c r="E16" s="1" t="s">
        <v>62</v>
      </c>
      <c r="F16" s="47" t="s">
        <v>63</v>
      </c>
      <c r="G16" s="47"/>
      <c r="H16" s="1"/>
      <c r="I16" s="1" t="s">
        <v>524</v>
      </c>
      <c r="J16" s="1"/>
      <c r="K16" s="1"/>
      <c r="L16" s="1" t="s">
        <v>525</v>
      </c>
      <c r="M16" s="1"/>
      <c r="N16" s="1"/>
      <c r="O16" s="1"/>
      <c r="P16" s="1">
        <v>170</v>
      </c>
      <c r="Q16" s="1"/>
      <c r="R16" s="1">
        <v>45</v>
      </c>
      <c r="S16" s="1"/>
      <c r="T16" s="48" t="s">
        <v>410</v>
      </c>
      <c r="U16" s="1"/>
    </row>
    <row r="17" spans="2:27" ht="14.5" customHeight="1">
      <c r="B17" s="50" t="s">
        <v>68</v>
      </c>
      <c r="C17" s="51"/>
      <c r="D17" s="247" t="str">
        <f>LOOKUP(STR,Taulukot!$K$3:$L$13)</f>
        <v>Poor</v>
      </c>
      <c r="E17" s="53"/>
      <c r="F17" s="53"/>
      <c r="G17" s="54" t="s">
        <v>70</v>
      </c>
      <c r="H17" s="51"/>
      <c r="I17" s="55" t="str">
        <f>LOOKUP(DEX,Taulukot!$K$3:$L$13)</f>
        <v>Fair</v>
      </c>
      <c r="J17" s="53"/>
      <c r="K17" s="53"/>
      <c r="L17" s="54" t="s">
        <v>72</v>
      </c>
      <c r="M17" s="51"/>
      <c r="N17" s="55" t="str">
        <f>LOOKUP(INT,Taulukot!$K$3:$L$13)</f>
        <v>Mediocre</v>
      </c>
      <c r="O17" s="53"/>
      <c r="P17" s="53"/>
      <c r="Q17" s="54" t="s">
        <v>74</v>
      </c>
      <c r="R17" s="51"/>
      <c r="S17" s="55" t="str">
        <f>LOOKUP(CHA,Taulukot!$K$3:$L$13)</f>
        <v>Legendary</v>
      </c>
      <c r="T17" s="53"/>
      <c r="U17" s="225"/>
    </row>
    <row r="18" spans="2:27" ht="15" customHeight="1">
      <c r="B18" s="889">
        <v>-1</v>
      </c>
      <c r="C18" s="889"/>
      <c r="D18" s="59"/>
      <c r="E18" s="59"/>
      <c r="F18" s="59"/>
      <c r="G18" s="889">
        <v>2</v>
      </c>
      <c r="H18" s="889"/>
      <c r="I18" s="59"/>
      <c r="J18" s="59"/>
      <c r="K18" s="59"/>
      <c r="L18" s="889">
        <v>0</v>
      </c>
      <c r="M18" s="889"/>
      <c r="N18" s="59"/>
      <c r="O18" s="59"/>
      <c r="P18" s="59"/>
      <c r="Q18" s="889">
        <v>6</v>
      </c>
      <c r="R18" s="889"/>
      <c r="S18" s="59"/>
      <c r="T18" s="59"/>
      <c r="U18" s="226"/>
    </row>
    <row r="19" spans="2:27" ht="16.5" customHeight="1">
      <c r="B19" s="889"/>
      <c r="C19" s="889"/>
      <c r="D19" s="63"/>
      <c r="E19" s="63"/>
      <c r="F19" s="63"/>
      <c r="G19" s="889"/>
      <c r="H19" s="889"/>
      <c r="I19" s="63"/>
      <c r="J19" s="63"/>
      <c r="K19" s="63"/>
      <c r="L19" s="889"/>
      <c r="M19" s="889"/>
      <c r="N19" s="63"/>
      <c r="O19" s="63"/>
      <c r="P19" s="63"/>
      <c r="Q19" s="889"/>
      <c r="R19" s="889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91</v>
      </c>
      <c r="C21" s="1"/>
      <c r="D21" s="1"/>
      <c r="E21" s="75"/>
      <c r="F21" s="74">
        <f t="shared" ref="F21:F27" si="0">E21+STR</f>
        <v>-1</v>
      </c>
      <c r="G21" s="1" t="s">
        <v>92</v>
      </c>
      <c r="H21" s="1"/>
      <c r="I21" s="1"/>
      <c r="J21" s="75">
        <v>5</v>
      </c>
      <c r="K21" s="76">
        <f t="shared" ref="K21:K27" si="1">J21+DEX</f>
        <v>7</v>
      </c>
      <c r="L21" s="1" t="s">
        <v>93</v>
      </c>
      <c r="M21" s="1"/>
      <c r="N21" s="1"/>
      <c r="O21" s="75"/>
      <c r="P21" s="77">
        <f t="shared" ref="P21:P28" si="2">O21+INT</f>
        <v>0</v>
      </c>
      <c r="Q21" s="1" t="s">
        <v>94</v>
      </c>
      <c r="R21" s="1"/>
      <c r="S21" s="1"/>
      <c r="T21" s="219">
        <v>7</v>
      </c>
      <c r="U21" s="229">
        <f t="shared" ref="U21:U27" si="3">T21+CHA</f>
        <v>13</v>
      </c>
    </row>
    <row r="22" spans="2:27">
      <c r="B22" s="48" t="s">
        <v>97</v>
      </c>
      <c r="C22" s="1"/>
      <c r="D22" s="1"/>
      <c r="E22" s="75"/>
      <c r="F22" s="74">
        <f t="shared" si="0"/>
        <v>-1</v>
      </c>
      <c r="G22" s="1" t="s">
        <v>98</v>
      </c>
      <c r="H22" s="1"/>
      <c r="I22" s="1"/>
      <c r="J22" s="75"/>
      <c r="K22" s="76">
        <f t="shared" si="1"/>
        <v>2</v>
      </c>
      <c r="L22" s="1" t="s">
        <v>99</v>
      </c>
      <c r="M22" s="1"/>
      <c r="N22" s="1"/>
      <c r="O22" s="75">
        <v>1</v>
      </c>
      <c r="P22" s="80">
        <f t="shared" si="2"/>
        <v>1</v>
      </c>
      <c r="Q22" s="1" t="s">
        <v>100</v>
      </c>
      <c r="R22" s="1"/>
      <c r="S22" s="1"/>
      <c r="T22" s="75"/>
      <c r="U22" s="230">
        <f t="shared" si="3"/>
        <v>6</v>
      </c>
    </row>
    <row r="23" spans="2:27">
      <c r="B23" s="48" t="s">
        <v>103</v>
      </c>
      <c r="C23" s="1"/>
      <c r="D23" s="1"/>
      <c r="E23" s="75"/>
      <c r="F23" s="74">
        <f t="shared" si="0"/>
        <v>-1</v>
      </c>
      <c r="G23" s="1" t="s">
        <v>104</v>
      </c>
      <c r="H23" s="1"/>
      <c r="I23" s="1"/>
      <c r="J23" s="75"/>
      <c r="K23" s="76">
        <f t="shared" si="1"/>
        <v>2</v>
      </c>
      <c r="L23" s="341" t="s">
        <v>526</v>
      </c>
      <c r="M23" s="262"/>
      <c r="N23" s="262"/>
      <c r="O23" s="262"/>
      <c r="P23" s="80">
        <f t="shared" si="2"/>
        <v>0</v>
      </c>
      <c r="Q23" s="18" t="s">
        <v>106</v>
      </c>
      <c r="R23" s="1"/>
      <c r="S23" s="1"/>
      <c r="T23" s="75">
        <v>9</v>
      </c>
      <c r="U23" s="230">
        <f t="shared" si="3"/>
        <v>15</v>
      </c>
    </row>
    <row r="24" spans="2:27" ht="14.5" customHeight="1">
      <c r="B24" s="48" t="s">
        <v>108</v>
      </c>
      <c r="C24" s="1"/>
      <c r="D24" s="1"/>
      <c r="E24" s="342">
        <v>8</v>
      </c>
      <c r="F24" s="74">
        <f t="shared" si="0"/>
        <v>7</v>
      </c>
      <c r="G24" s="1" t="s">
        <v>109</v>
      </c>
      <c r="H24" s="1"/>
      <c r="I24" s="1"/>
      <c r="J24" s="75">
        <v>4</v>
      </c>
      <c r="K24" s="76">
        <f t="shared" si="1"/>
        <v>6</v>
      </c>
      <c r="L24" s="1" t="s">
        <v>110</v>
      </c>
      <c r="M24" s="1"/>
      <c r="N24" s="1"/>
      <c r="O24" s="75">
        <v>2</v>
      </c>
      <c r="P24" s="80">
        <f t="shared" si="2"/>
        <v>2</v>
      </c>
      <c r="Q24" s="1" t="s">
        <v>111</v>
      </c>
      <c r="R24" s="1"/>
      <c r="S24" s="1"/>
      <c r="T24" s="75">
        <v>3</v>
      </c>
      <c r="U24" s="230">
        <f t="shared" si="3"/>
        <v>9</v>
      </c>
    </row>
    <row r="25" spans="2:27" ht="14.5" customHeight="1">
      <c r="B25" s="94"/>
      <c r="C25" s="29"/>
      <c r="D25" s="29"/>
      <c r="E25" s="74">
        <v>0</v>
      </c>
      <c r="F25" s="74">
        <f t="shared" si="0"/>
        <v>-1</v>
      </c>
      <c r="G25" s="1" t="s">
        <v>112</v>
      </c>
      <c r="H25" s="1"/>
      <c r="I25" s="1"/>
      <c r="J25" s="75">
        <v>1</v>
      </c>
      <c r="K25" s="76">
        <f t="shared" si="1"/>
        <v>3</v>
      </c>
      <c r="L25" s="95" t="s">
        <v>352</v>
      </c>
      <c r="M25" s="262"/>
      <c r="N25" s="262"/>
      <c r="O25" s="262"/>
      <c r="P25" s="80">
        <f t="shared" si="2"/>
        <v>0</v>
      </c>
      <c r="Q25" s="96"/>
      <c r="R25" s="29"/>
      <c r="S25" s="29"/>
      <c r="T25" s="1"/>
      <c r="U25" s="230">
        <f t="shared" si="3"/>
        <v>6</v>
      </c>
    </row>
    <row r="26" spans="2:27" ht="15" customHeight="1">
      <c r="B26" s="94"/>
      <c r="C26" s="29"/>
      <c r="D26" s="29"/>
      <c r="E26" s="74">
        <v>0</v>
      </c>
      <c r="F26" s="74">
        <f t="shared" si="0"/>
        <v>-1</v>
      </c>
      <c r="G26" s="1" t="s">
        <v>114</v>
      </c>
      <c r="H26" s="1"/>
      <c r="I26" s="1"/>
      <c r="J26" s="75"/>
      <c r="K26" s="76">
        <f t="shared" si="1"/>
        <v>2</v>
      </c>
      <c r="L26" s="1" t="s">
        <v>115</v>
      </c>
      <c r="M26" s="1"/>
      <c r="N26" s="1"/>
      <c r="O26" s="75"/>
      <c r="P26" s="80">
        <f t="shared" si="2"/>
        <v>0</v>
      </c>
      <c r="Q26" s="96"/>
      <c r="R26" s="29"/>
      <c r="S26" s="29"/>
      <c r="T26" s="1"/>
      <c r="U26" s="230">
        <f t="shared" si="3"/>
        <v>6</v>
      </c>
    </row>
    <row r="27" spans="2:27">
      <c r="B27" s="94"/>
      <c r="C27" s="29"/>
      <c r="D27" s="29"/>
      <c r="E27" s="74">
        <v>0</v>
      </c>
      <c r="F27" s="74">
        <f t="shared" si="0"/>
        <v>-1</v>
      </c>
      <c r="G27" s="1" t="s">
        <v>116</v>
      </c>
      <c r="H27" s="1"/>
      <c r="I27" s="1"/>
      <c r="J27" s="75"/>
      <c r="K27" s="76">
        <f t="shared" si="1"/>
        <v>2</v>
      </c>
      <c r="L27" s="1" t="s">
        <v>117</v>
      </c>
      <c r="M27" s="1"/>
      <c r="N27" s="1"/>
      <c r="O27" s="75"/>
      <c r="P27" s="80">
        <f t="shared" si="2"/>
        <v>0</v>
      </c>
      <c r="Q27" s="96"/>
      <c r="R27" s="29"/>
      <c r="S27" s="29"/>
      <c r="T27" s="1"/>
      <c r="U27" s="230">
        <f t="shared" si="3"/>
        <v>6</v>
      </c>
    </row>
    <row r="28" spans="2:27" ht="16" thickBot="1">
      <c r="B28" s="94"/>
      <c r="C28" s="29"/>
      <c r="D28" s="29"/>
      <c r="E28" s="97">
        <v>0</v>
      </c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75">
        <v>6</v>
      </c>
      <c r="P28" s="100">
        <f t="shared" si="2"/>
        <v>6</v>
      </c>
      <c r="Q28" s="7"/>
      <c r="R28" s="1"/>
      <c r="S28" s="1"/>
      <c r="T28" s="29"/>
      <c r="U28" s="8"/>
    </row>
    <row r="29" spans="2:27">
      <c r="B29" s="890" t="s">
        <v>119</v>
      </c>
      <c r="C29" s="890"/>
      <c r="D29" s="891" t="s">
        <v>120</v>
      </c>
      <c r="E29" s="891"/>
      <c r="F29" s="891" t="s">
        <v>121</v>
      </c>
      <c r="G29" s="891"/>
      <c r="H29" s="891" t="s">
        <v>122</v>
      </c>
      <c r="I29" s="891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9" t="s">
        <v>126</v>
      </c>
      <c r="W29" s="9"/>
      <c r="X29" s="9"/>
      <c r="Y29" s="9"/>
      <c r="Z29" s="9"/>
      <c r="AA29" s="9"/>
    </row>
    <row r="30" spans="2:27">
      <c r="B30" s="892">
        <v>10</v>
      </c>
      <c r="C30" s="892"/>
      <c r="D30" s="893">
        <f>H15+DEX+3</f>
        <v>15</v>
      </c>
      <c r="E30" s="893"/>
      <c r="F30" s="894">
        <f>IF(STR&gt;DEX,STR,DEX)+Level</f>
        <v>12</v>
      </c>
      <c r="G30" s="894"/>
      <c r="H30" s="895">
        <f>IF(DEX&gt;INT,DEX+Level/2,INT+Level/2)</f>
        <v>7</v>
      </c>
      <c r="I30" s="895"/>
      <c r="J30" s="232" t="s">
        <v>120</v>
      </c>
      <c r="K30" s="108" t="s">
        <v>528</v>
      </c>
      <c r="L30" s="108"/>
      <c r="M30" s="108"/>
      <c r="N30" s="108"/>
      <c r="O30" s="233" t="s">
        <v>133</v>
      </c>
      <c r="P30" s="109" t="s">
        <v>128</v>
      </c>
      <c r="Q30" s="75"/>
      <c r="R30" s="12">
        <f>D33/2</f>
        <v>9.5</v>
      </c>
      <c r="S30" s="110" t="s">
        <v>129</v>
      </c>
      <c r="T30" s="111"/>
      <c r="U30" s="112" t="s">
        <v>130</v>
      </c>
      <c r="V30" s="868" t="s">
        <v>131</v>
      </c>
      <c r="W30" s="869"/>
      <c r="X30" s="870" t="s">
        <v>1720</v>
      </c>
      <c r="Y30" s="869"/>
      <c r="Z30" s="870" t="s">
        <v>142</v>
      </c>
      <c r="AA30" s="871"/>
    </row>
    <row r="31" spans="2:27">
      <c r="B31" s="892"/>
      <c r="C31" s="892"/>
      <c r="D31" s="893"/>
      <c r="E31" s="893"/>
      <c r="F31" s="894"/>
      <c r="G31" s="894"/>
      <c r="H31" s="895"/>
      <c r="I31" s="895"/>
      <c r="J31" s="118">
        <f>_xlfn.SINGLE(move)-1</f>
        <v>14</v>
      </c>
      <c r="K31" s="119" t="s">
        <v>133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6.333333333333333</v>
      </c>
      <c r="S31" s="111" t="s">
        <v>137</v>
      </c>
      <c r="T31" s="111"/>
      <c r="U31" s="112" t="s">
        <v>130</v>
      </c>
      <c r="V31" s="863">
        <f>MAX(F21, K23)+10</f>
        <v>12</v>
      </c>
      <c r="W31" s="854"/>
      <c r="X31" s="863">
        <f>MAX($O$26, $T$23)+10</f>
        <v>19</v>
      </c>
      <c r="Y31" s="856"/>
      <c r="Z31" s="863">
        <f>MAX(INT, CHA)+5+LVL</f>
        <v>21</v>
      </c>
      <c r="AA31" s="857"/>
    </row>
    <row r="32" spans="2:27">
      <c r="B32" s="896" t="s">
        <v>123</v>
      </c>
      <c r="C32" s="896"/>
      <c r="D32" s="897" t="s">
        <v>140</v>
      </c>
      <c r="E32" s="897"/>
      <c r="F32" s="897" t="s">
        <v>141</v>
      </c>
      <c r="G32" s="897"/>
      <c r="H32" s="897" t="s">
        <v>355</v>
      </c>
      <c r="I32" s="897"/>
      <c r="J32" s="128">
        <f>_xlfn.SINGLE(move)*0.75</f>
        <v>11.25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4.75</v>
      </c>
      <c r="S32" s="111" t="s">
        <v>144</v>
      </c>
      <c r="T32" s="111"/>
      <c r="U32" s="112" t="s">
        <v>130</v>
      </c>
      <c r="V32" s="855" t="s">
        <v>1721</v>
      </c>
      <c r="W32" s="872">
        <v>4</v>
      </c>
      <c r="X32" s="867" t="s">
        <v>1722</v>
      </c>
      <c r="Y32" s="872"/>
      <c r="Z32" s="867" t="s">
        <v>1722</v>
      </c>
      <c r="AA32" s="873"/>
    </row>
    <row r="33" spans="2:27" ht="15" customHeight="1" thickBot="1">
      <c r="B33" s="892">
        <f>IF(K31="n",1, IF(K32="n",2, IF(K33="n",3,0)))+IF(O30="N",1,0)</f>
        <v>2</v>
      </c>
      <c r="C33" s="892"/>
      <c r="D33" s="894">
        <f>H15+STR+LVL</f>
        <v>19</v>
      </c>
      <c r="E33" s="894"/>
      <c r="F33" s="894">
        <f>IF(INT&gt;CHA,INT,CHA)+Level</f>
        <v>16</v>
      </c>
      <c r="G33" s="894"/>
      <c r="H33" s="894">
        <f>F33+5</f>
        <v>21</v>
      </c>
      <c r="I33" s="894"/>
      <c r="J33" s="130">
        <f>_xlfn.SINGLE(move)/2</f>
        <v>7.5</v>
      </c>
      <c r="K33" s="119" t="s">
        <v>130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3.1666666666666665</v>
      </c>
      <c r="S33" s="134" t="s">
        <v>150</v>
      </c>
      <c r="T33" s="134"/>
      <c r="U33" s="135" t="s">
        <v>130</v>
      </c>
      <c r="V33" s="874">
        <f>V31+W32</f>
        <v>16</v>
      </c>
      <c r="W33" s="859"/>
      <c r="X33" s="875">
        <f>X31+Y32</f>
        <v>19</v>
      </c>
      <c r="Y33" s="859"/>
      <c r="Z33" s="874">
        <f>Z31+AA32</f>
        <v>21</v>
      </c>
      <c r="AA33" s="862"/>
    </row>
    <row r="34" spans="2:27" ht="15" customHeight="1" thickBot="1">
      <c r="B34" s="892"/>
      <c r="C34" s="892"/>
      <c r="D34" s="894"/>
      <c r="E34" s="894"/>
      <c r="F34" s="894"/>
      <c r="G34" s="894"/>
      <c r="H34" s="894"/>
      <c r="I34" s="894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858"/>
      <c r="W34" s="859"/>
      <c r="X34" s="860"/>
      <c r="Y34" s="859"/>
      <c r="Z34" s="861"/>
      <c r="AA34" s="862"/>
    </row>
    <row r="35" spans="2:27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231" t="s">
        <v>527</v>
      </c>
      <c r="W35" s="103"/>
      <c r="X35" s="104"/>
      <c r="Y35" s="105"/>
      <c r="Z35" s="105"/>
      <c r="AA35" s="106"/>
    </row>
    <row r="36" spans="2:27">
      <c r="B36" s="158">
        <v>1</v>
      </c>
      <c r="C36" s="158">
        <v>4</v>
      </c>
      <c r="D36" s="158">
        <f t="shared" ref="D36:D45" si="4">B36*2</f>
        <v>2</v>
      </c>
      <c r="E36" s="158" t="s">
        <v>180</v>
      </c>
      <c r="F36" s="111" t="s">
        <v>529</v>
      </c>
      <c r="G36" s="111"/>
      <c r="H36" s="111"/>
      <c r="I36" s="111"/>
      <c r="J36" s="111"/>
      <c r="K36" s="111"/>
      <c r="L36" s="111"/>
      <c r="M36" s="111"/>
      <c r="N36" s="159" t="s">
        <v>62</v>
      </c>
      <c r="O36" s="111" t="s">
        <v>417</v>
      </c>
      <c r="P36" s="111"/>
      <c r="Q36" s="111"/>
      <c r="R36" s="111"/>
      <c r="S36" s="159"/>
      <c r="T36" s="111"/>
      <c r="U36" s="111"/>
      <c r="V36" s="222" t="s">
        <v>569</v>
      </c>
    </row>
    <row r="37" spans="2:27">
      <c r="B37" s="75">
        <v>2</v>
      </c>
      <c r="C37" s="75">
        <v>8</v>
      </c>
      <c r="D37" s="75">
        <f t="shared" si="4"/>
        <v>4</v>
      </c>
      <c r="E37" s="75"/>
      <c r="F37" s="1" t="s">
        <v>530</v>
      </c>
      <c r="G37" s="1"/>
      <c r="H37" s="1"/>
      <c r="I37" s="1"/>
      <c r="J37" s="1"/>
      <c r="K37" s="1"/>
      <c r="L37" s="1"/>
      <c r="M37" s="1"/>
      <c r="N37" s="162"/>
      <c r="O37" s="1" t="s">
        <v>419</v>
      </c>
      <c r="P37" s="1"/>
      <c r="Q37" s="1"/>
      <c r="R37" s="1"/>
      <c r="S37" s="162"/>
      <c r="T37" s="1"/>
      <c r="U37" s="1"/>
      <c r="V37" t="s">
        <v>570</v>
      </c>
    </row>
    <row r="38" spans="2:27">
      <c r="B38" s="75">
        <v>3</v>
      </c>
      <c r="C38" s="75">
        <v>12</v>
      </c>
      <c r="D38" s="75">
        <f t="shared" si="4"/>
        <v>6</v>
      </c>
      <c r="E38" s="75"/>
      <c r="F38" s="1" t="s">
        <v>531</v>
      </c>
      <c r="G38" s="1"/>
      <c r="H38" s="1"/>
      <c r="I38" s="1"/>
      <c r="J38" s="1"/>
      <c r="K38" s="1"/>
      <c r="L38" s="1"/>
      <c r="M38" s="1"/>
      <c r="N38" s="162"/>
      <c r="O38" s="1"/>
      <c r="P38" s="1"/>
      <c r="Q38" s="1"/>
      <c r="R38" s="1"/>
      <c r="S38" s="162"/>
      <c r="T38" s="1"/>
      <c r="U38" s="1"/>
      <c r="V38" s="222" t="s">
        <v>571</v>
      </c>
    </row>
    <row r="39" spans="2:27">
      <c r="B39" s="158">
        <v>4</v>
      </c>
      <c r="C39" s="158">
        <v>18</v>
      </c>
      <c r="D39" s="158">
        <f t="shared" si="4"/>
        <v>8</v>
      </c>
      <c r="E39" s="158" t="s">
        <v>163</v>
      </c>
      <c r="F39" s="111" t="s">
        <v>578</v>
      </c>
      <c r="G39" s="111"/>
      <c r="H39" s="111"/>
      <c r="I39" s="111"/>
      <c r="J39" s="111"/>
      <c r="K39" s="111"/>
      <c r="L39" s="111"/>
      <c r="M39" s="111"/>
      <c r="N39" s="159" t="s">
        <v>166</v>
      </c>
      <c r="O39" s="111" t="s">
        <v>243</v>
      </c>
      <c r="P39" s="111"/>
      <c r="Q39" s="111"/>
      <c r="R39" s="111"/>
      <c r="S39" s="159"/>
      <c r="T39" s="111"/>
      <c r="U39" s="111"/>
      <c r="V39" t="s">
        <v>572</v>
      </c>
    </row>
    <row r="40" spans="2:27">
      <c r="B40" s="75">
        <v>5</v>
      </c>
      <c r="C40" s="75">
        <v>24</v>
      </c>
      <c r="D40" s="75">
        <f t="shared" si="4"/>
        <v>10</v>
      </c>
      <c r="E40" s="75"/>
      <c r="F40" s="1" t="s">
        <v>580</v>
      </c>
      <c r="G40" s="1"/>
      <c r="H40" s="1"/>
      <c r="I40" s="1"/>
      <c r="J40" s="1"/>
      <c r="K40" s="1"/>
      <c r="L40" s="1"/>
      <c r="M40" s="1"/>
      <c r="N40" s="162"/>
      <c r="O40" s="1" t="s">
        <v>581</v>
      </c>
      <c r="P40" s="1"/>
      <c r="Q40" s="1"/>
      <c r="R40" s="1"/>
      <c r="S40" s="162"/>
      <c r="T40" s="1"/>
      <c r="U40" s="1"/>
      <c r="V40" t="s">
        <v>573</v>
      </c>
    </row>
    <row r="41" spans="2:27">
      <c r="B41" s="75">
        <v>6</v>
      </c>
      <c r="C41" s="75">
        <v>30</v>
      </c>
      <c r="D41" s="75">
        <f t="shared" si="4"/>
        <v>12</v>
      </c>
      <c r="E41" s="75"/>
      <c r="F41" s="1" t="s">
        <v>582</v>
      </c>
      <c r="G41" s="1"/>
      <c r="H41" s="1"/>
      <c r="I41" s="1"/>
      <c r="J41" s="1"/>
      <c r="K41" s="1"/>
      <c r="L41" s="1"/>
      <c r="M41" s="1"/>
      <c r="N41" s="162"/>
      <c r="O41" s="1" t="s">
        <v>583</v>
      </c>
      <c r="P41" s="1"/>
      <c r="Q41" s="1"/>
      <c r="R41" s="1"/>
      <c r="S41" s="162"/>
      <c r="T41" s="1"/>
      <c r="U41" s="1"/>
      <c r="V41" t="s">
        <v>574</v>
      </c>
    </row>
    <row r="42" spans="2:27">
      <c r="B42" s="158">
        <v>7</v>
      </c>
      <c r="C42" s="158">
        <v>34</v>
      </c>
      <c r="D42" s="158">
        <f t="shared" si="4"/>
        <v>14</v>
      </c>
      <c r="E42" s="158" t="s">
        <v>180</v>
      </c>
      <c r="F42" s="111" t="s">
        <v>585</v>
      </c>
      <c r="G42" s="111"/>
      <c r="H42" s="111"/>
      <c r="I42" s="111"/>
      <c r="J42" s="111"/>
      <c r="K42" s="111"/>
      <c r="L42" s="111"/>
      <c r="M42" s="111"/>
      <c r="N42" s="159" t="s">
        <v>62</v>
      </c>
      <c r="O42" s="111" t="s">
        <v>586</v>
      </c>
      <c r="P42" s="111"/>
      <c r="Q42" s="111"/>
      <c r="R42" s="111"/>
      <c r="S42" s="159"/>
      <c r="T42" s="111"/>
      <c r="U42" s="111"/>
      <c r="V42" s="222" t="s">
        <v>575</v>
      </c>
    </row>
    <row r="43" spans="2:27">
      <c r="B43" s="75">
        <v>8</v>
      </c>
      <c r="C43" s="75">
        <v>38</v>
      </c>
      <c r="D43" s="75">
        <f t="shared" si="4"/>
        <v>16</v>
      </c>
      <c r="E43" s="75"/>
      <c r="F43" s="1" t="s">
        <v>587</v>
      </c>
      <c r="H43" s="1"/>
      <c r="I43" s="1"/>
      <c r="J43" s="1"/>
      <c r="K43" s="1"/>
      <c r="L43" s="1"/>
      <c r="M43" s="1"/>
      <c r="N43" s="162"/>
      <c r="O43" s="1" t="s">
        <v>588</v>
      </c>
      <c r="P43" s="1"/>
      <c r="Q43" s="1"/>
      <c r="R43" s="1"/>
      <c r="S43" s="162"/>
      <c r="T43" s="1"/>
      <c r="U43" s="1"/>
      <c r="V43" t="s">
        <v>576</v>
      </c>
    </row>
    <row r="44" spans="2:27">
      <c r="B44" s="75">
        <v>9</v>
      </c>
      <c r="C44" s="75">
        <v>42</v>
      </c>
      <c r="D44" s="75">
        <f t="shared" si="4"/>
        <v>18</v>
      </c>
      <c r="E44" s="75"/>
      <c r="F44" s="1" t="s">
        <v>589</v>
      </c>
      <c r="G44" s="1"/>
      <c r="H44" s="1"/>
      <c r="I44" s="1"/>
      <c r="J44" s="1"/>
      <c r="K44" s="1"/>
      <c r="L44" s="1"/>
      <c r="M44" s="1"/>
      <c r="N44" s="162"/>
      <c r="O44" s="1"/>
      <c r="P44" s="1"/>
      <c r="Q44" s="1"/>
      <c r="R44" s="1"/>
      <c r="S44" s="162"/>
      <c r="T44" s="1"/>
      <c r="U44" s="1"/>
      <c r="V44" s="222" t="s">
        <v>577</v>
      </c>
    </row>
    <row r="45" spans="2:27" ht="16" thickBot="1">
      <c r="B45" s="158">
        <v>10</v>
      </c>
      <c r="C45" s="158">
        <v>46</v>
      </c>
      <c r="D45" s="158">
        <f t="shared" si="4"/>
        <v>20</v>
      </c>
      <c r="E45" s="158" t="s">
        <v>180</v>
      </c>
      <c r="F45" s="111" t="s">
        <v>590</v>
      </c>
      <c r="G45" s="111"/>
      <c r="H45" s="111"/>
      <c r="I45" s="111"/>
      <c r="J45" s="111"/>
      <c r="K45" s="111"/>
      <c r="L45" s="111"/>
      <c r="M45" s="111"/>
      <c r="N45" s="159" t="s">
        <v>62</v>
      </c>
      <c r="O45" s="111" t="s">
        <v>305</v>
      </c>
      <c r="P45" s="111"/>
      <c r="Q45" s="111"/>
      <c r="R45" s="111" t="s">
        <v>591</v>
      </c>
      <c r="S45" s="159"/>
      <c r="T45" s="111"/>
      <c r="U45" s="111"/>
      <c r="V45" t="s">
        <v>579</v>
      </c>
    </row>
    <row r="46" spans="2:27" ht="16" thickBot="1">
      <c r="B46" s="19" t="s">
        <v>386</v>
      </c>
      <c r="C46" s="20"/>
      <c r="D46" s="20"/>
      <c r="E46" s="22"/>
      <c r="F46" s="24" t="s">
        <v>36</v>
      </c>
      <c r="G46" s="20" t="s">
        <v>37</v>
      </c>
      <c r="H46" s="26" t="s">
        <v>203</v>
      </c>
      <c r="I46" s="26" t="s">
        <v>38</v>
      </c>
      <c r="J46" s="310" t="s">
        <v>204</v>
      </c>
      <c r="K46" s="26" t="s">
        <v>39</v>
      </c>
      <c r="L46" s="20" t="s">
        <v>40</v>
      </c>
      <c r="M46" s="20"/>
      <c r="N46" s="20"/>
      <c r="O46" s="20"/>
      <c r="P46" s="20"/>
      <c r="Q46" s="26"/>
      <c r="R46" s="886" t="s">
        <v>11</v>
      </c>
      <c r="S46" s="886"/>
      <c r="T46" s="886"/>
      <c r="U46" s="886"/>
      <c r="V46" s="162" t="s">
        <v>528</v>
      </c>
    </row>
    <row r="47" spans="2:27" ht="15.5" customHeight="1">
      <c r="B47" s="173" t="s">
        <v>108</v>
      </c>
      <c r="C47" s="11"/>
      <c r="D47" s="11"/>
      <c r="E47" s="11"/>
      <c r="F47" s="174"/>
      <c r="G47" s="176" t="s">
        <v>206</v>
      </c>
      <c r="H47" s="174" t="s">
        <v>210</v>
      </c>
      <c r="I47" s="174" t="s">
        <v>532</v>
      </c>
      <c r="J47" s="174">
        <f>F24</f>
        <v>7</v>
      </c>
      <c r="K47" s="29"/>
      <c r="L47" s="29"/>
      <c r="M47" s="29"/>
      <c r="N47" s="29"/>
      <c r="O47" s="29"/>
      <c r="P47" s="29"/>
      <c r="Q47" s="29"/>
      <c r="R47" s="1" t="s">
        <v>14</v>
      </c>
      <c r="S47" s="1"/>
      <c r="T47" s="1"/>
      <c r="U47" s="16" t="s">
        <v>15</v>
      </c>
      <c r="V47" t="s">
        <v>584</v>
      </c>
    </row>
    <row r="48" spans="2:27">
      <c r="B48" s="28" t="s">
        <v>106</v>
      </c>
      <c r="C48" s="11"/>
      <c r="D48" s="11"/>
      <c r="E48" s="11"/>
      <c r="F48" s="174"/>
      <c r="G48" s="176" t="s">
        <v>532</v>
      </c>
      <c r="H48" s="174"/>
      <c r="I48" s="174" t="s">
        <v>533</v>
      </c>
      <c r="J48" s="343">
        <f>U23</f>
        <v>15</v>
      </c>
      <c r="K48" s="29" t="s">
        <v>534</v>
      </c>
      <c r="L48" s="29">
        <f>U23+10</f>
        <v>25</v>
      </c>
      <c r="M48" s="1" t="s">
        <v>592</v>
      </c>
      <c r="N48" s="1"/>
      <c r="O48" s="1"/>
      <c r="P48" s="1"/>
      <c r="Q48" s="1"/>
      <c r="R48" s="1" t="s">
        <v>17</v>
      </c>
      <c r="S48" s="1"/>
      <c r="T48" s="1"/>
      <c r="U48" s="16" t="s">
        <v>15</v>
      </c>
      <c r="V48" s="222" t="s">
        <v>183</v>
      </c>
    </row>
    <row r="49" spans="1:23">
      <c r="B49" s="28" t="s">
        <v>593</v>
      </c>
      <c r="C49" s="29"/>
      <c r="D49" s="29"/>
      <c r="E49" s="29"/>
      <c r="F49" s="177"/>
      <c r="G49" s="176" t="s">
        <v>594</v>
      </c>
      <c r="H49" s="174"/>
      <c r="I49" s="174">
        <v>2</v>
      </c>
      <c r="J49" s="343">
        <f>U23</f>
        <v>15</v>
      </c>
      <c r="K49" s="29" t="s">
        <v>534</v>
      </c>
      <c r="L49" s="29">
        <f>U23+10</f>
        <v>25</v>
      </c>
      <c r="M49" s="108"/>
      <c r="N49" s="108"/>
      <c r="O49" s="108"/>
      <c r="P49" s="108"/>
      <c r="Q49" s="108"/>
      <c r="R49" s="1" t="s">
        <v>21</v>
      </c>
      <c r="S49" s="1"/>
      <c r="T49" s="1"/>
      <c r="U49" s="16" t="s">
        <v>15</v>
      </c>
      <c r="V49" t="s">
        <v>184</v>
      </c>
    </row>
    <row r="50" spans="1:23">
      <c r="B50" s="28" t="s">
        <v>139</v>
      </c>
      <c r="C50" s="29"/>
      <c r="D50" s="29"/>
      <c r="E50" s="29"/>
      <c r="F50" s="177" t="s">
        <v>46</v>
      </c>
      <c r="G50" s="11"/>
      <c r="H50" s="174"/>
      <c r="I50" s="174"/>
      <c r="J50" s="174">
        <f>K21+10</f>
        <v>17</v>
      </c>
      <c r="K50" s="344"/>
      <c r="L50" s="345"/>
      <c r="M50" s="29"/>
      <c r="N50" s="29"/>
      <c r="O50" s="91"/>
      <c r="P50" s="90"/>
      <c r="Q50" s="29"/>
      <c r="R50" s="1" t="s">
        <v>24</v>
      </c>
      <c r="S50" s="1"/>
      <c r="T50" s="1"/>
      <c r="U50" s="16" t="s">
        <v>15</v>
      </c>
      <c r="V50" s="222" t="s">
        <v>168</v>
      </c>
    </row>
    <row r="51" spans="1:23">
      <c r="A51" s="1"/>
      <c r="B51" s="331" t="s">
        <v>34</v>
      </c>
      <c r="C51" s="346"/>
      <c r="D51" s="346"/>
      <c r="E51" s="346"/>
      <c r="F51" s="346"/>
      <c r="G51" s="346"/>
      <c r="H51" s="346"/>
      <c r="I51" s="346"/>
      <c r="J51" s="346">
        <f>U23</f>
        <v>15</v>
      </c>
      <c r="K51" s="331" t="s">
        <v>34</v>
      </c>
      <c r="L51" s="331"/>
      <c r="M51" s="331"/>
      <c r="N51" s="331"/>
      <c r="O51" s="331"/>
      <c r="P51" s="331"/>
      <c r="Q51" s="331"/>
      <c r="R51" s="887" t="s">
        <v>27</v>
      </c>
      <c r="S51" s="887"/>
      <c r="T51" s="887"/>
      <c r="U51" s="16" t="s">
        <v>15</v>
      </c>
      <c r="V51" t="s">
        <v>442</v>
      </c>
    </row>
    <row r="52" spans="1:23">
      <c r="A52" s="347">
        <v>1</v>
      </c>
      <c r="B52" s="348" t="s">
        <v>535</v>
      </c>
      <c r="C52" s="1"/>
      <c r="D52" s="1"/>
      <c r="E52" s="1"/>
      <c r="F52" s="349"/>
      <c r="G52" s="1"/>
      <c r="H52" s="75"/>
      <c r="I52" s="1"/>
      <c r="J52" s="347">
        <v>12</v>
      </c>
      <c r="K52" s="350" t="s">
        <v>101</v>
      </c>
      <c r="L52" s="1"/>
      <c r="M52" s="1"/>
      <c r="N52" s="1"/>
      <c r="O52" s="1"/>
      <c r="P52" s="1"/>
      <c r="Q52" s="1"/>
      <c r="R52" s="1" t="s">
        <v>29</v>
      </c>
      <c r="S52" s="1"/>
      <c r="T52" s="1"/>
      <c r="U52" s="16" t="s">
        <v>15</v>
      </c>
    </row>
    <row r="53" spans="1:23">
      <c r="A53" s="347">
        <v>2</v>
      </c>
      <c r="B53" s="697" t="s">
        <v>537</v>
      </c>
      <c r="C53" s="693"/>
      <c r="D53" s="693"/>
      <c r="E53" s="693"/>
      <c r="F53" s="698"/>
      <c r="G53" s="693"/>
      <c r="H53" s="699"/>
      <c r="I53" s="693"/>
      <c r="J53" s="347">
        <v>13</v>
      </c>
      <c r="K53" s="350" t="s">
        <v>549</v>
      </c>
      <c r="L53" s="1"/>
      <c r="M53" s="1"/>
      <c r="N53" s="1"/>
      <c r="O53" s="1"/>
      <c r="P53" s="1"/>
      <c r="Q53" s="1"/>
      <c r="R53" s="14" t="s">
        <v>12</v>
      </c>
      <c r="S53" s="13"/>
      <c r="T53" s="13"/>
      <c r="U53" s="13"/>
    </row>
    <row r="54" spans="1:23">
      <c r="A54" s="347">
        <v>3</v>
      </c>
      <c r="B54" s="697" t="s">
        <v>595</v>
      </c>
      <c r="C54" s="693"/>
      <c r="D54" s="693"/>
      <c r="E54" s="693"/>
      <c r="F54" s="698"/>
      <c r="G54" s="693"/>
      <c r="H54" s="699"/>
      <c r="I54" s="693"/>
      <c r="J54" s="347">
        <v>14</v>
      </c>
      <c r="K54" s="350" t="s">
        <v>552</v>
      </c>
      <c r="L54" s="1"/>
      <c r="M54" s="1"/>
      <c r="N54" s="308" t="s">
        <v>553</v>
      </c>
      <c r="O54" s="1"/>
      <c r="P54" s="1"/>
      <c r="Q54" s="1"/>
      <c r="R54" s="1" t="s">
        <v>16</v>
      </c>
      <c r="S54" s="1"/>
      <c r="T54" s="1"/>
      <c r="U54" s="16" t="s">
        <v>15</v>
      </c>
      <c r="W54" s="1"/>
    </row>
    <row r="55" spans="1:23">
      <c r="A55" s="347">
        <v>4</v>
      </c>
      <c r="B55" s="697" t="s">
        <v>596</v>
      </c>
      <c r="C55" s="693"/>
      <c r="D55" s="693"/>
      <c r="E55" s="693"/>
      <c r="F55" s="700"/>
      <c r="G55" s="693"/>
      <c r="H55" s="699"/>
      <c r="I55" s="693"/>
      <c r="J55" s="347">
        <v>15</v>
      </c>
      <c r="K55" s="350" t="s">
        <v>551</v>
      </c>
      <c r="L55" s="1"/>
      <c r="M55" s="1"/>
      <c r="N55" s="1"/>
      <c r="O55" s="1"/>
      <c r="P55" s="1"/>
      <c r="Q55" s="1"/>
      <c r="R55" s="1" t="s">
        <v>18</v>
      </c>
      <c r="S55" s="1"/>
      <c r="T55" s="1"/>
      <c r="U55" s="16" t="s">
        <v>15</v>
      </c>
      <c r="W55" s="1"/>
    </row>
    <row r="56" spans="1:23">
      <c r="A56" s="347">
        <v>5</v>
      </c>
      <c r="B56" s="697" t="s">
        <v>597</v>
      </c>
      <c r="C56" s="693"/>
      <c r="D56" s="693"/>
      <c r="E56" s="693"/>
      <c r="F56" s="700"/>
      <c r="G56" s="693"/>
      <c r="H56" s="699"/>
      <c r="I56" s="693"/>
      <c r="J56" s="347">
        <v>16</v>
      </c>
      <c r="K56" s="350" t="s">
        <v>598</v>
      </c>
      <c r="L56" s="1"/>
      <c r="M56" s="1"/>
      <c r="N56" s="1"/>
      <c r="O56" s="1"/>
      <c r="P56" s="1"/>
      <c r="Q56" s="1"/>
      <c r="R56" s="1" t="s">
        <v>22</v>
      </c>
      <c r="S56" s="1"/>
      <c r="T56" s="1"/>
      <c r="U56" s="16" t="s">
        <v>19</v>
      </c>
      <c r="W56" s="1"/>
    </row>
    <row r="57" spans="1:23">
      <c r="A57" s="347">
        <v>6</v>
      </c>
      <c r="B57" s="350" t="s">
        <v>599</v>
      </c>
      <c r="C57" s="1"/>
      <c r="D57" s="1"/>
      <c r="E57" s="1"/>
      <c r="F57" s="349"/>
      <c r="G57" s="1"/>
      <c r="H57" s="75"/>
      <c r="I57" s="1"/>
      <c r="J57" s="347">
        <v>17</v>
      </c>
      <c r="K57" s="350" t="s">
        <v>600</v>
      </c>
      <c r="L57" s="1"/>
      <c r="M57" s="1"/>
      <c r="N57" s="1"/>
      <c r="O57" s="1"/>
      <c r="P57" s="1"/>
      <c r="Q57" s="1"/>
      <c r="R57" s="1" t="s">
        <v>25</v>
      </c>
      <c r="S57" s="1"/>
      <c r="T57" s="1"/>
      <c r="U57" s="16" t="s">
        <v>19</v>
      </c>
      <c r="W57" s="1"/>
    </row>
    <row r="58" spans="1:23">
      <c r="A58" s="347">
        <v>7</v>
      </c>
      <c r="B58" s="350" t="s">
        <v>95</v>
      </c>
      <c r="C58" s="1"/>
      <c r="D58" s="1"/>
      <c r="E58" s="1" t="s">
        <v>601</v>
      </c>
      <c r="F58" s="349"/>
      <c r="G58" s="1"/>
      <c r="H58" s="75"/>
      <c r="I58" s="1"/>
      <c r="J58" s="347">
        <v>18</v>
      </c>
      <c r="K58" s="352" t="s">
        <v>602</v>
      </c>
      <c r="L58" s="1"/>
      <c r="M58" s="1"/>
      <c r="N58" s="1"/>
      <c r="O58" s="1"/>
      <c r="P58" s="1"/>
      <c r="Q58" s="1"/>
      <c r="R58" s="1" t="s">
        <v>28</v>
      </c>
      <c r="S58" s="1"/>
      <c r="T58" s="1"/>
      <c r="U58" s="16" t="s">
        <v>15</v>
      </c>
      <c r="W58" s="1"/>
    </row>
    <row r="59" spans="1:23">
      <c r="A59" s="347">
        <v>8</v>
      </c>
      <c r="B59" s="350" t="s">
        <v>539</v>
      </c>
      <c r="C59" s="1"/>
      <c r="D59" s="1"/>
      <c r="E59" s="1"/>
      <c r="F59" s="349"/>
      <c r="G59" s="1"/>
      <c r="H59" s="75"/>
      <c r="I59" s="1"/>
      <c r="J59" s="347">
        <v>19</v>
      </c>
      <c r="K59" s="352" t="s">
        <v>603</v>
      </c>
      <c r="L59" s="1"/>
      <c r="M59" s="1"/>
      <c r="N59" s="1"/>
      <c r="O59" s="1"/>
      <c r="P59" s="1"/>
      <c r="Q59" s="1"/>
      <c r="R59" s="1" t="s">
        <v>30</v>
      </c>
      <c r="S59" s="1"/>
      <c r="T59" s="1"/>
      <c r="U59" s="16" t="s">
        <v>19</v>
      </c>
      <c r="W59" s="1"/>
    </row>
    <row r="60" spans="1:23">
      <c r="A60" s="347">
        <v>9</v>
      </c>
      <c r="B60" s="350" t="s">
        <v>604</v>
      </c>
      <c r="C60" s="1"/>
      <c r="D60" s="1"/>
      <c r="E60" s="1"/>
      <c r="F60" s="349"/>
      <c r="G60" s="1"/>
      <c r="H60" s="75"/>
      <c r="I60" s="1"/>
      <c r="J60" s="347">
        <v>20</v>
      </c>
      <c r="K60" s="47" t="s">
        <v>605</v>
      </c>
      <c r="L60" s="1"/>
      <c r="M60" s="1"/>
      <c r="N60" s="168" t="s">
        <v>606</v>
      </c>
      <c r="O60" s="353">
        <f>U23+10</f>
        <v>25</v>
      </c>
      <c r="P60" s="1"/>
      <c r="Q60" s="75">
        <f>U23</f>
        <v>15</v>
      </c>
      <c r="R60" s="1" t="s">
        <v>401</v>
      </c>
      <c r="S60" s="1"/>
      <c r="T60" s="1"/>
      <c r="U60" s="16" t="s">
        <v>15</v>
      </c>
      <c r="W60" s="1"/>
    </row>
    <row r="61" spans="1:23">
      <c r="A61" s="347">
        <v>10</v>
      </c>
      <c r="B61" s="350" t="s">
        <v>541</v>
      </c>
      <c r="C61" s="1"/>
      <c r="D61" s="1"/>
      <c r="E61" s="1"/>
      <c r="F61" s="351"/>
      <c r="G61" s="1"/>
      <c r="H61" s="75"/>
      <c r="I61" s="1"/>
      <c r="J61" s="347">
        <v>21</v>
      </c>
      <c r="K61" s="352" t="s">
        <v>607</v>
      </c>
      <c r="L61" s="1"/>
      <c r="M61" s="1"/>
      <c r="N61" s="1"/>
      <c r="O61" s="1"/>
      <c r="P61" s="1"/>
      <c r="Q61" s="1"/>
      <c r="R61" s="204" t="s">
        <v>233</v>
      </c>
      <c r="S61" s="14"/>
      <c r="T61" s="14"/>
      <c r="U61" s="13"/>
      <c r="W61" s="1"/>
    </row>
    <row r="62" spans="1:23">
      <c r="A62" s="354">
        <v>11</v>
      </c>
      <c r="B62" s="355" t="s">
        <v>608</v>
      </c>
      <c r="C62" s="356"/>
      <c r="D62" s="357"/>
      <c r="E62" s="357"/>
      <c r="F62" s="358"/>
      <c r="G62" s="356"/>
      <c r="H62" s="356"/>
      <c r="I62" s="357"/>
      <c r="J62" s="359">
        <v>22</v>
      </c>
      <c r="K62" s="360" t="s">
        <v>609</v>
      </c>
      <c r="L62" s="357"/>
      <c r="M62" s="357"/>
      <c r="N62" s="357"/>
      <c r="O62" s="357"/>
      <c r="P62" s="357"/>
      <c r="Q62" s="357"/>
      <c r="R62" s="1" t="s">
        <v>236</v>
      </c>
      <c r="S62" s="1"/>
      <c r="T62" s="205" t="s">
        <v>237</v>
      </c>
      <c r="U62" s="206"/>
      <c r="W62" s="1"/>
    </row>
    <row r="63" spans="1:23">
      <c r="A63" s="331" t="s">
        <v>438</v>
      </c>
      <c r="B63" s="331"/>
      <c r="C63" s="331"/>
      <c r="D63" s="331" t="s">
        <v>493</v>
      </c>
      <c r="E63" s="331"/>
      <c r="F63" s="331"/>
      <c r="G63" s="331" t="s">
        <v>108</v>
      </c>
      <c r="H63" s="331"/>
      <c r="I63" s="331"/>
      <c r="J63" s="331" t="s">
        <v>494</v>
      </c>
      <c r="K63" s="29"/>
      <c r="L63" s="29"/>
      <c r="M63" s="29"/>
      <c r="N63" s="29"/>
      <c r="O63" s="29"/>
      <c r="P63" s="29"/>
      <c r="Q63" s="29"/>
      <c r="R63" s="1" t="s">
        <v>240</v>
      </c>
      <c r="S63" s="1"/>
      <c r="T63" s="205" t="s">
        <v>241</v>
      </c>
      <c r="U63" s="206"/>
      <c r="W63" s="1"/>
    </row>
    <row r="64" spans="1:23">
      <c r="A64" s="308" t="s">
        <v>610</v>
      </c>
      <c r="B64" s="308" t="s">
        <v>611</v>
      </c>
      <c r="C64" s="308"/>
      <c r="D64" s="308"/>
      <c r="E64" s="308"/>
      <c r="F64" s="308"/>
      <c r="G64" s="75">
        <f>E$24</f>
        <v>8</v>
      </c>
      <c r="H64" s="361">
        <f>E24+5</f>
        <v>13</v>
      </c>
      <c r="I64" s="308" t="s">
        <v>498</v>
      </c>
      <c r="J64" s="335">
        <v>5</v>
      </c>
      <c r="K64" s="29"/>
      <c r="L64" s="29"/>
      <c r="M64" s="29"/>
      <c r="N64" s="29"/>
      <c r="O64" s="29"/>
      <c r="P64" s="29"/>
      <c r="Q64" s="29"/>
      <c r="R64" s="1" t="s">
        <v>244</v>
      </c>
      <c r="S64" s="1"/>
      <c r="T64" s="205" t="s">
        <v>245</v>
      </c>
      <c r="U64" s="206"/>
      <c r="W64" s="1"/>
    </row>
    <row r="65" spans="1:43">
      <c r="A65" s="308" t="s">
        <v>612</v>
      </c>
      <c r="B65" s="308" t="s">
        <v>613</v>
      </c>
      <c r="C65" s="308"/>
      <c r="D65" s="308"/>
      <c r="E65" s="308"/>
      <c r="F65" s="308"/>
      <c r="G65" s="75">
        <f>E$24+3</f>
        <v>11</v>
      </c>
      <c r="H65" s="257" t="s">
        <v>502</v>
      </c>
      <c r="I65" s="308"/>
      <c r="J65" s="335">
        <v>10</v>
      </c>
      <c r="K65" s="29"/>
      <c r="L65" s="29"/>
      <c r="M65" s="29"/>
      <c r="N65" s="29"/>
      <c r="O65" s="29"/>
      <c r="P65" s="29"/>
      <c r="Q65" s="29"/>
      <c r="R65" s="1"/>
      <c r="S65" s="1"/>
      <c r="T65" s="902"/>
      <c r="U65" s="902"/>
      <c r="W65" s="1"/>
    </row>
    <row r="66" spans="1:43">
      <c r="A66" s="308" t="s">
        <v>504</v>
      </c>
      <c r="B66" s="308" t="s">
        <v>614</v>
      </c>
      <c r="C66" s="308"/>
      <c r="D66" s="308"/>
      <c r="E66" s="308" t="s">
        <v>615</v>
      </c>
      <c r="F66" s="308" t="s">
        <v>616</v>
      </c>
      <c r="G66" s="75">
        <f>E$24+5</f>
        <v>13</v>
      </c>
      <c r="H66" s="257" t="s">
        <v>506</v>
      </c>
      <c r="I66" s="308"/>
      <c r="J66" s="335">
        <v>20</v>
      </c>
      <c r="P66" s="212"/>
      <c r="R66" s="204" t="s">
        <v>402</v>
      </c>
      <c r="S66" s="14"/>
      <c r="T66" s="14"/>
      <c r="U66" s="13"/>
      <c r="W66" s="162"/>
      <c r="X66" s="47"/>
      <c r="Y66" s="75"/>
      <c r="Z66" s="47"/>
      <c r="AA66" s="47"/>
    </row>
    <row r="67" spans="1:43">
      <c r="A67" s="308" t="s">
        <v>508</v>
      </c>
      <c r="B67" s="308" t="s">
        <v>617</v>
      </c>
      <c r="C67" s="308"/>
      <c r="D67" s="308"/>
      <c r="E67" s="308"/>
      <c r="F67" s="308"/>
      <c r="G67" s="75">
        <f>E$24-5</f>
        <v>3</v>
      </c>
      <c r="H67" s="257" t="s">
        <v>510</v>
      </c>
      <c r="I67" s="308"/>
      <c r="J67" s="335">
        <v>2</v>
      </c>
      <c r="K67" s="1"/>
      <c r="L67" s="1"/>
      <c r="M67" s="179"/>
      <c r="N67" s="47"/>
      <c r="O67" s="1"/>
      <c r="P67" s="1"/>
      <c r="Q67" s="75"/>
      <c r="R67" s="1" t="s">
        <v>248</v>
      </c>
      <c r="S67" s="1"/>
      <c r="T67" s="205" t="s">
        <v>245</v>
      </c>
      <c r="U67" s="205"/>
      <c r="W67" s="1"/>
      <c r="X67" s="47"/>
      <c r="Y67" s="75"/>
      <c r="Z67" s="326"/>
      <c r="AA67" s="327"/>
    </row>
    <row r="68" spans="1:43" ht="16">
      <c r="A68" s="290"/>
      <c r="B68" s="1"/>
      <c r="C68" s="1"/>
      <c r="D68" s="1"/>
      <c r="E68" s="1"/>
      <c r="F68" s="1"/>
      <c r="G68" s="1"/>
      <c r="H68" s="1"/>
      <c r="I68" s="1"/>
      <c r="J68" s="1"/>
      <c r="K68" s="339"/>
      <c r="R68" s="1" t="s">
        <v>252</v>
      </c>
      <c r="S68" s="1"/>
      <c r="T68" s="205" t="s">
        <v>245</v>
      </c>
      <c r="U68" s="205"/>
      <c r="W68" s="1"/>
      <c r="X68" s="75"/>
      <c r="Y68" s="75"/>
      <c r="Z68" s="47"/>
      <c r="AA68" s="47"/>
    </row>
    <row r="69" spans="1:43" ht="16">
      <c r="A69" s="290"/>
      <c r="B69" s="1"/>
      <c r="C69" s="1"/>
      <c r="D69" s="1"/>
      <c r="E69" s="1"/>
      <c r="F69" s="1"/>
      <c r="G69" s="1"/>
      <c r="H69" s="1"/>
      <c r="I69" s="1"/>
      <c r="J69" s="1"/>
      <c r="K69" s="362"/>
      <c r="L69" s="1"/>
      <c r="M69" s="1"/>
      <c r="N69" s="1"/>
      <c r="O69" s="1"/>
      <c r="P69" s="1"/>
      <c r="Q69" s="1"/>
      <c r="R69" s="47"/>
      <c r="S69" s="1"/>
      <c r="T69" s="1"/>
      <c r="U69" s="1"/>
      <c r="W69" s="1"/>
      <c r="X69" s="75"/>
      <c r="Y69" s="75"/>
      <c r="Z69" s="1"/>
      <c r="AA69" s="47"/>
    </row>
    <row r="70" spans="1:43" s="29" customFormat="1">
      <c r="B70" s="1"/>
      <c r="C70" s="1"/>
      <c r="D70" s="1"/>
      <c r="E70" s="1"/>
      <c r="F70" s="1"/>
      <c r="G70" s="1"/>
      <c r="H70" s="1"/>
      <c r="I70" s="1"/>
      <c r="J70" s="1"/>
      <c r="K70" s="362"/>
      <c r="L70" s="1"/>
      <c r="M70" s="1"/>
      <c r="N70" s="1"/>
      <c r="O70" s="1"/>
      <c r="P70" s="1"/>
      <c r="Q70" s="1"/>
      <c r="R70" s="75"/>
      <c r="S70" s="1"/>
      <c r="T70" s="1"/>
      <c r="U70" s="1"/>
      <c r="W70" s="1"/>
      <c r="X70" s="75"/>
      <c r="Y70" s="75"/>
      <c r="Z70" s="47"/>
      <c r="AA70" s="47"/>
      <c r="AB70"/>
      <c r="AC70"/>
      <c r="AD70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>
      <c r="B71" s="1"/>
      <c r="C71" s="1"/>
      <c r="D71" s="1"/>
      <c r="E71" s="1"/>
      <c r="F71" s="1"/>
      <c r="G71" s="1"/>
      <c r="H71" s="1"/>
      <c r="I71" s="1"/>
      <c r="J71" s="1"/>
      <c r="K71" s="362"/>
      <c r="L71" s="1"/>
      <c r="M71" s="1"/>
      <c r="N71" s="1"/>
      <c r="O71" s="1"/>
      <c r="P71" s="1"/>
      <c r="Q71" s="1"/>
      <c r="R71" s="75"/>
      <c r="S71" s="1"/>
      <c r="T71" s="1"/>
      <c r="U71" s="1"/>
      <c r="W71" s="1"/>
      <c r="X71" s="321"/>
      <c r="Y71" s="329"/>
      <c r="Z71" s="320"/>
      <c r="AA71" s="320"/>
    </row>
    <row r="72" spans="1:43">
      <c r="B72" s="1"/>
      <c r="C72" s="1"/>
      <c r="D72" s="1"/>
      <c r="E72" s="1"/>
      <c r="F72" s="1"/>
      <c r="G72" s="1"/>
      <c r="H72" s="1"/>
      <c r="I72" s="1"/>
      <c r="J72" s="1"/>
      <c r="K72" s="340"/>
      <c r="L72" s="1"/>
      <c r="M72" s="1"/>
      <c r="N72" s="1"/>
      <c r="O72" s="1"/>
      <c r="P72" s="1"/>
      <c r="Q72" s="1"/>
      <c r="R72" s="75"/>
      <c r="S72" s="1"/>
      <c r="T72" s="1"/>
      <c r="U72" s="1"/>
      <c r="W72" s="1"/>
      <c r="X72" s="75"/>
      <c r="Y72" s="75"/>
      <c r="Z72" s="47"/>
      <c r="AA72" s="47"/>
      <c r="AB72" s="212"/>
    </row>
    <row r="73" spans="1:43" ht="13.5" customHeight="1">
      <c r="B73" s="1"/>
      <c r="C73" s="1"/>
      <c r="D73" s="1"/>
      <c r="E73" s="1"/>
      <c r="F73" s="1"/>
      <c r="G73" s="1"/>
      <c r="H73" s="1"/>
      <c r="I73" s="1"/>
      <c r="J73" s="1"/>
      <c r="K73" s="362"/>
      <c r="L73" s="1"/>
      <c r="M73" s="1"/>
      <c r="N73" s="1"/>
      <c r="O73" s="1"/>
      <c r="P73" s="1"/>
      <c r="Q73" s="1"/>
      <c r="R73" s="75"/>
      <c r="S73" s="1"/>
      <c r="T73" s="1"/>
      <c r="U73" s="1"/>
      <c r="W73" s="1"/>
      <c r="X73" s="75"/>
      <c r="Y73" s="75"/>
      <c r="Z73" s="1"/>
      <c r="AA73" s="47"/>
      <c r="AB73" s="212"/>
      <c r="AC73" s="1"/>
      <c r="AD73" s="1"/>
    </row>
    <row r="74" spans="1:43" s="1" customFormat="1">
      <c r="K74" s="340"/>
      <c r="R74" s="75"/>
      <c r="X74" s="75"/>
      <c r="Y74" s="75"/>
      <c r="Z74" s="47"/>
      <c r="AA74" s="47"/>
      <c r="AB74" s="212"/>
    </row>
    <row r="75" spans="1:43">
      <c r="B75" s="1"/>
      <c r="C75" s="1"/>
      <c r="D75" s="1"/>
      <c r="E75" s="1"/>
      <c r="F75" s="1"/>
      <c r="G75" s="1"/>
      <c r="H75" s="1"/>
      <c r="I75" s="1"/>
      <c r="J75" s="1"/>
      <c r="K75" s="362"/>
      <c r="L75" s="1"/>
      <c r="M75" s="1"/>
      <c r="N75" s="1"/>
      <c r="O75" s="1"/>
      <c r="P75" s="1"/>
      <c r="Q75" s="1"/>
      <c r="R75" s="1"/>
      <c r="S75" s="1"/>
      <c r="T75" s="1"/>
      <c r="U75" s="1"/>
      <c r="W75" s="1"/>
      <c r="X75" s="75"/>
      <c r="Y75" s="75"/>
      <c r="Z75" s="1"/>
      <c r="AA75" s="47"/>
      <c r="AB75" s="212"/>
    </row>
    <row r="76" spans="1:43">
      <c r="B76" s="1"/>
      <c r="C76" s="1"/>
      <c r="D76" s="1"/>
      <c r="E76" s="1"/>
      <c r="F76" s="1"/>
      <c r="G76" s="1"/>
      <c r="H76" s="1"/>
      <c r="I76" s="1"/>
      <c r="J76" s="1"/>
      <c r="K76" s="340"/>
      <c r="L76" s="1"/>
      <c r="M76" s="1"/>
      <c r="N76" s="1"/>
      <c r="O76" s="1"/>
      <c r="P76" s="1"/>
      <c r="Q76" s="1"/>
      <c r="R76" s="179"/>
      <c r="S76" s="1"/>
      <c r="T76" s="1"/>
      <c r="U76" s="1"/>
      <c r="W76" s="1"/>
      <c r="X76" s="75"/>
      <c r="Y76" s="75"/>
      <c r="Z76" s="47"/>
      <c r="AA76" s="47"/>
      <c r="AB76" s="212"/>
    </row>
    <row r="77" spans="1:43">
      <c r="A77" s="1"/>
      <c r="B77" s="1"/>
      <c r="C77" s="1"/>
      <c r="D77" s="1"/>
      <c r="E77" s="1"/>
      <c r="F77" s="1"/>
      <c r="G77" s="1"/>
      <c r="H77" s="1"/>
      <c r="I77" s="1"/>
      <c r="J77" s="1"/>
      <c r="K77" s="237"/>
      <c r="L77" s="1"/>
      <c r="M77" s="1"/>
      <c r="N77" s="1"/>
      <c r="O77" s="1"/>
      <c r="P77" s="1"/>
      <c r="Q77" s="1"/>
      <c r="T77" s="1"/>
      <c r="U77" s="1"/>
      <c r="V77" s="1"/>
      <c r="W77" s="1"/>
      <c r="X77" s="75"/>
      <c r="Y77" s="75"/>
      <c r="Z77" s="1"/>
      <c r="AA77" s="47"/>
      <c r="AB77" s="212"/>
      <c r="AC77" s="1"/>
      <c r="AD77" s="1"/>
    </row>
    <row r="78" spans="1:43" ht="19">
      <c r="B78" s="224"/>
      <c r="K78" s="237"/>
      <c r="T78" s="1"/>
      <c r="U78" s="1"/>
      <c r="V78" s="216"/>
      <c r="W78" s="1"/>
      <c r="X78" s="75"/>
      <c r="Y78" s="75"/>
      <c r="Z78" s="47"/>
      <c r="AA78" s="47"/>
      <c r="AB78" s="212"/>
      <c r="AC78" s="216"/>
      <c r="AD78" s="216"/>
    </row>
    <row r="79" spans="1:43" ht="16.5" customHeight="1">
      <c r="B79" s="222"/>
      <c r="K79" s="340"/>
      <c r="N79" s="237"/>
      <c r="T79" s="1"/>
      <c r="U79" s="1"/>
      <c r="V79" s="1"/>
      <c r="W79" s="1"/>
      <c r="X79" s="75"/>
      <c r="Y79" s="336"/>
      <c r="Z79" s="1"/>
      <c r="AA79" s="47"/>
      <c r="AB79" s="212"/>
      <c r="AC79" s="1"/>
      <c r="AD79" s="1"/>
    </row>
    <row r="80" spans="1:43">
      <c r="C80" s="222"/>
      <c r="K80" s="237"/>
      <c r="T80" s="1"/>
      <c r="U80" s="1"/>
      <c r="V80" s="1"/>
      <c r="W80" s="1"/>
      <c r="X80" s="75"/>
      <c r="Y80" s="75"/>
      <c r="Z80" s="47"/>
      <c r="AA80" s="47"/>
      <c r="AB80" s="212"/>
      <c r="AC80" s="1"/>
      <c r="AD80" s="1"/>
    </row>
    <row r="81" spans="1:30">
      <c r="C81" s="222"/>
      <c r="T81" s="1"/>
      <c r="U81" s="1"/>
      <c r="V81" s="1"/>
      <c r="W81" s="1"/>
      <c r="X81" s="337"/>
      <c r="Y81" s="336"/>
      <c r="Z81" s="1"/>
      <c r="AA81" s="47"/>
      <c r="AB81" s="212"/>
      <c r="AC81" s="1"/>
      <c r="AD81" s="1"/>
    </row>
    <row r="82" spans="1:30">
      <c r="C82" s="222"/>
      <c r="T82" s="1"/>
      <c r="U82" s="1"/>
      <c r="V82" s="1"/>
      <c r="W82" s="1"/>
      <c r="X82" s="337"/>
      <c r="Y82" s="336"/>
      <c r="Z82" s="47"/>
      <c r="AA82" s="47"/>
      <c r="AB82" s="1"/>
      <c r="AC82" s="1"/>
      <c r="AD82" s="1"/>
    </row>
    <row r="83" spans="1:30">
      <c r="B83" s="222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>
      <c r="B88" s="222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>
      <c r="E89" s="294"/>
      <c r="H89" s="212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>
      <c r="A90" s="294"/>
      <c r="B90" s="295"/>
      <c r="C90" s="294"/>
      <c r="D90" s="212"/>
      <c r="E90" s="294"/>
      <c r="H90" s="212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>
      <c r="A91" s="294"/>
      <c r="B91" s="295"/>
      <c r="C91" s="294"/>
      <c r="D91" s="212"/>
      <c r="E91" s="294"/>
      <c r="H91" s="212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>
      <c r="A92" s="296"/>
      <c r="B92" s="297"/>
      <c r="C92" s="298"/>
      <c r="D92" s="299"/>
      <c r="E92" s="299"/>
      <c r="H92" s="212"/>
      <c r="V92" s="1"/>
      <c r="W92" s="1"/>
      <c r="X92" s="1"/>
      <c r="Y92" s="1"/>
      <c r="Z92" s="1"/>
      <c r="AA92" s="1"/>
      <c r="AB92" s="1"/>
      <c r="AC92" s="1"/>
      <c r="AD92" s="1"/>
    </row>
    <row r="93" spans="1:30">
      <c r="E93" s="300"/>
      <c r="H93" s="212"/>
      <c r="V93" s="1"/>
      <c r="W93" s="1"/>
      <c r="X93" s="1"/>
      <c r="Y93" s="1"/>
      <c r="Z93" s="1"/>
      <c r="AA93" s="1"/>
      <c r="AB93" s="1"/>
      <c r="AC93" s="1"/>
      <c r="AD93" s="1"/>
    </row>
    <row r="94" spans="1:30">
      <c r="H94" s="212"/>
      <c r="V94" s="1"/>
      <c r="W94" s="1"/>
      <c r="X94" s="1"/>
      <c r="Y94" s="1"/>
      <c r="Z94" s="1"/>
      <c r="AA94" s="1"/>
      <c r="AB94" s="1"/>
      <c r="AC94" s="1"/>
      <c r="AD94" s="1"/>
    </row>
    <row r="95" spans="1:30" ht="19">
      <c r="A95" s="301"/>
      <c r="B95" s="295"/>
      <c r="C95" s="302"/>
      <c r="D95" s="302"/>
      <c r="E95" s="303"/>
      <c r="H95" s="212"/>
    </row>
    <row r="97" spans="1:8">
      <c r="A97" s="294"/>
      <c r="D97" s="295"/>
      <c r="E97" s="294"/>
      <c r="G97" s="304"/>
    </row>
    <row r="98" spans="1:8" ht="19">
      <c r="A98" s="301"/>
      <c r="D98" s="305"/>
      <c r="E98" s="302"/>
      <c r="F98" s="302"/>
      <c r="G98" s="303"/>
    </row>
    <row r="99" spans="1:8" ht="20.25" customHeight="1">
      <c r="A99" s="301"/>
      <c r="D99" s="295"/>
      <c r="E99" s="302"/>
      <c r="F99" s="302"/>
    </row>
    <row r="101" spans="1:8">
      <c r="A101" s="363" t="s">
        <v>556</v>
      </c>
      <c r="B101" s="363" t="s">
        <v>557</v>
      </c>
      <c r="C101" s="363" t="s">
        <v>558</v>
      </c>
      <c r="D101" s="364" t="s">
        <v>559</v>
      </c>
      <c r="E101" s="363" t="s">
        <v>560</v>
      </c>
      <c r="F101" s="363" t="s">
        <v>561</v>
      </c>
      <c r="G101" s="363" t="s">
        <v>562</v>
      </c>
      <c r="H101" s="365"/>
    </row>
    <row r="102" spans="1:8">
      <c r="A102" s="1" t="s">
        <v>395</v>
      </c>
      <c r="B102" s="75"/>
      <c r="C102" s="75"/>
      <c r="D102" s="75"/>
      <c r="E102" s="75"/>
      <c r="F102" s="75"/>
      <c r="G102" s="75"/>
      <c r="H102" s="366"/>
    </row>
    <row r="103" spans="1:8" ht="21" customHeight="1">
      <c r="A103" s="143" t="s">
        <v>563</v>
      </c>
      <c r="B103" s="75"/>
      <c r="C103" s="75"/>
      <c r="D103" s="75"/>
      <c r="E103" s="75"/>
      <c r="F103" s="75"/>
      <c r="G103" s="75"/>
      <c r="H103" s="367"/>
    </row>
    <row r="104" spans="1:8">
      <c r="A104" s="1" t="s">
        <v>564</v>
      </c>
      <c r="B104" s="75"/>
      <c r="C104" s="75"/>
      <c r="D104" s="75"/>
      <c r="E104" s="75"/>
      <c r="F104" s="75"/>
      <c r="G104" s="75"/>
      <c r="H104" s="366"/>
    </row>
    <row r="105" spans="1:8">
      <c r="A105" s="143" t="s">
        <v>565</v>
      </c>
      <c r="B105" s="75"/>
      <c r="C105" s="75"/>
      <c r="D105" s="75"/>
      <c r="E105" s="75"/>
      <c r="F105" s="75"/>
      <c r="G105" s="75"/>
      <c r="H105" s="367"/>
    </row>
    <row r="106" spans="1:8">
      <c r="A106" s="1" t="s">
        <v>566</v>
      </c>
      <c r="B106" s="75"/>
      <c r="C106" s="75"/>
      <c r="D106" s="75"/>
      <c r="E106" s="75"/>
      <c r="F106" s="75"/>
      <c r="G106" s="75"/>
      <c r="H106" s="366"/>
    </row>
    <row r="107" spans="1:8">
      <c r="A107" s="143" t="s">
        <v>398</v>
      </c>
      <c r="B107" s="75"/>
      <c r="C107" s="75"/>
      <c r="D107" s="75"/>
      <c r="E107" s="75"/>
      <c r="F107" s="75"/>
      <c r="G107" s="75"/>
      <c r="H107" s="367"/>
    </row>
    <row r="108" spans="1:8">
      <c r="A108" s="1" t="s">
        <v>567</v>
      </c>
      <c r="B108" s="75"/>
      <c r="C108" s="75"/>
      <c r="D108" s="75"/>
      <c r="E108" s="75"/>
      <c r="F108" s="75"/>
      <c r="G108" s="75"/>
      <c r="H108" s="366"/>
    </row>
    <row r="109" spans="1:8">
      <c r="A109" s="368" t="s">
        <v>568</v>
      </c>
    </row>
  </sheetData>
  <mergeCells count="24">
    <mergeCell ref="R46:U46"/>
    <mergeCell ref="R51:T51"/>
    <mergeCell ref="T65:U65"/>
    <mergeCell ref="B32:C32"/>
    <mergeCell ref="D32:E32"/>
    <mergeCell ref="F32:G32"/>
    <mergeCell ref="H32:I32"/>
    <mergeCell ref="B33:C34"/>
    <mergeCell ref="D33:E34"/>
    <mergeCell ref="F33:G34"/>
    <mergeCell ref="H33:I34"/>
    <mergeCell ref="B29:C29"/>
    <mergeCell ref="D29:E29"/>
    <mergeCell ref="F29:G29"/>
    <mergeCell ref="H29:I29"/>
    <mergeCell ref="B30:C31"/>
    <mergeCell ref="D30:E31"/>
    <mergeCell ref="F30:G31"/>
    <mergeCell ref="H30:I31"/>
    <mergeCell ref="O14:Q14"/>
    <mergeCell ref="B18:C19"/>
    <mergeCell ref="G18:H19"/>
    <mergeCell ref="L18:M19"/>
    <mergeCell ref="Q18:R19"/>
  </mergeCells>
  <conditionalFormatting sqref="J31:J33">
    <cfRule type="expression" dxfId="3" priority="2">
      <formula>#REF!="x"</formula>
    </cfRule>
  </conditionalFormatting>
  <dataValidations count="1">
    <dataValidation type="list" operator="equal" allowBlank="1" showErrorMessage="1" sqref="O14" xr:uid="{00000000-0002-0000-0400-000000000000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1000000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B9EB8-D05B-0046-8C20-0FE33B2CFEE6}">
  <sheetPr>
    <pageSetUpPr fitToPage="1"/>
  </sheetPr>
  <dimension ref="A1:CB118"/>
  <sheetViews>
    <sheetView topLeftCell="A16" zoomScale="110" zoomScaleNormal="110" workbookViewId="0">
      <selection activeCell="V29" sqref="V29:AA34"/>
    </sheetView>
  </sheetViews>
  <sheetFormatPr baseColWidth="10" defaultColWidth="4.6640625" defaultRowHeight="15"/>
  <cols>
    <col min="2" max="2" width="3.83203125" customWidth="1"/>
    <col min="3" max="3" width="6.1640625" customWidth="1"/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9" t="s">
        <v>1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246" t="s">
        <v>618</v>
      </c>
      <c r="C14" s="1"/>
      <c r="D14" s="1"/>
      <c r="E14" s="1"/>
      <c r="F14" s="1"/>
      <c r="G14" s="1"/>
      <c r="H14" s="12"/>
      <c r="I14" s="1" t="s">
        <v>342</v>
      </c>
      <c r="J14" s="1"/>
      <c r="K14" s="1"/>
      <c r="L14" s="1" t="s">
        <v>279</v>
      </c>
      <c r="M14" s="1"/>
      <c r="N14" s="1"/>
      <c r="O14" s="888" t="s">
        <v>619</v>
      </c>
      <c r="P14" s="888"/>
      <c r="Q14" s="888"/>
      <c r="R14" s="1"/>
      <c r="S14" s="1" t="s">
        <v>620</v>
      </c>
      <c r="T14" s="1"/>
      <c r="U14" s="1"/>
    </row>
    <row r="15" spans="2:21">
      <c r="B15" s="10" t="s">
        <v>50</v>
      </c>
      <c r="C15" s="10"/>
      <c r="D15" s="10"/>
      <c r="E15" s="10" t="s">
        <v>51</v>
      </c>
      <c r="F15" s="10" t="s">
        <v>52</v>
      </c>
      <c r="G15" s="10"/>
      <c r="H15" s="41">
        <f>LOOKUP(F16,Taulukot!$D$3:$E$5)</f>
        <v>10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 thickBot="1">
      <c r="B16" s="1" t="s">
        <v>621</v>
      </c>
      <c r="C16" s="1"/>
      <c r="D16" s="1"/>
      <c r="E16" s="1" t="s">
        <v>258</v>
      </c>
      <c r="F16" s="47" t="s">
        <v>63</v>
      </c>
      <c r="G16" s="47"/>
      <c r="H16" s="1"/>
      <c r="I16" s="1" t="s">
        <v>622</v>
      </c>
      <c r="J16" s="1"/>
      <c r="K16" s="1"/>
      <c r="L16" s="1" t="s">
        <v>623</v>
      </c>
      <c r="M16" s="1"/>
      <c r="N16" s="1"/>
      <c r="O16" s="1"/>
      <c r="P16" s="1">
        <v>170</v>
      </c>
      <c r="Q16" s="1"/>
      <c r="R16" s="1">
        <v>40</v>
      </c>
      <c r="S16" s="1"/>
      <c r="T16" s="48" t="s">
        <v>410</v>
      </c>
      <c r="U16" s="1"/>
    </row>
    <row r="17" spans="2:27" ht="14.5" customHeight="1" thickBot="1">
      <c r="B17" s="50" t="s">
        <v>68</v>
      </c>
      <c r="C17" s="51"/>
      <c r="D17" s="247" t="str">
        <f>LOOKUP(STR,Taulukot!$K$3:$L$13)</f>
        <v>Poor</v>
      </c>
      <c r="E17" s="53"/>
      <c r="F17" s="53"/>
      <c r="G17" s="54" t="s">
        <v>70</v>
      </c>
      <c r="H17" s="51"/>
      <c r="I17" s="55" t="str">
        <f>LOOKUP(DEX,Taulukot!$K$3:$L$13)</f>
        <v>Mediocre</v>
      </c>
      <c r="J17" s="53"/>
      <c r="K17" s="53"/>
      <c r="L17" s="54" t="s">
        <v>72</v>
      </c>
      <c r="M17" s="51"/>
      <c r="N17" s="55" t="str">
        <f>LOOKUP(INT,Taulukot!$K$3:$L$13)</f>
        <v>Great</v>
      </c>
      <c r="O17" s="53"/>
      <c r="P17" s="53"/>
      <c r="Q17" s="54" t="s">
        <v>74</v>
      </c>
      <c r="R17" s="51"/>
      <c r="S17" s="55" t="str">
        <f>LOOKUP(CHA,Taulukot!$K$3:$L$13)</f>
        <v>Average</v>
      </c>
      <c r="T17" s="53"/>
      <c r="U17" s="225"/>
    </row>
    <row r="18" spans="2:27" ht="15" customHeight="1" thickBot="1">
      <c r="B18" s="889">
        <v>-1</v>
      </c>
      <c r="C18" s="889"/>
      <c r="D18" s="59"/>
      <c r="E18" s="59"/>
      <c r="F18" s="59"/>
      <c r="G18" s="889">
        <v>0</v>
      </c>
      <c r="H18" s="889"/>
      <c r="I18" s="59"/>
      <c r="J18" s="59"/>
      <c r="K18" s="59"/>
      <c r="L18" s="889">
        <f>2+1+1</f>
        <v>4</v>
      </c>
      <c r="M18" s="889"/>
      <c r="N18" s="59"/>
      <c r="O18" s="59"/>
      <c r="P18" s="59"/>
      <c r="Q18" s="889">
        <v>1</v>
      </c>
      <c r="R18" s="889"/>
      <c r="S18" s="59"/>
      <c r="T18" s="59"/>
      <c r="U18" s="226"/>
    </row>
    <row r="19" spans="2:27" ht="16.5" customHeight="1" thickBot="1">
      <c r="B19" s="889"/>
      <c r="C19" s="889"/>
      <c r="D19" s="63"/>
      <c r="E19" s="63"/>
      <c r="F19" s="63"/>
      <c r="G19" s="889"/>
      <c r="H19" s="889"/>
      <c r="I19" s="63"/>
      <c r="J19" s="63"/>
      <c r="K19" s="63"/>
      <c r="L19" s="889"/>
      <c r="M19" s="889"/>
      <c r="N19" s="63"/>
      <c r="O19" s="63"/>
      <c r="P19" s="63"/>
      <c r="Q19" s="889"/>
      <c r="R19" s="889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91</v>
      </c>
      <c r="C21" s="1"/>
      <c r="D21" s="1"/>
      <c r="E21" s="74">
        <v>0</v>
      </c>
      <c r="F21" s="74">
        <f t="shared" ref="F21:F27" si="0">E21+STR</f>
        <v>-1</v>
      </c>
      <c r="G21" s="1" t="s">
        <v>92</v>
      </c>
      <c r="H21" s="1"/>
      <c r="I21" s="1"/>
      <c r="J21" s="75"/>
      <c r="K21" s="76">
        <f t="shared" ref="K21:K27" si="1">J21+DEX</f>
        <v>0</v>
      </c>
      <c r="L21" s="1" t="s">
        <v>93</v>
      </c>
      <c r="M21" s="1"/>
      <c r="N21" s="1"/>
      <c r="O21" s="75">
        <v>2</v>
      </c>
      <c r="P21" s="77">
        <f t="shared" ref="P21:P28" si="2">O21+INT</f>
        <v>6</v>
      </c>
      <c r="Q21" s="1" t="s">
        <v>94</v>
      </c>
      <c r="R21" s="1"/>
      <c r="S21" s="1"/>
      <c r="T21" s="75">
        <v>0</v>
      </c>
      <c r="U21" s="229">
        <f t="shared" ref="U21:U27" si="3">T21+CHA</f>
        <v>1</v>
      </c>
    </row>
    <row r="22" spans="2:27">
      <c r="B22" s="48" t="s">
        <v>97</v>
      </c>
      <c r="C22" s="1"/>
      <c r="D22" s="1"/>
      <c r="E22" s="74">
        <v>0</v>
      </c>
      <c r="F22" s="74">
        <f t="shared" si="0"/>
        <v>-1</v>
      </c>
      <c r="G22" s="1" t="s">
        <v>98</v>
      </c>
      <c r="H22" s="1"/>
      <c r="I22" s="1"/>
      <c r="J22" s="75"/>
      <c r="K22" s="76">
        <f t="shared" si="1"/>
        <v>0</v>
      </c>
      <c r="L22" s="1" t="s">
        <v>99</v>
      </c>
      <c r="M22" s="1"/>
      <c r="N22" s="1"/>
      <c r="O22" s="75">
        <v>3</v>
      </c>
      <c r="P22" s="80">
        <f t="shared" si="2"/>
        <v>7</v>
      </c>
      <c r="Q22" s="1" t="s">
        <v>100</v>
      </c>
      <c r="R22" s="1"/>
      <c r="S22" s="1"/>
      <c r="T22" s="75">
        <v>2</v>
      </c>
      <c r="U22" s="230">
        <f t="shared" si="3"/>
        <v>3</v>
      </c>
    </row>
    <row r="23" spans="2:27">
      <c r="B23" s="48" t="s">
        <v>103</v>
      </c>
      <c r="C23" s="1"/>
      <c r="D23" s="1"/>
      <c r="E23" s="74">
        <v>0</v>
      </c>
      <c r="F23" s="74">
        <f t="shared" si="0"/>
        <v>-1</v>
      </c>
      <c r="G23" s="1" t="s">
        <v>104</v>
      </c>
      <c r="H23" s="1"/>
      <c r="I23" s="1"/>
      <c r="J23" s="75"/>
      <c r="K23" s="76">
        <f t="shared" si="1"/>
        <v>0</v>
      </c>
      <c r="L23" s="89" t="s">
        <v>1727</v>
      </c>
      <c r="M23" s="1"/>
      <c r="N23" s="1"/>
      <c r="O23" s="75"/>
      <c r="P23" s="80">
        <f t="shared" si="2"/>
        <v>4</v>
      </c>
      <c r="Q23" s="18" t="s">
        <v>106</v>
      </c>
      <c r="R23" s="1"/>
      <c r="S23" s="1"/>
      <c r="T23" s="75">
        <v>0</v>
      </c>
      <c r="U23" s="230">
        <f t="shared" si="3"/>
        <v>1</v>
      </c>
    </row>
    <row r="24" spans="2:27" ht="14.5" customHeight="1">
      <c r="B24" s="48" t="s">
        <v>108</v>
      </c>
      <c r="C24" s="1"/>
      <c r="D24" s="1"/>
      <c r="E24" s="74">
        <v>0</v>
      </c>
      <c r="F24" s="74">
        <f t="shared" si="0"/>
        <v>-1</v>
      </c>
      <c r="G24" s="1" t="s">
        <v>109</v>
      </c>
      <c r="H24" s="1"/>
      <c r="I24" s="1"/>
      <c r="J24" s="75"/>
      <c r="K24" s="76">
        <f t="shared" si="1"/>
        <v>0</v>
      </c>
      <c r="L24" s="1" t="s">
        <v>110</v>
      </c>
      <c r="M24" s="1"/>
      <c r="N24" s="1"/>
      <c r="O24" s="75">
        <v>1</v>
      </c>
      <c r="P24" s="80">
        <f t="shared" si="2"/>
        <v>5</v>
      </c>
      <c r="Q24" s="1" t="s">
        <v>111</v>
      </c>
      <c r="R24" s="1"/>
      <c r="S24" s="1"/>
      <c r="T24" s="75"/>
      <c r="U24" s="230">
        <f t="shared" si="3"/>
        <v>1</v>
      </c>
    </row>
    <row r="25" spans="2:27" ht="14.5" customHeight="1">
      <c r="B25" s="94"/>
      <c r="C25" s="29"/>
      <c r="D25" s="29"/>
      <c r="E25" s="74">
        <v>0</v>
      </c>
      <c r="F25" s="74">
        <f t="shared" si="0"/>
        <v>-1</v>
      </c>
      <c r="G25" s="1" t="s">
        <v>112</v>
      </c>
      <c r="H25" s="1"/>
      <c r="I25" s="1"/>
      <c r="J25" s="75"/>
      <c r="K25" s="76">
        <f t="shared" si="1"/>
        <v>0</v>
      </c>
      <c r="L25" s="95" t="s">
        <v>113</v>
      </c>
      <c r="M25" s="1"/>
      <c r="N25" s="1"/>
      <c r="O25" s="75"/>
      <c r="P25" s="80">
        <f t="shared" si="2"/>
        <v>4</v>
      </c>
      <c r="Q25" s="96"/>
      <c r="R25" s="29"/>
      <c r="S25" s="29"/>
      <c r="T25" s="1"/>
      <c r="U25" s="230">
        <f t="shared" si="3"/>
        <v>1</v>
      </c>
    </row>
    <row r="26" spans="2:27" ht="15" customHeight="1">
      <c r="B26" s="94"/>
      <c r="C26" s="29"/>
      <c r="D26" s="29"/>
      <c r="E26" s="74">
        <v>0</v>
      </c>
      <c r="F26" s="74">
        <f t="shared" si="0"/>
        <v>-1</v>
      </c>
      <c r="G26" s="1" t="s">
        <v>114</v>
      </c>
      <c r="H26" s="1"/>
      <c r="I26" s="1"/>
      <c r="J26" s="75"/>
      <c r="K26" s="76">
        <f t="shared" si="1"/>
        <v>0</v>
      </c>
      <c r="L26" s="1" t="s">
        <v>115</v>
      </c>
      <c r="M26" s="1"/>
      <c r="N26" s="1"/>
      <c r="O26" s="75">
        <v>4</v>
      </c>
      <c r="P26" s="80">
        <f t="shared" si="2"/>
        <v>8</v>
      </c>
      <c r="Q26" s="96"/>
      <c r="R26" s="29"/>
      <c r="S26" s="29"/>
      <c r="T26" s="1"/>
      <c r="U26" s="230">
        <f t="shared" si="3"/>
        <v>1</v>
      </c>
    </row>
    <row r="27" spans="2:27">
      <c r="B27" s="94"/>
      <c r="C27" s="29"/>
      <c r="D27" s="29"/>
      <c r="E27" s="74">
        <v>0</v>
      </c>
      <c r="F27" s="74">
        <f t="shared" si="0"/>
        <v>-1</v>
      </c>
      <c r="G27" s="1" t="s">
        <v>116</v>
      </c>
      <c r="H27" s="1"/>
      <c r="I27" s="1"/>
      <c r="J27" s="75"/>
      <c r="K27" s="76">
        <f t="shared" si="1"/>
        <v>0</v>
      </c>
      <c r="L27" s="1" t="s">
        <v>117</v>
      </c>
      <c r="M27" s="1"/>
      <c r="N27" s="1"/>
      <c r="O27" s="75"/>
      <c r="P27" s="80">
        <f t="shared" si="2"/>
        <v>4</v>
      </c>
      <c r="Q27" s="96"/>
      <c r="R27" s="29"/>
      <c r="S27" s="29"/>
      <c r="T27" s="1"/>
      <c r="U27" s="230">
        <f t="shared" si="3"/>
        <v>1</v>
      </c>
    </row>
    <row r="28" spans="2:27" ht="16" thickBot="1">
      <c r="B28" s="94"/>
      <c r="C28" s="29"/>
      <c r="D28" s="29"/>
      <c r="E28" s="97">
        <v>0</v>
      </c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177"/>
      <c r="P28" s="100">
        <f t="shared" si="2"/>
        <v>4</v>
      </c>
      <c r="Q28" s="7"/>
      <c r="R28" s="1"/>
      <c r="S28" s="1"/>
      <c r="T28" s="29"/>
      <c r="U28" s="8"/>
    </row>
    <row r="29" spans="2:27">
      <c r="B29" s="890" t="s">
        <v>119</v>
      </c>
      <c r="C29" s="890"/>
      <c r="D29" s="891" t="s">
        <v>120</v>
      </c>
      <c r="E29" s="891"/>
      <c r="F29" s="891" t="s">
        <v>121</v>
      </c>
      <c r="G29" s="891"/>
      <c r="H29" s="891" t="s">
        <v>122</v>
      </c>
      <c r="I29" s="891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9" t="s">
        <v>126</v>
      </c>
      <c r="W29" s="9"/>
      <c r="X29" s="9"/>
      <c r="Y29" s="9"/>
      <c r="Z29" s="9"/>
      <c r="AA29" s="9"/>
    </row>
    <row r="30" spans="2:27">
      <c r="B30" s="892">
        <v>3</v>
      </c>
      <c r="C30" s="892"/>
      <c r="D30" s="893">
        <f>H15+DEX</f>
        <v>10</v>
      </c>
      <c r="E30" s="893"/>
      <c r="F30" s="894">
        <f>IF(STR&gt;DEX,STR,DEX)+Level</f>
        <v>3</v>
      </c>
      <c r="G30" s="894"/>
      <c r="H30" s="895">
        <f>IF(DEX&gt;INT,DEX+Level/2,INT+Level/2)</f>
        <v>5.5</v>
      </c>
      <c r="I30" s="895"/>
      <c r="J30" s="232" t="s">
        <v>120</v>
      </c>
      <c r="K30" s="108" t="s">
        <v>625</v>
      </c>
      <c r="L30" s="108"/>
      <c r="M30" s="108"/>
      <c r="N30" s="108"/>
      <c r="O30" s="233" t="s">
        <v>130</v>
      </c>
      <c r="P30" s="109" t="s">
        <v>128</v>
      </c>
      <c r="Q30" s="75"/>
      <c r="R30" s="12">
        <f>D33/2</f>
        <v>6</v>
      </c>
      <c r="S30" s="110" t="s">
        <v>129</v>
      </c>
      <c r="T30" s="111"/>
      <c r="U30" s="112" t="s">
        <v>130</v>
      </c>
      <c r="V30" s="868" t="s">
        <v>131</v>
      </c>
      <c r="W30" s="869"/>
      <c r="X30" s="870" t="s">
        <v>1720</v>
      </c>
      <c r="Y30" s="869"/>
      <c r="Z30" s="870" t="s">
        <v>142</v>
      </c>
      <c r="AA30" s="871"/>
    </row>
    <row r="31" spans="2:27">
      <c r="B31" s="892"/>
      <c r="C31" s="892"/>
      <c r="D31" s="893"/>
      <c r="E31" s="893"/>
      <c r="F31" s="894"/>
      <c r="G31" s="894"/>
      <c r="H31" s="895"/>
      <c r="I31" s="895"/>
      <c r="J31" s="118">
        <f>_xlfn.SINGLE(move)-1</f>
        <v>9</v>
      </c>
      <c r="K31" s="119" t="s">
        <v>130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4</v>
      </c>
      <c r="S31" s="111" t="s">
        <v>137</v>
      </c>
      <c r="T31" s="111"/>
      <c r="U31" s="112" t="s">
        <v>130</v>
      </c>
      <c r="V31" s="863">
        <f>MAX(F21, K23)+10</f>
        <v>10</v>
      </c>
      <c r="W31" s="854"/>
      <c r="X31" s="863">
        <f>MAX($O$26, $T$23)+10</f>
        <v>14</v>
      </c>
      <c r="Y31" s="856"/>
      <c r="Z31" s="863">
        <f>MAX(INT, CHA)+5+LVL</f>
        <v>12</v>
      </c>
      <c r="AA31" s="857"/>
    </row>
    <row r="32" spans="2:27">
      <c r="B32" s="896" t="s">
        <v>123</v>
      </c>
      <c r="C32" s="896"/>
      <c r="D32" s="897" t="s">
        <v>140</v>
      </c>
      <c r="E32" s="897"/>
      <c r="F32" s="897" t="s">
        <v>141</v>
      </c>
      <c r="G32" s="897"/>
      <c r="H32" s="897" t="s">
        <v>355</v>
      </c>
      <c r="I32" s="897"/>
      <c r="J32" s="128">
        <f>_xlfn.SINGLE(move)*0.75</f>
        <v>7.5</v>
      </c>
      <c r="K32" s="119" t="s">
        <v>130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3</v>
      </c>
      <c r="S32" s="111" t="s">
        <v>144</v>
      </c>
      <c r="T32" s="111"/>
      <c r="U32" s="112" t="s">
        <v>130</v>
      </c>
      <c r="V32" s="855" t="s">
        <v>1721</v>
      </c>
      <c r="W32" s="872">
        <v>4</v>
      </c>
      <c r="X32" s="867" t="s">
        <v>1722</v>
      </c>
      <c r="Y32" s="872"/>
      <c r="Z32" s="867" t="s">
        <v>1722</v>
      </c>
      <c r="AA32" s="873"/>
    </row>
    <row r="33" spans="2:27" ht="15" customHeight="1" thickBot="1">
      <c r="B33" s="892">
        <f>IF(K31="n",1, IF(K32="n",2, IF(K33="n",3,0)))+IF(O30="N",1,0)</f>
        <v>0</v>
      </c>
      <c r="C33" s="892"/>
      <c r="D33" s="894">
        <f>H15+STR+LVL</f>
        <v>12</v>
      </c>
      <c r="E33" s="894"/>
      <c r="F33" s="894">
        <f>IF(INT&gt;CHA,INT,CHA)+Level</f>
        <v>7</v>
      </c>
      <c r="G33" s="894"/>
      <c r="H33" s="894">
        <f>F33+5+2</f>
        <v>14</v>
      </c>
      <c r="I33" s="894"/>
      <c r="J33" s="130">
        <f>_xlfn.SINGLE(move)/2</f>
        <v>5</v>
      </c>
      <c r="K33" s="119" t="s">
        <v>130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2</v>
      </c>
      <c r="S33" s="134" t="s">
        <v>150</v>
      </c>
      <c r="T33" s="134"/>
      <c r="U33" s="135" t="s">
        <v>130</v>
      </c>
      <c r="V33" s="874">
        <f>V31+W32</f>
        <v>14</v>
      </c>
      <c r="W33" s="859"/>
      <c r="X33" s="875">
        <f>X31+Y32</f>
        <v>14</v>
      </c>
      <c r="Y33" s="859"/>
      <c r="Z33" s="874">
        <f>Z31+AA32</f>
        <v>12</v>
      </c>
      <c r="AA33" s="862"/>
    </row>
    <row r="34" spans="2:27" ht="15" customHeight="1">
      <c r="B34" s="892"/>
      <c r="C34" s="892"/>
      <c r="D34" s="894"/>
      <c r="E34" s="894"/>
      <c r="F34" s="894"/>
      <c r="G34" s="894"/>
      <c r="H34" s="894"/>
      <c r="I34" s="894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858"/>
      <c r="W34" s="859"/>
      <c r="X34" s="860"/>
      <c r="Y34" s="859"/>
      <c r="Z34" s="861"/>
      <c r="AA34" s="862"/>
    </row>
    <row r="35" spans="2:27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9" t="s">
        <v>162</v>
      </c>
      <c r="W35" s="9"/>
      <c r="X35" s="9"/>
      <c r="Y35" s="9"/>
      <c r="Z35" s="9"/>
      <c r="AA35" s="9"/>
    </row>
    <row r="36" spans="2:27">
      <c r="B36" s="158">
        <v>1</v>
      </c>
      <c r="C36" s="158">
        <f>B36*4</f>
        <v>4</v>
      </c>
      <c r="D36" s="158">
        <f>B36*2</f>
        <v>2</v>
      </c>
      <c r="E36" s="158" t="s">
        <v>626</v>
      </c>
      <c r="F36" s="111" t="s">
        <v>627</v>
      </c>
      <c r="G36" s="111"/>
      <c r="H36" s="111"/>
      <c r="I36" s="111"/>
      <c r="J36" s="111"/>
      <c r="K36" s="111"/>
      <c r="L36" s="111"/>
      <c r="M36" s="111"/>
      <c r="N36" s="159" t="s">
        <v>258</v>
      </c>
      <c r="O36" s="111" t="s">
        <v>628</v>
      </c>
      <c r="P36" s="111"/>
      <c r="Q36" s="111"/>
      <c r="R36" s="111"/>
      <c r="S36" s="159"/>
      <c r="T36" s="111"/>
      <c r="U36" s="111"/>
      <c r="V36" s="222" t="s">
        <v>629</v>
      </c>
    </row>
    <row r="37" spans="2:27">
      <c r="B37" s="75">
        <v>2</v>
      </c>
      <c r="C37" s="75">
        <f>B37*4</f>
        <v>8</v>
      </c>
      <c r="D37" s="75">
        <f>B37*2</f>
        <v>4</v>
      </c>
      <c r="E37" s="75" t="s">
        <v>626</v>
      </c>
      <c r="F37" s="1" t="s">
        <v>630</v>
      </c>
      <c r="G37" s="1"/>
      <c r="H37" s="1"/>
      <c r="I37" s="1"/>
      <c r="J37" s="1"/>
      <c r="K37" s="1"/>
      <c r="L37" s="1"/>
      <c r="M37" s="1"/>
      <c r="N37" s="162"/>
      <c r="O37" s="1" t="s">
        <v>631</v>
      </c>
      <c r="P37" s="1"/>
      <c r="Q37" s="1"/>
      <c r="R37" s="1"/>
      <c r="S37" s="162"/>
      <c r="T37" s="1"/>
      <c r="U37" s="1"/>
      <c r="V37" t="s">
        <v>632</v>
      </c>
    </row>
    <row r="38" spans="2:27">
      <c r="B38" s="75">
        <v>3</v>
      </c>
      <c r="C38" s="75">
        <f>B38*4</f>
        <v>12</v>
      </c>
      <c r="D38" s="75">
        <f>B38*2</f>
        <v>6</v>
      </c>
      <c r="E38" s="75" t="s">
        <v>626</v>
      </c>
      <c r="F38" s="1" t="s">
        <v>633</v>
      </c>
      <c r="G38" s="1"/>
      <c r="H38" s="1"/>
      <c r="I38" s="1"/>
      <c r="J38" s="1"/>
      <c r="K38" s="1"/>
      <c r="L38" s="1"/>
      <c r="M38" s="1"/>
      <c r="N38" s="162"/>
      <c r="O38" s="1" t="s">
        <v>634</v>
      </c>
      <c r="P38" s="1"/>
      <c r="Q38" s="1"/>
      <c r="R38" s="1"/>
      <c r="S38" s="162"/>
      <c r="T38" s="1"/>
      <c r="U38" s="1"/>
      <c r="V38" s="222"/>
    </row>
    <row r="39" spans="2:27">
      <c r="B39" s="158"/>
      <c r="C39" s="158"/>
      <c r="D39" s="158"/>
      <c r="E39" s="158"/>
      <c r="F39" s="111"/>
      <c r="G39" s="111"/>
      <c r="H39" s="111"/>
      <c r="I39" s="111"/>
      <c r="J39" s="111"/>
      <c r="K39" s="111"/>
      <c r="L39" s="111"/>
      <c r="M39" s="111"/>
      <c r="N39" s="159"/>
      <c r="O39" s="111"/>
      <c r="P39" s="111"/>
      <c r="Q39" s="111"/>
      <c r="R39" s="111"/>
      <c r="S39" s="111"/>
      <c r="T39" s="111"/>
      <c r="U39" s="111"/>
    </row>
    <row r="40" spans="2:27">
      <c r="B40" s="75"/>
      <c r="C40" s="75"/>
      <c r="D40" s="75"/>
      <c r="E40" s="75"/>
      <c r="F40" s="1"/>
      <c r="G40" s="1"/>
      <c r="H40" s="237"/>
      <c r="I40" s="1"/>
      <c r="J40" s="1"/>
      <c r="K40" s="1"/>
      <c r="L40" s="1"/>
      <c r="M40" s="1"/>
      <c r="N40" s="162"/>
      <c r="O40" s="1"/>
      <c r="P40" s="1"/>
      <c r="Q40" s="1"/>
      <c r="R40" s="1"/>
      <c r="S40" s="1"/>
      <c r="T40" s="1"/>
      <c r="U40" s="1"/>
    </row>
    <row r="41" spans="2:27">
      <c r="B41" s="75"/>
      <c r="C41" s="75"/>
      <c r="D41" s="75"/>
      <c r="E41" s="75"/>
      <c r="F41" s="1"/>
      <c r="G41" s="1"/>
      <c r="H41" s="169"/>
      <c r="I41" s="1"/>
      <c r="J41" s="1"/>
      <c r="K41" s="1"/>
      <c r="L41" s="1"/>
      <c r="M41" s="1"/>
      <c r="N41" s="162"/>
      <c r="O41" s="1"/>
      <c r="P41" s="1"/>
      <c r="Q41" s="1"/>
      <c r="R41" s="1"/>
      <c r="S41" s="1"/>
      <c r="T41" s="1"/>
      <c r="U41" s="1"/>
      <c r="V41" s="222"/>
    </row>
    <row r="42" spans="2:27">
      <c r="B42" s="158"/>
      <c r="C42" s="158"/>
      <c r="D42" s="158"/>
      <c r="E42" s="158"/>
      <c r="F42" s="111"/>
      <c r="G42" s="111"/>
      <c r="H42" s="111"/>
      <c r="I42" s="111"/>
      <c r="J42" s="111"/>
      <c r="K42" s="111"/>
      <c r="L42" s="111"/>
      <c r="M42" s="111"/>
      <c r="N42" s="159"/>
      <c r="O42" s="111"/>
      <c r="P42" s="111"/>
      <c r="Q42" s="111"/>
      <c r="R42" s="111"/>
      <c r="S42" s="111"/>
      <c r="T42" s="111"/>
      <c r="U42" s="111"/>
    </row>
    <row r="43" spans="2:27">
      <c r="B43" s="75"/>
      <c r="C43" s="75"/>
      <c r="D43" s="75"/>
      <c r="E43" s="75"/>
      <c r="F43" s="1"/>
      <c r="H43" s="1"/>
      <c r="I43" s="1"/>
      <c r="J43" s="1"/>
      <c r="K43" s="1"/>
      <c r="L43" s="1"/>
      <c r="M43" s="1"/>
      <c r="N43" s="162"/>
      <c r="O43" s="1"/>
      <c r="P43" s="1"/>
      <c r="Q43" s="1"/>
      <c r="R43" s="1"/>
      <c r="S43" s="1"/>
      <c r="T43" s="1"/>
      <c r="U43" s="1"/>
      <c r="V43" s="222"/>
    </row>
    <row r="44" spans="2:27">
      <c r="B44" s="75"/>
      <c r="C44" s="75"/>
      <c r="D44" s="75"/>
      <c r="E44" s="75"/>
      <c r="F44" s="1"/>
      <c r="G44" s="1"/>
      <c r="H44" s="1"/>
      <c r="I44" s="1"/>
      <c r="J44" s="1"/>
      <c r="K44" s="1"/>
      <c r="L44" s="1"/>
      <c r="M44" s="1"/>
      <c r="N44" s="162"/>
      <c r="O44" s="1"/>
      <c r="P44" s="1"/>
      <c r="Q44" s="1"/>
      <c r="R44" s="1"/>
      <c r="S44" s="1"/>
      <c r="T44" s="1"/>
      <c r="U44" s="1"/>
    </row>
    <row r="45" spans="2:27" ht="16" thickBot="1">
      <c r="B45" s="158"/>
      <c r="C45" s="158"/>
      <c r="D45" s="158"/>
      <c r="E45" s="158"/>
      <c r="F45" s="111"/>
      <c r="G45" s="111"/>
      <c r="H45" s="111"/>
      <c r="I45" s="111"/>
      <c r="J45" s="111"/>
      <c r="K45" s="111"/>
      <c r="L45" s="111"/>
      <c r="M45" s="111"/>
      <c r="N45" s="159"/>
      <c r="O45" s="111"/>
      <c r="P45" s="111"/>
      <c r="Q45" s="111"/>
      <c r="R45" s="111"/>
      <c r="S45" s="111"/>
      <c r="T45" s="111"/>
      <c r="U45" s="111"/>
      <c r="V45" s="222"/>
    </row>
    <row r="46" spans="2:27" ht="16" thickBot="1">
      <c r="B46" s="19" t="s">
        <v>386</v>
      </c>
      <c r="C46" s="20"/>
      <c r="D46" s="20"/>
      <c r="E46" s="22"/>
      <c r="F46" s="24" t="s">
        <v>36</v>
      </c>
      <c r="G46" s="20" t="s">
        <v>37</v>
      </c>
      <c r="H46" s="26" t="s">
        <v>203</v>
      </c>
      <c r="I46" s="26" t="s">
        <v>38</v>
      </c>
      <c r="J46" s="27" t="s">
        <v>204</v>
      </c>
      <c r="K46" s="26" t="s">
        <v>39</v>
      </c>
      <c r="L46" s="20" t="s">
        <v>40</v>
      </c>
      <c r="M46" s="20"/>
      <c r="N46" s="20"/>
      <c r="O46" s="20"/>
      <c r="P46" s="20"/>
      <c r="Q46" s="26"/>
      <c r="R46" s="886" t="s">
        <v>11</v>
      </c>
      <c r="S46" s="886"/>
      <c r="T46" s="886"/>
      <c r="U46" s="886"/>
    </row>
    <row r="47" spans="2:27" ht="15.5" customHeight="1">
      <c r="B47" s="173" t="s">
        <v>635</v>
      </c>
      <c r="C47" s="11"/>
      <c r="D47" s="11"/>
      <c r="E47" s="11"/>
      <c r="F47" s="369"/>
      <c r="G47" s="174" t="s">
        <v>331</v>
      </c>
      <c r="H47" s="174" t="s">
        <v>210</v>
      </c>
      <c r="I47" s="174">
        <v>2</v>
      </c>
      <c r="J47" s="174">
        <f>K23+1</f>
        <v>1</v>
      </c>
      <c r="K47" s="370" t="s">
        <v>333</v>
      </c>
      <c r="L47" s="29" t="s">
        <v>636</v>
      </c>
      <c r="M47" s="29"/>
      <c r="N47" s="29"/>
      <c r="O47" s="29"/>
      <c r="P47" s="29"/>
      <c r="Q47" s="29">
        <f>1+P26</f>
        <v>9</v>
      </c>
      <c r="R47" s="1" t="s">
        <v>14</v>
      </c>
      <c r="S47" s="1"/>
      <c r="T47" s="1"/>
      <c r="U47" s="16" t="s">
        <v>19</v>
      </c>
      <c r="V47" s="222"/>
    </row>
    <row r="48" spans="2:27">
      <c r="B48" s="28" t="s">
        <v>637</v>
      </c>
      <c r="C48" s="11"/>
      <c r="D48" s="11"/>
      <c r="E48" s="11"/>
      <c r="F48" s="369"/>
      <c r="G48" s="174" t="s">
        <v>393</v>
      </c>
      <c r="H48" s="174"/>
      <c r="I48" s="174">
        <v>1</v>
      </c>
      <c r="J48" s="174">
        <f>K26</f>
        <v>0</v>
      </c>
      <c r="K48" s="370" t="s">
        <v>333</v>
      </c>
      <c r="L48" s="29" t="s">
        <v>638</v>
      </c>
      <c r="M48" s="29"/>
      <c r="N48" s="29"/>
      <c r="O48" s="29"/>
      <c r="P48" s="29"/>
      <c r="Q48" s="29"/>
      <c r="R48" s="1" t="s">
        <v>17</v>
      </c>
      <c r="S48" s="1"/>
      <c r="T48" s="1"/>
      <c r="U48" s="16" t="s">
        <v>15</v>
      </c>
    </row>
    <row r="49" spans="1:21">
      <c r="A49">
        <v>1</v>
      </c>
      <c r="B49" s="371" t="s">
        <v>639</v>
      </c>
      <c r="C49" s="29"/>
      <c r="D49" s="29"/>
      <c r="E49" s="29"/>
      <c r="F49" s="370" t="s">
        <v>399</v>
      </c>
      <c r="G49" s="372" t="s">
        <v>640</v>
      </c>
      <c r="H49" s="75" t="s">
        <v>210</v>
      </c>
      <c r="I49" s="372">
        <v>1</v>
      </c>
      <c r="J49" s="177">
        <f t="shared" ref="J49:J54" si="4">P$26</f>
        <v>8</v>
      </c>
      <c r="K49" s="370" t="s">
        <v>333</v>
      </c>
      <c r="L49" s="373" t="s">
        <v>641</v>
      </c>
      <c r="M49" s="1"/>
      <c r="N49" s="1"/>
      <c r="O49" s="47"/>
      <c r="P49" s="179"/>
      <c r="Q49" s="1"/>
      <c r="R49" s="1" t="s">
        <v>21</v>
      </c>
      <c r="S49" s="1"/>
      <c r="T49" s="1"/>
      <c r="U49" s="16" t="s">
        <v>19</v>
      </c>
    </row>
    <row r="50" spans="1:21">
      <c r="A50">
        <v>2</v>
      </c>
      <c r="B50" s="371" t="s">
        <v>642</v>
      </c>
      <c r="C50" s="29"/>
      <c r="D50" s="29"/>
      <c r="E50" s="29"/>
      <c r="F50" s="370" t="s">
        <v>46</v>
      </c>
      <c r="G50" s="47" t="s">
        <v>643</v>
      </c>
      <c r="H50" s="372" t="s">
        <v>210</v>
      </c>
      <c r="I50" s="372">
        <v>2</v>
      </c>
      <c r="J50" s="177">
        <f t="shared" si="4"/>
        <v>8</v>
      </c>
      <c r="K50" s="361" t="s">
        <v>333</v>
      </c>
      <c r="L50" s="374" t="s">
        <v>644</v>
      </c>
      <c r="M50" s="108"/>
      <c r="N50" s="108"/>
      <c r="O50" s="108"/>
      <c r="P50" s="108"/>
      <c r="Q50" s="108"/>
      <c r="R50" s="1" t="s">
        <v>24</v>
      </c>
      <c r="S50" s="1"/>
      <c r="T50" s="1"/>
      <c r="U50" s="16" t="s">
        <v>15</v>
      </c>
    </row>
    <row r="51" spans="1:21">
      <c r="A51">
        <v>3</v>
      </c>
      <c r="B51" s="371" t="s">
        <v>645</v>
      </c>
      <c r="C51" s="29"/>
      <c r="D51" s="29"/>
      <c r="E51" s="29"/>
      <c r="F51" s="370" t="s">
        <v>59</v>
      </c>
      <c r="G51" t="s">
        <v>646</v>
      </c>
      <c r="H51" s="372" t="s">
        <v>210</v>
      </c>
      <c r="I51" s="75" t="str">
        <f>"x2"</f>
        <v>x2</v>
      </c>
      <c r="J51" s="177">
        <f t="shared" si="4"/>
        <v>8</v>
      </c>
      <c r="K51" s="375" t="s">
        <v>333</v>
      </c>
      <c r="L51" s="376" t="s">
        <v>647</v>
      </c>
      <c r="M51" s="29"/>
      <c r="N51" s="29"/>
      <c r="O51" s="29"/>
      <c r="P51" s="29"/>
      <c r="Q51" s="29"/>
      <c r="R51" s="887" t="s">
        <v>27</v>
      </c>
      <c r="S51" s="887"/>
      <c r="T51" s="887"/>
      <c r="U51" s="16" t="s">
        <v>15</v>
      </c>
    </row>
    <row r="52" spans="1:21">
      <c r="A52">
        <v>4</v>
      </c>
      <c r="B52" s="377" t="s">
        <v>648</v>
      </c>
      <c r="C52" s="29"/>
      <c r="D52" s="29"/>
      <c r="E52" s="29"/>
      <c r="F52" s="370" t="s">
        <v>46</v>
      </c>
      <c r="G52" s="29" t="s">
        <v>461</v>
      </c>
      <c r="H52" s="177"/>
      <c r="I52" s="29"/>
      <c r="J52" s="177">
        <f t="shared" si="4"/>
        <v>8</v>
      </c>
      <c r="K52" s="370" t="s">
        <v>59</v>
      </c>
      <c r="L52" s="376" t="s">
        <v>649</v>
      </c>
      <c r="M52" s="29"/>
      <c r="N52" s="29"/>
      <c r="O52" s="29"/>
      <c r="P52" s="29"/>
      <c r="Q52" s="29"/>
      <c r="R52" s="1" t="s">
        <v>29</v>
      </c>
      <c r="S52" s="1"/>
      <c r="T52" s="1"/>
      <c r="U52" s="16" t="s">
        <v>15</v>
      </c>
    </row>
    <row r="53" spans="1:21">
      <c r="A53">
        <v>5</v>
      </c>
      <c r="B53" s="377" t="s">
        <v>650</v>
      </c>
      <c r="C53" s="29"/>
      <c r="D53" s="29"/>
      <c r="E53" s="29"/>
      <c r="F53" s="370" t="s">
        <v>46</v>
      </c>
      <c r="G53" s="29" t="s">
        <v>461</v>
      </c>
      <c r="H53" s="177"/>
      <c r="I53" s="29"/>
      <c r="J53" s="177">
        <f t="shared" si="4"/>
        <v>8</v>
      </c>
      <c r="K53" s="370" t="s">
        <v>59</v>
      </c>
      <c r="L53" s="376" t="s">
        <v>651</v>
      </c>
      <c r="M53" s="29"/>
      <c r="N53" s="29"/>
      <c r="O53" s="29"/>
      <c r="P53" s="29"/>
      <c r="Q53" s="29"/>
      <c r="R53" s="14" t="s">
        <v>12</v>
      </c>
      <c r="S53" s="13"/>
      <c r="T53" s="13"/>
      <c r="U53" s="13"/>
    </row>
    <row r="54" spans="1:21">
      <c r="A54">
        <v>6</v>
      </c>
      <c r="B54" s="377" t="s">
        <v>652</v>
      </c>
      <c r="C54" s="29"/>
      <c r="D54" s="29"/>
      <c r="E54" s="29"/>
      <c r="F54" s="370" t="s">
        <v>46</v>
      </c>
      <c r="G54" s="29" t="s">
        <v>461</v>
      </c>
      <c r="H54" s="177"/>
      <c r="I54" s="29"/>
      <c r="J54" s="177">
        <f t="shared" si="4"/>
        <v>8</v>
      </c>
      <c r="K54" s="370" t="s">
        <v>59</v>
      </c>
      <c r="L54" s="376" t="s">
        <v>653</v>
      </c>
      <c r="M54" s="29"/>
      <c r="N54" s="29"/>
      <c r="O54" s="29"/>
      <c r="P54" s="29"/>
      <c r="Q54" s="29"/>
      <c r="R54" s="1" t="s">
        <v>16</v>
      </c>
      <c r="S54" s="1"/>
      <c r="T54" s="1"/>
      <c r="U54" s="16" t="s">
        <v>15</v>
      </c>
    </row>
    <row r="55" spans="1:21">
      <c r="A55">
        <v>7</v>
      </c>
      <c r="B55" s="715"/>
      <c r="C55" s="716"/>
      <c r="D55" s="716"/>
      <c r="E55" s="716"/>
      <c r="F55" s="717"/>
      <c r="G55" s="716"/>
      <c r="H55" s="718"/>
      <c r="I55" s="716"/>
      <c r="J55" s="718"/>
      <c r="K55" s="717"/>
      <c r="L55" s="719"/>
      <c r="M55" s="29"/>
      <c r="N55" s="29"/>
      <c r="O55" s="108"/>
      <c r="P55" s="108"/>
      <c r="Q55" s="108"/>
      <c r="R55" s="1" t="s">
        <v>18</v>
      </c>
      <c r="S55" s="1"/>
      <c r="T55" s="1"/>
      <c r="U55" s="16" t="s">
        <v>15</v>
      </c>
    </row>
    <row r="56" spans="1:21">
      <c r="A56">
        <v>8</v>
      </c>
      <c r="B56" s="715"/>
      <c r="C56" s="716"/>
      <c r="D56" s="716"/>
      <c r="E56" s="716"/>
      <c r="F56" s="717"/>
      <c r="G56" s="716"/>
      <c r="H56" s="718"/>
      <c r="I56" s="718"/>
      <c r="J56" s="718"/>
      <c r="K56" s="718"/>
      <c r="L56" s="718"/>
      <c r="M56" s="718"/>
      <c r="N56" s="718"/>
      <c r="O56" s="29"/>
      <c r="P56" s="29"/>
      <c r="Q56" s="29"/>
      <c r="R56" s="1" t="s">
        <v>22</v>
      </c>
      <c r="S56" s="1"/>
      <c r="T56" s="1"/>
      <c r="U56" s="16" t="s">
        <v>15</v>
      </c>
    </row>
    <row r="57" spans="1:21">
      <c r="A57">
        <v>9</v>
      </c>
      <c r="B57" s="715"/>
      <c r="C57" s="716"/>
      <c r="D57" s="716"/>
      <c r="E57" s="716"/>
      <c r="F57" s="717"/>
      <c r="G57" s="716"/>
      <c r="H57" s="718"/>
      <c r="I57" s="718"/>
      <c r="J57" s="718"/>
      <c r="K57" s="718"/>
      <c r="L57" s="718"/>
      <c r="M57" s="718"/>
      <c r="N57" s="718"/>
      <c r="O57" s="29"/>
      <c r="P57" s="29"/>
      <c r="Q57" s="29"/>
      <c r="R57" s="1" t="s">
        <v>25</v>
      </c>
      <c r="S57" s="1"/>
      <c r="T57" s="1"/>
      <c r="U57" s="16" t="s">
        <v>15</v>
      </c>
    </row>
    <row r="58" spans="1:21">
      <c r="A58">
        <v>10</v>
      </c>
      <c r="B58" s="720"/>
      <c r="C58" s="716"/>
      <c r="D58" s="716"/>
      <c r="E58" s="716"/>
      <c r="F58" s="717"/>
      <c r="G58" s="716"/>
      <c r="H58" s="718"/>
      <c r="I58" s="718"/>
      <c r="J58" s="718"/>
      <c r="K58" s="718"/>
      <c r="L58" s="718"/>
      <c r="M58" s="718"/>
      <c r="N58" s="718"/>
      <c r="O58" s="108"/>
      <c r="P58" s="108"/>
      <c r="Q58" s="108"/>
      <c r="R58" s="1" t="s">
        <v>28</v>
      </c>
      <c r="S58" s="1"/>
      <c r="T58" s="1"/>
      <c r="U58" s="16" t="s">
        <v>15</v>
      </c>
    </row>
    <row r="59" spans="1:21">
      <c r="A59">
        <v>11</v>
      </c>
      <c r="B59" s="720"/>
      <c r="C59" s="716"/>
      <c r="D59" s="716"/>
      <c r="E59" s="716"/>
      <c r="F59" s="717"/>
      <c r="G59" s="716"/>
      <c r="H59" s="718"/>
      <c r="I59" s="718"/>
      <c r="J59" s="718"/>
      <c r="K59" s="718"/>
      <c r="L59" s="718"/>
      <c r="M59" s="718"/>
      <c r="N59" s="718"/>
      <c r="O59" s="29"/>
      <c r="P59" s="29"/>
      <c r="Q59" s="29"/>
      <c r="R59" s="1" t="s">
        <v>30</v>
      </c>
      <c r="S59" s="1"/>
      <c r="T59" s="1"/>
      <c r="U59" s="16" t="s">
        <v>15</v>
      </c>
    </row>
    <row r="60" spans="1:21">
      <c r="A60">
        <v>12</v>
      </c>
      <c r="B60" s="715"/>
      <c r="C60" s="716"/>
      <c r="D60" s="716"/>
      <c r="E60" s="716"/>
      <c r="F60" s="717"/>
      <c r="G60" s="716"/>
      <c r="H60" s="718"/>
      <c r="I60" s="718"/>
      <c r="J60" s="718"/>
      <c r="K60" s="718"/>
      <c r="L60" s="718"/>
      <c r="M60" s="718"/>
      <c r="N60" s="718"/>
      <c r="O60" s="29"/>
      <c r="P60" s="29"/>
      <c r="Q60" s="29"/>
      <c r="R60" s="204" t="s">
        <v>233</v>
      </c>
      <c r="S60" s="14"/>
      <c r="T60" s="14"/>
      <c r="U60" s="13"/>
    </row>
    <row r="61" spans="1:21">
      <c r="A61">
        <v>13</v>
      </c>
      <c r="B61" s="720"/>
      <c r="C61" s="716"/>
      <c r="D61" s="716"/>
      <c r="E61" s="716"/>
      <c r="F61" s="717"/>
      <c r="G61" s="716"/>
      <c r="H61" s="718"/>
      <c r="I61" s="718"/>
      <c r="J61" s="718"/>
      <c r="K61" s="718"/>
      <c r="L61" s="718"/>
      <c r="M61" s="718"/>
      <c r="N61" s="718"/>
      <c r="O61" s="29"/>
      <c r="P61" s="29"/>
      <c r="Q61" s="29"/>
      <c r="R61" s="1" t="s">
        <v>236</v>
      </c>
      <c r="S61" s="1"/>
      <c r="T61" s="205"/>
      <c r="U61" s="206"/>
    </row>
    <row r="62" spans="1:21">
      <c r="A62">
        <v>14</v>
      </c>
      <c r="B62" s="721"/>
      <c r="C62" s="716"/>
      <c r="D62" s="716"/>
      <c r="E62" s="716"/>
      <c r="F62" s="717"/>
      <c r="G62" s="716"/>
      <c r="H62" s="718"/>
      <c r="I62" s="718"/>
      <c r="J62" s="718"/>
      <c r="K62" s="718"/>
      <c r="L62" s="718"/>
      <c r="M62" s="718"/>
      <c r="N62" s="718"/>
      <c r="O62" s="29"/>
      <c r="P62" s="29"/>
      <c r="Q62" s="29"/>
      <c r="R62" s="1" t="s">
        <v>240</v>
      </c>
      <c r="S62" s="1"/>
      <c r="T62" s="205" t="s">
        <v>130</v>
      </c>
      <c r="U62" s="206"/>
    </row>
    <row r="63" spans="1:21">
      <c r="A63">
        <v>15</v>
      </c>
      <c r="B63" s="721"/>
      <c r="C63" s="716"/>
      <c r="D63" s="716"/>
      <c r="E63" s="716"/>
      <c r="F63" s="717"/>
      <c r="G63" s="716"/>
      <c r="H63" s="718"/>
      <c r="I63" s="718"/>
      <c r="J63" s="718"/>
      <c r="K63" s="718"/>
      <c r="L63" s="718"/>
      <c r="M63" s="718"/>
      <c r="N63" s="718"/>
      <c r="O63" s="29"/>
      <c r="P63" s="29"/>
      <c r="Q63" s="29"/>
      <c r="R63" s="29" t="s">
        <v>244</v>
      </c>
      <c r="S63" s="29"/>
      <c r="T63" s="209" t="s">
        <v>241</v>
      </c>
      <c r="U63" s="243"/>
    </row>
    <row r="64" spans="1:21">
      <c r="A64">
        <v>16</v>
      </c>
      <c r="B64" s="721"/>
      <c r="C64" s="716"/>
      <c r="D64" s="716"/>
      <c r="E64" s="716"/>
      <c r="F64" s="717"/>
      <c r="G64" s="716"/>
      <c r="H64" s="718"/>
      <c r="I64" s="718"/>
      <c r="J64" s="718"/>
      <c r="K64" s="718"/>
      <c r="L64" s="718"/>
      <c r="M64" s="718"/>
      <c r="N64" s="718"/>
      <c r="O64" s="29"/>
      <c r="P64" s="29"/>
      <c r="Q64" s="29"/>
      <c r="R64" s="1" t="s">
        <v>248</v>
      </c>
      <c r="S64" s="1"/>
      <c r="T64" s="205" t="s">
        <v>245</v>
      </c>
      <c r="U64" s="206"/>
    </row>
    <row r="65" spans="1:80">
      <c r="A65">
        <v>17</v>
      </c>
      <c r="B65" s="722"/>
      <c r="C65" s="716"/>
      <c r="D65" s="716"/>
      <c r="E65" s="716"/>
      <c r="F65" s="717"/>
      <c r="G65" s="716"/>
      <c r="H65" s="718"/>
      <c r="I65" s="718"/>
      <c r="J65" s="718"/>
      <c r="K65" s="718"/>
      <c r="L65" s="718"/>
      <c r="M65" s="718"/>
      <c r="N65" s="718"/>
      <c r="O65" s="29"/>
      <c r="P65" s="29"/>
      <c r="Q65" s="29"/>
      <c r="R65" s="11" t="s">
        <v>252</v>
      </c>
      <c r="S65" s="11"/>
      <c r="T65" s="209" t="s">
        <v>245</v>
      </c>
      <c r="U65" s="11"/>
      <c r="W65" s="910"/>
      <c r="X65" s="910"/>
      <c r="Y65" s="910"/>
      <c r="Z65" s="910"/>
      <c r="AA65" s="910"/>
      <c r="AB65" s="910"/>
      <c r="AC65" s="910"/>
      <c r="AD65" s="910"/>
      <c r="AE65" s="910"/>
      <c r="AF65" s="910"/>
      <c r="AG65" s="910"/>
      <c r="AH65" s="910"/>
      <c r="AI65" s="910"/>
      <c r="AJ65" s="910"/>
      <c r="AK65" s="910"/>
      <c r="AL65" s="910"/>
      <c r="AM65" s="910"/>
      <c r="AN65" s="910"/>
      <c r="AO65" s="910"/>
      <c r="AP65" s="910"/>
      <c r="AQ65" s="910"/>
      <c r="AR65" s="910"/>
      <c r="AS65" s="910"/>
      <c r="AT65" s="910"/>
      <c r="AU65" s="910"/>
      <c r="AV65" s="910"/>
      <c r="AW65" s="910"/>
      <c r="AX65" s="910"/>
      <c r="AY65" s="910"/>
      <c r="AZ65" s="910"/>
      <c r="BA65" s="910"/>
      <c r="BB65" s="910"/>
      <c r="BC65" s="910"/>
      <c r="BD65" s="910"/>
      <c r="BE65" s="910"/>
      <c r="BF65" s="910"/>
      <c r="BG65" s="910"/>
      <c r="BH65" s="910"/>
      <c r="BI65" s="910"/>
      <c r="BJ65" s="910"/>
      <c r="BK65" s="910"/>
      <c r="BL65" s="910"/>
      <c r="BM65" s="910"/>
      <c r="BN65" s="910"/>
      <c r="BO65" s="910"/>
      <c r="BP65" s="910"/>
      <c r="BQ65" s="910"/>
      <c r="BR65" s="910"/>
      <c r="BS65" s="910"/>
      <c r="BT65" s="910"/>
      <c r="BU65" s="910"/>
      <c r="BV65" s="910"/>
      <c r="BW65" s="910"/>
      <c r="BX65" s="910"/>
      <c r="BY65" s="910"/>
      <c r="BZ65" s="910"/>
      <c r="CA65" s="910"/>
      <c r="CB65" s="910"/>
    </row>
    <row r="66" spans="1:80">
      <c r="A66">
        <v>18</v>
      </c>
      <c r="B66" s="722"/>
      <c r="C66" s="716"/>
      <c r="D66" s="716"/>
      <c r="E66" s="716"/>
      <c r="F66" s="717"/>
      <c r="G66" s="716"/>
      <c r="H66" s="718"/>
      <c r="I66" s="718"/>
      <c r="J66" s="718"/>
      <c r="K66" s="718"/>
      <c r="L66" s="718"/>
      <c r="M66" s="718"/>
      <c r="N66" s="718"/>
      <c r="O66" s="29"/>
      <c r="P66" s="29"/>
      <c r="Q66" s="29"/>
      <c r="R66" s="14" t="s">
        <v>126</v>
      </c>
      <c r="S66" s="14"/>
      <c r="T66" s="384"/>
      <c r="U66" s="13" t="s">
        <v>654</v>
      </c>
      <c r="W66" s="910"/>
      <c r="X66" s="910"/>
      <c r="Y66" s="910"/>
      <c r="Z66" s="910"/>
      <c r="AA66" s="910"/>
      <c r="AB66" s="910"/>
      <c r="AC66" s="910"/>
      <c r="AD66" s="910"/>
      <c r="AE66" s="910"/>
      <c r="AF66" s="910"/>
      <c r="AG66" s="910"/>
      <c r="AH66" s="910"/>
      <c r="AI66" s="910"/>
      <c r="AJ66" s="910"/>
      <c r="AK66" s="910"/>
      <c r="AL66" s="910"/>
      <c r="AM66" s="910"/>
      <c r="AN66" s="910"/>
      <c r="AO66" s="910"/>
      <c r="AP66" s="910"/>
      <c r="AQ66" s="910"/>
      <c r="AR66" s="910"/>
      <c r="AS66" s="910"/>
      <c r="AT66" s="910"/>
      <c r="AU66" s="910"/>
      <c r="AV66" s="910"/>
      <c r="AW66" s="910"/>
      <c r="AX66" s="910"/>
      <c r="AY66" s="910"/>
      <c r="AZ66" s="910"/>
      <c r="BA66" s="910"/>
      <c r="BB66" s="910"/>
      <c r="BC66" s="910"/>
      <c r="BD66" s="910"/>
      <c r="BE66" s="910"/>
      <c r="BF66" s="910"/>
      <c r="BG66" s="910"/>
      <c r="BH66" s="910"/>
      <c r="BI66" s="910"/>
      <c r="BJ66" s="910"/>
      <c r="BK66" s="910"/>
      <c r="BL66" s="910"/>
      <c r="BM66" s="910"/>
      <c r="BN66" s="910"/>
      <c r="BO66" s="910"/>
      <c r="BP66" s="910"/>
      <c r="BQ66" s="910"/>
      <c r="BR66" s="910"/>
      <c r="BS66" s="910"/>
      <c r="BT66" s="910"/>
      <c r="BU66" s="910"/>
      <c r="BV66" s="910"/>
      <c r="BW66" s="910"/>
      <c r="BX66" s="910"/>
      <c r="BY66" s="910"/>
      <c r="BZ66" s="910"/>
      <c r="CA66" s="910"/>
      <c r="CB66" s="910"/>
    </row>
    <row r="67" spans="1:80">
      <c r="A67">
        <v>19</v>
      </c>
      <c r="B67" s="723"/>
      <c r="C67" s="716"/>
      <c r="D67" s="716"/>
      <c r="E67" s="716"/>
      <c r="F67" s="717"/>
      <c r="G67" s="716"/>
      <c r="H67" s="718"/>
      <c r="I67" s="718"/>
      <c r="J67" s="718"/>
      <c r="K67" s="718"/>
      <c r="L67" s="718"/>
      <c r="M67" s="718"/>
      <c r="N67" s="718"/>
      <c r="O67" s="29"/>
      <c r="P67" s="29"/>
      <c r="Q67" s="29"/>
      <c r="R67" s="11" t="s">
        <v>208</v>
      </c>
      <c r="S67" s="11"/>
      <c r="T67" s="11"/>
      <c r="U67" s="174">
        <f>J52+10+2</f>
        <v>20</v>
      </c>
      <c r="W67" s="910"/>
      <c r="X67" s="910"/>
      <c r="Y67" s="910"/>
      <c r="Z67" s="910"/>
      <c r="AA67" s="910"/>
      <c r="AB67" s="910"/>
      <c r="AC67" s="910"/>
      <c r="AD67" s="910"/>
      <c r="AE67" s="910"/>
      <c r="AF67" s="910"/>
      <c r="AG67" s="910"/>
      <c r="AH67" s="910"/>
      <c r="AI67" s="910"/>
      <c r="AJ67" s="910"/>
      <c r="AK67" s="910"/>
      <c r="AL67" s="910"/>
      <c r="AM67" s="910"/>
      <c r="AN67" s="910"/>
      <c r="AO67" s="910"/>
      <c r="AP67" s="910"/>
      <c r="AQ67" s="910"/>
      <c r="AR67" s="910"/>
      <c r="AS67" s="910"/>
      <c r="AT67" s="910"/>
      <c r="AU67" s="910"/>
      <c r="AV67" s="910"/>
      <c r="AW67" s="910"/>
      <c r="AX67" s="910"/>
      <c r="AY67" s="910"/>
      <c r="AZ67" s="910"/>
      <c r="BA67" s="910"/>
      <c r="BB67" s="910"/>
      <c r="BC67" s="910"/>
      <c r="BD67" s="910"/>
      <c r="BE67" s="910"/>
      <c r="BF67" s="910"/>
      <c r="BG67" s="910"/>
      <c r="BH67" s="910"/>
      <c r="BI67" s="910"/>
      <c r="BJ67" s="910"/>
      <c r="BK67" s="910"/>
      <c r="BL67" s="910"/>
      <c r="BM67" s="910"/>
      <c r="BN67" s="910"/>
      <c r="BO67" s="910"/>
      <c r="BP67" s="910"/>
      <c r="BQ67" s="910"/>
      <c r="BR67" s="910"/>
      <c r="BS67" s="910"/>
      <c r="BT67" s="910"/>
      <c r="BU67" s="910"/>
      <c r="BV67" s="910"/>
      <c r="BW67" s="910"/>
      <c r="BX67" s="910"/>
      <c r="BY67" s="910"/>
      <c r="BZ67" s="910"/>
      <c r="CA67" s="910"/>
      <c r="CB67" s="910"/>
    </row>
    <row r="68" spans="1:80">
      <c r="A68">
        <v>20</v>
      </c>
      <c r="B68" s="724"/>
      <c r="C68" s="716"/>
      <c r="D68" s="716"/>
      <c r="E68" s="716"/>
      <c r="F68" s="717"/>
      <c r="G68" s="716"/>
      <c r="H68" s="718"/>
      <c r="I68" s="718"/>
      <c r="J68" s="718"/>
      <c r="K68" s="718"/>
      <c r="L68" s="718"/>
      <c r="M68" s="718"/>
      <c r="N68" s="718"/>
      <c r="O68" s="29"/>
      <c r="P68" s="29"/>
      <c r="Q68" s="29"/>
      <c r="R68" s="11" t="s">
        <v>136</v>
      </c>
      <c r="S68" s="11"/>
      <c r="T68" s="11"/>
      <c r="U68" s="174">
        <f>U67-5</f>
        <v>15</v>
      </c>
      <c r="W68" s="910"/>
      <c r="X68" s="910"/>
      <c r="Y68" s="910"/>
      <c r="Z68" s="910"/>
      <c r="AA68" s="910"/>
      <c r="AB68" s="910"/>
      <c r="AC68" s="910"/>
      <c r="AD68" s="910"/>
      <c r="AE68" s="910"/>
      <c r="AF68" s="910"/>
      <c r="AG68" s="910"/>
      <c r="AH68" s="910"/>
      <c r="AI68" s="910"/>
      <c r="AJ68" s="910"/>
      <c r="AK68" s="910"/>
      <c r="AL68" s="910"/>
      <c r="AM68" s="910"/>
      <c r="AN68" s="910"/>
      <c r="AO68" s="910"/>
      <c r="AP68" s="910"/>
      <c r="AQ68" s="910"/>
      <c r="AR68" s="910"/>
      <c r="AS68" s="910"/>
      <c r="AT68" s="910"/>
      <c r="AU68" s="910"/>
      <c r="AV68" s="910"/>
      <c r="AW68" s="910"/>
      <c r="AX68" s="910"/>
      <c r="AY68" s="910"/>
      <c r="AZ68" s="910"/>
      <c r="BA68" s="910"/>
      <c r="BB68" s="910"/>
      <c r="BC68" s="910"/>
      <c r="BD68" s="910"/>
      <c r="BE68" s="910"/>
      <c r="BF68" s="910"/>
      <c r="BG68" s="910"/>
      <c r="BH68" s="910"/>
      <c r="BI68" s="910"/>
      <c r="BJ68" s="910"/>
      <c r="BK68" s="910"/>
      <c r="BL68" s="910"/>
      <c r="BM68" s="910"/>
      <c r="BN68" s="910"/>
      <c r="BO68" s="910"/>
      <c r="BP68" s="910"/>
      <c r="BQ68" s="910"/>
      <c r="BR68" s="910"/>
      <c r="BS68" s="910"/>
      <c r="BT68" s="910"/>
      <c r="BU68" s="910"/>
      <c r="BV68" s="910"/>
      <c r="BW68" s="910"/>
      <c r="BX68" s="910"/>
      <c r="BY68" s="910"/>
      <c r="BZ68" s="910"/>
      <c r="CA68" s="910"/>
      <c r="CB68" s="910"/>
    </row>
    <row r="69" spans="1:80" s="29" customFormat="1">
      <c r="A69" s="693">
        <v>21</v>
      </c>
      <c r="B69" s="725"/>
      <c r="C69" s="716"/>
      <c r="D69" s="716"/>
      <c r="E69" s="716"/>
      <c r="F69" s="717"/>
      <c r="G69" s="716"/>
      <c r="H69" s="718"/>
      <c r="I69" s="718"/>
      <c r="J69" s="718"/>
      <c r="K69" s="718"/>
      <c r="L69" s="718"/>
      <c r="M69" s="718"/>
      <c r="N69" s="718"/>
      <c r="R69" s="11" t="s">
        <v>143</v>
      </c>
      <c r="S69" s="11"/>
      <c r="T69" s="11"/>
      <c r="U69" s="174">
        <f>U68-5</f>
        <v>10</v>
      </c>
      <c r="V69"/>
      <c r="W69" s="910"/>
      <c r="X69" s="910"/>
      <c r="Y69" s="910"/>
      <c r="Z69" s="910"/>
      <c r="AA69" s="910"/>
      <c r="AB69" s="910"/>
      <c r="AC69" s="910"/>
      <c r="AD69" s="910"/>
      <c r="AE69" s="910"/>
      <c r="AF69" s="910"/>
      <c r="AG69" s="910"/>
      <c r="AH69" s="910"/>
      <c r="AI69" s="910"/>
      <c r="AJ69" s="910"/>
      <c r="AK69" s="910"/>
      <c r="AL69" s="910"/>
      <c r="AM69" s="910"/>
      <c r="AN69" s="910"/>
      <c r="AO69" s="910"/>
      <c r="AP69" s="910"/>
      <c r="AQ69" s="910"/>
      <c r="AR69" s="910"/>
      <c r="AS69" s="910"/>
      <c r="AT69" s="910"/>
      <c r="AU69" s="910"/>
      <c r="AV69" s="910"/>
      <c r="AW69" s="910"/>
      <c r="AX69" s="910"/>
      <c r="AY69" s="910"/>
      <c r="AZ69" s="910"/>
      <c r="BA69" s="910"/>
      <c r="BB69" s="910"/>
      <c r="BC69" s="910"/>
      <c r="BD69" s="910"/>
      <c r="BE69" s="910"/>
      <c r="BF69" s="910"/>
      <c r="BG69" s="910"/>
      <c r="BH69" s="910"/>
      <c r="BI69" s="910"/>
      <c r="BJ69" s="910"/>
      <c r="BK69" s="910"/>
      <c r="BL69" s="910"/>
      <c r="BM69" s="910"/>
      <c r="BN69" s="910"/>
      <c r="BO69" s="910"/>
      <c r="BP69" s="910"/>
      <c r="BQ69" s="910"/>
      <c r="BR69" s="910"/>
      <c r="BS69" s="910"/>
      <c r="BT69" s="910"/>
      <c r="BU69" s="910"/>
      <c r="BV69" s="910"/>
      <c r="BW69" s="910"/>
      <c r="BX69" s="910"/>
      <c r="BY69" s="910"/>
      <c r="BZ69" s="910"/>
      <c r="CA69" s="910"/>
      <c r="CB69" s="910"/>
    </row>
    <row r="70" spans="1:80">
      <c r="A70">
        <v>22</v>
      </c>
      <c r="B70" s="726"/>
      <c r="C70" s="716"/>
      <c r="D70" s="716"/>
      <c r="E70" s="716"/>
      <c r="F70" s="717"/>
      <c r="G70" s="716"/>
      <c r="H70" s="718"/>
      <c r="I70" s="718"/>
      <c r="J70" s="718"/>
      <c r="K70" s="718"/>
      <c r="L70" s="718"/>
      <c r="M70" s="718"/>
      <c r="N70" s="718"/>
      <c r="O70" s="29"/>
      <c r="P70" s="29"/>
      <c r="Q70" s="29"/>
      <c r="R70" s="287" t="s">
        <v>149</v>
      </c>
      <c r="S70" s="11"/>
      <c r="T70" s="11"/>
      <c r="U70" s="174">
        <f>U69-5</f>
        <v>5</v>
      </c>
      <c r="W70" s="910"/>
      <c r="X70" s="910"/>
      <c r="Y70" s="910"/>
      <c r="Z70" s="910"/>
      <c r="AA70" s="910"/>
      <c r="AB70" s="910"/>
      <c r="AC70" s="910"/>
      <c r="AD70" s="910"/>
      <c r="AE70" s="910"/>
      <c r="AF70" s="910"/>
      <c r="AG70" s="910"/>
      <c r="AH70" s="910"/>
      <c r="AI70" s="910"/>
      <c r="AJ70" s="910"/>
      <c r="AK70" s="910"/>
      <c r="AL70" s="910"/>
      <c r="AM70" s="910"/>
      <c r="AN70" s="910"/>
      <c r="AO70" s="910"/>
      <c r="AP70" s="910"/>
      <c r="AQ70" s="910"/>
      <c r="AR70" s="910"/>
      <c r="AS70" s="910"/>
      <c r="AT70" s="910"/>
      <c r="AU70" s="910"/>
      <c r="AV70" s="910"/>
      <c r="AW70" s="910"/>
      <c r="AX70" s="910"/>
      <c r="AY70" s="910"/>
      <c r="AZ70" s="910"/>
      <c r="BA70" s="910"/>
      <c r="BB70" s="910"/>
      <c r="BC70" s="910"/>
      <c r="BD70" s="910"/>
      <c r="BE70" s="910"/>
      <c r="BF70" s="910"/>
      <c r="BG70" s="910"/>
      <c r="BH70" s="910"/>
      <c r="BI70" s="910"/>
      <c r="BJ70" s="910"/>
      <c r="BK70" s="910"/>
      <c r="BL70" s="910"/>
      <c r="BM70" s="910"/>
      <c r="BN70" s="910"/>
      <c r="BO70" s="910"/>
      <c r="BP70" s="910"/>
      <c r="BQ70" s="910"/>
      <c r="BR70" s="910"/>
      <c r="BS70" s="910"/>
      <c r="BT70" s="910"/>
      <c r="BU70" s="910"/>
      <c r="BV70" s="910"/>
      <c r="BW70" s="910"/>
      <c r="BX70" s="910"/>
      <c r="BY70" s="910"/>
      <c r="BZ70" s="910"/>
      <c r="CA70" s="910"/>
      <c r="CB70" s="910"/>
    </row>
    <row r="71" spans="1:80">
      <c r="A71">
        <v>23</v>
      </c>
      <c r="B71" s="721"/>
      <c r="C71" s="716"/>
      <c r="D71" s="716"/>
      <c r="E71" s="716"/>
      <c r="F71" s="717"/>
      <c r="G71" s="716"/>
      <c r="H71" s="718"/>
      <c r="I71" s="718"/>
      <c r="J71" s="718"/>
      <c r="K71" s="717"/>
      <c r="L71" s="719"/>
      <c r="M71" s="29"/>
      <c r="N71" s="29"/>
      <c r="O71" s="29"/>
      <c r="P71" s="29"/>
      <c r="Q71" s="29"/>
      <c r="R71" s="204" t="s">
        <v>141</v>
      </c>
      <c r="S71" s="14"/>
      <c r="T71" s="14"/>
      <c r="U71" s="13"/>
      <c r="W71" s="910"/>
      <c r="X71" s="910"/>
      <c r="Y71" s="910"/>
      <c r="Z71" s="910"/>
      <c r="AA71" s="910"/>
      <c r="AB71" s="910"/>
      <c r="AC71" s="910"/>
      <c r="AD71" s="910"/>
      <c r="AE71" s="910"/>
      <c r="AF71" s="910"/>
      <c r="AG71" s="910"/>
      <c r="AH71" s="910"/>
      <c r="AI71" s="910"/>
      <c r="AJ71" s="910"/>
      <c r="AK71" s="910"/>
      <c r="AL71" s="910"/>
      <c r="AM71" s="910"/>
      <c r="AN71" s="910"/>
      <c r="AO71" s="910"/>
      <c r="AP71" s="910"/>
      <c r="AQ71" s="910"/>
      <c r="AR71" s="910"/>
      <c r="AS71" s="910"/>
      <c r="AT71" s="910"/>
      <c r="AU71" s="910"/>
      <c r="AV71" s="910"/>
      <c r="AW71" s="910"/>
      <c r="AX71" s="910"/>
      <c r="AY71" s="910"/>
      <c r="AZ71" s="910"/>
      <c r="BA71" s="910"/>
      <c r="BB71" s="910"/>
      <c r="BC71" s="910"/>
      <c r="BD71" s="910"/>
      <c r="BE71" s="910"/>
      <c r="BF71" s="910"/>
      <c r="BG71" s="910"/>
      <c r="BH71" s="910"/>
      <c r="BI71" s="910"/>
      <c r="BJ71" s="910"/>
      <c r="BK71" s="910"/>
      <c r="BL71" s="910"/>
      <c r="BM71" s="910"/>
      <c r="BN71" s="910"/>
      <c r="BO71" s="910"/>
      <c r="BP71" s="910"/>
      <c r="BQ71" s="910"/>
      <c r="BR71" s="910"/>
      <c r="BS71" s="910"/>
      <c r="BT71" s="910"/>
      <c r="BU71" s="910"/>
      <c r="BV71" s="910"/>
      <c r="BW71" s="910"/>
      <c r="BX71" s="910"/>
      <c r="BY71" s="910"/>
      <c r="BZ71" s="910"/>
      <c r="CA71" s="910"/>
      <c r="CB71" s="910"/>
    </row>
    <row r="72" spans="1:80" ht="13.5" customHeight="1">
      <c r="A72" s="1">
        <v>24</v>
      </c>
      <c r="B72" s="721"/>
      <c r="C72" s="716"/>
      <c r="D72" s="716"/>
      <c r="E72" s="716"/>
      <c r="F72" s="717"/>
      <c r="G72" s="716"/>
      <c r="H72" s="718"/>
      <c r="I72" s="718"/>
      <c r="J72" s="718"/>
      <c r="K72" s="719"/>
      <c r="L72" s="719"/>
      <c r="M72" s="29"/>
      <c r="N72" s="29"/>
      <c r="O72" s="29"/>
      <c r="P72" s="29"/>
      <c r="Q72" s="29"/>
      <c r="R72" s="205" t="s">
        <v>245</v>
      </c>
      <c r="T72" s="911"/>
      <c r="U72" s="911"/>
      <c r="W72" s="910"/>
      <c r="X72" s="910"/>
      <c r="Y72" s="910"/>
      <c r="Z72" s="910"/>
      <c r="AA72" s="910"/>
      <c r="AB72" s="910"/>
      <c r="AC72" s="910"/>
      <c r="AD72" s="910"/>
      <c r="AE72" s="910"/>
      <c r="AF72" s="910"/>
      <c r="AG72" s="910"/>
      <c r="AH72" s="910"/>
      <c r="AI72" s="910"/>
      <c r="AJ72" s="910"/>
      <c r="AK72" s="910"/>
      <c r="AL72" s="910"/>
      <c r="AM72" s="910"/>
      <c r="AN72" s="910"/>
      <c r="AO72" s="910"/>
      <c r="AP72" s="910"/>
      <c r="AQ72" s="910"/>
      <c r="AR72" s="910"/>
      <c r="AS72" s="910"/>
      <c r="AT72" s="910"/>
      <c r="AU72" s="910"/>
      <c r="AV72" s="910"/>
      <c r="AW72" s="910"/>
      <c r="AX72" s="910"/>
      <c r="AY72" s="910"/>
      <c r="AZ72" s="910"/>
      <c r="BA72" s="910"/>
      <c r="BB72" s="910"/>
      <c r="BC72" s="910"/>
      <c r="BD72" s="910"/>
      <c r="BE72" s="910"/>
      <c r="BF72" s="910"/>
      <c r="BG72" s="910"/>
      <c r="BH72" s="910"/>
      <c r="BI72" s="910"/>
      <c r="BJ72" s="910"/>
      <c r="BK72" s="910"/>
      <c r="BL72" s="910"/>
      <c r="BM72" s="910"/>
      <c r="BN72" s="910"/>
      <c r="BO72" s="910"/>
      <c r="BP72" s="910"/>
      <c r="BQ72" s="910"/>
      <c r="BR72" s="910"/>
      <c r="BS72" s="910"/>
      <c r="BT72" s="910"/>
      <c r="BU72" s="910"/>
      <c r="BV72" s="910"/>
      <c r="BW72" s="910"/>
      <c r="BX72" s="910"/>
      <c r="BY72" s="910"/>
      <c r="BZ72" s="910"/>
      <c r="CA72" s="910"/>
      <c r="CB72" s="910"/>
    </row>
    <row r="73" spans="1:80" s="1" customFormat="1">
      <c r="B73" s="387"/>
      <c r="C73" s="29"/>
      <c r="D73" s="29"/>
      <c r="E73" s="29"/>
      <c r="F73" s="177"/>
      <c r="G73" s="29"/>
      <c r="H73" s="177"/>
      <c r="I73" s="177"/>
      <c r="J73" s="177"/>
      <c r="K73" s="29"/>
      <c r="L73" s="29"/>
      <c r="M73" s="29"/>
      <c r="N73" s="29"/>
      <c r="O73" s="29"/>
      <c r="P73" s="29"/>
      <c r="Q73" s="29"/>
      <c r="R73" s="205" t="s">
        <v>241</v>
      </c>
      <c r="S73"/>
      <c r="T73" s="911"/>
      <c r="U73" s="911"/>
      <c r="V73"/>
      <c r="W73" s="910"/>
      <c r="X73" s="910"/>
      <c r="Y73" s="910"/>
      <c r="Z73" s="910"/>
      <c r="AA73" s="910"/>
      <c r="AB73" s="910"/>
      <c r="AC73" s="910"/>
      <c r="AD73" s="910"/>
      <c r="AE73" s="910"/>
      <c r="AF73" s="910"/>
      <c r="AG73" s="910"/>
      <c r="AH73" s="910"/>
      <c r="AI73" s="910"/>
      <c r="AJ73" s="910"/>
      <c r="AK73" s="910"/>
      <c r="AL73" s="910"/>
      <c r="AM73" s="910"/>
      <c r="AN73" s="910"/>
      <c r="AO73" s="910"/>
      <c r="AP73" s="910"/>
      <c r="AQ73" s="910"/>
      <c r="AR73" s="910"/>
      <c r="AS73" s="910"/>
      <c r="AT73" s="910"/>
      <c r="AU73" s="910"/>
      <c r="AV73" s="910"/>
      <c r="AW73" s="910"/>
      <c r="AX73" s="910"/>
      <c r="AY73" s="910"/>
      <c r="AZ73" s="910"/>
      <c r="BA73" s="910"/>
      <c r="BB73" s="910"/>
      <c r="BC73" s="910"/>
      <c r="BD73" s="910"/>
      <c r="BE73" s="910"/>
      <c r="BF73" s="910"/>
      <c r="BG73" s="910"/>
      <c r="BH73" s="910"/>
      <c r="BI73" s="910"/>
      <c r="BJ73" s="910"/>
      <c r="BK73" s="910"/>
      <c r="BL73" s="910"/>
      <c r="BM73" s="910"/>
      <c r="BN73" s="910"/>
      <c r="BO73" s="910"/>
      <c r="BP73" s="910"/>
      <c r="BQ73" s="910"/>
      <c r="BR73" s="910"/>
      <c r="BS73" s="910"/>
      <c r="BT73" s="910"/>
      <c r="BU73" s="910"/>
      <c r="BV73" s="910"/>
      <c r="BW73" s="910"/>
      <c r="BX73" s="910"/>
      <c r="BY73" s="910"/>
      <c r="BZ73" s="910"/>
      <c r="CA73" s="910"/>
      <c r="CB73" s="910"/>
    </row>
    <row r="74" spans="1:80">
      <c r="A74" s="1"/>
      <c r="B74" s="387"/>
      <c r="C74" s="29"/>
      <c r="D74" s="29"/>
      <c r="E74" s="29"/>
      <c r="F74" s="177"/>
      <c r="G74" s="29"/>
      <c r="H74" s="177"/>
      <c r="I74" s="177"/>
      <c r="J74" s="177"/>
      <c r="K74" s="29"/>
      <c r="L74" s="29"/>
      <c r="M74" s="29"/>
      <c r="N74" s="29"/>
      <c r="O74" s="29"/>
      <c r="P74" s="29"/>
      <c r="Q74" s="29"/>
      <c r="R74" s="174"/>
      <c r="S74" s="11"/>
      <c r="T74" s="11"/>
      <c r="U74" s="11"/>
    </row>
    <row r="75" spans="1:80">
      <c r="A75" s="1"/>
      <c r="B75" s="213"/>
      <c r="C75" s="75"/>
      <c r="D75" s="1"/>
      <c r="E75" s="47"/>
      <c r="F75" s="211"/>
      <c r="P75" s="212"/>
      <c r="W75" s="212"/>
    </row>
    <row r="76" spans="1:80">
      <c r="A76" s="1"/>
      <c r="B76" s="213"/>
      <c r="C76" s="75"/>
      <c r="D76" s="1"/>
      <c r="E76" s="47"/>
      <c r="F76" s="211"/>
      <c r="G76" s="1"/>
      <c r="H76" s="1"/>
      <c r="I76" s="1"/>
      <c r="J76" s="1"/>
      <c r="K76" s="1"/>
      <c r="L76" s="1"/>
      <c r="M76" s="179"/>
      <c r="N76" s="47"/>
      <c r="O76" s="1"/>
      <c r="P76" s="1"/>
      <c r="Q76" s="75"/>
      <c r="R76" s="179"/>
      <c r="S76" s="1"/>
      <c r="T76" s="1"/>
      <c r="U76" s="1"/>
      <c r="V76" s="1"/>
      <c r="W76" s="212"/>
      <c r="X76" s="1"/>
      <c r="Y76" s="1"/>
      <c r="Z76" s="1"/>
      <c r="AA76" s="1"/>
    </row>
    <row r="77" spans="1:80">
      <c r="A77" s="1"/>
      <c r="B77" s="1"/>
      <c r="C77" s="75"/>
      <c r="D77" s="1"/>
      <c r="E77" s="47"/>
      <c r="F77" s="211"/>
      <c r="T77" s="1"/>
      <c r="U77" s="1"/>
      <c r="V77" s="216"/>
      <c r="W77" s="212"/>
      <c r="X77" s="216"/>
      <c r="Y77" s="216"/>
    </row>
    <row r="78" spans="1:80">
      <c r="B78" s="222"/>
      <c r="T78" s="1"/>
      <c r="U78" s="1"/>
      <c r="V78" s="1"/>
      <c r="W78" s="212"/>
      <c r="X78" s="1"/>
      <c r="Y78" s="1"/>
    </row>
    <row r="79" spans="1:80">
      <c r="B79" s="222"/>
      <c r="T79" s="1"/>
      <c r="U79" s="1"/>
      <c r="V79" s="1"/>
      <c r="W79" s="212"/>
      <c r="X79" s="1"/>
      <c r="Y79" s="1"/>
    </row>
    <row r="80" spans="1:80">
      <c r="B80" s="222"/>
      <c r="T80" s="1"/>
      <c r="U80" s="1"/>
      <c r="V80" s="1"/>
      <c r="W80" s="212"/>
      <c r="X80" s="1"/>
      <c r="Y80" s="1"/>
    </row>
    <row r="81" spans="2:25">
      <c r="B81" s="222"/>
      <c r="T81" s="1"/>
      <c r="U81" s="1"/>
      <c r="V81" s="1"/>
      <c r="W81" s="1"/>
      <c r="X81" s="1"/>
      <c r="Y81" s="1"/>
    </row>
    <row r="82" spans="2:25">
      <c r="B82" s="222"/>
      <c r="T82" s="1"/>
      <c r="U82" s="1"/>
      <c r="V82" s="1"/>
      <c r="W82" s="1"/>
      <c r="X82" s="1"/>
      <c r="Y82" s="1"/>
    </row>
    <row r="83" spans="2:25">
      <c r="B83" s="222"/>
      <c r="T83" s="1"/>
      <c r="U83" s="1"/>
      <c r="V83" s="1"/>
      <c r="W83" s="1"/>
      <c r="X83" s="1"/>
      <c r="Y83" s="1"/>
    </row>
    <row r="84" spans="2:25">
      <c r="B84" s="222"/>
      <c r="T84" s="1"/>
      <c r="U84" s="1"/>
      <c r="V84" s="1"/>
      <c r="W84" s="1"/>
      <c r="X84" s="1"/>
      <c r="Y84" s="1"/>
    </row>
    <row r="85" spans="2:25">
      <c r="B85" s="222"/>
      <c r="T85" s="1"/>
      <c r="U85" s="1"/>
      <c r="V85" s="1"/>
      <c r="W85" s="1"/>
      <c r="X85" s="1"/>
      <c r="Y85" s="1"/>
    </row>
    <row r="86" spans="2:25">
      <c r="T86" s="1"/>
      <c r="U86" s="1"/>
      <c r="V86" s="1"/>
      <c r="W86" s="1"/>
      <c r="X86" s="1"/>
      <c r="Y86" s="1"/>
    </row>
    <row r="87" spans="2:25" ht="19">
      <c r="B87" s="224"/>
      <c r="T87" s="1"/>
      <c r="U87" s="1"/>
      <c r="V87" s="1"/>
      <c r="W87" s="1"/>
      <c r="X87" s="1"/>
      <c r="Y87" s="1"/>
    </row>
    <row r="88" spans="2:25">
      <c r="B88" s="222"/>
      <c r="T88" s="1"/>
      <c r="U88" s="1"/>
      <c r="V88" s="1"/>
      <c r="W88" s="1"/>
      <c r="X88" s="1"/>
      <c r="Y88" s="1"/>
    </row>
    <row r="89" spans="2:25">
      <c r="C89" s="222"/>
      <c r="T89" s="1"/>
      <c r="U89" s="1"/>
      <c r="V89" s="1"/>
      <c r="W89" s="1"/>
      <c r="X89" s="1"/>
      <c r="Y89" s="1"/>
    </row>
    <row r="90" spans="2:25">
      <c r="C90" s="222"/>
      <c r="T90" s="1"/>
      <c r="U90" s="1"/>
      <c r="V90" s="1"/>
      <c r="W90" s="1"/>
      <c r="X90" s="1"/>
      <c r="Y90" s="1"/>
    </row>
    <row r="91" spans="2:25">
      <c r="C91" s="222"/>
      <c r="T91" s="1"/>
      <c r="U91" s="1"/>
      <c r="V91" s="1"/>
      <c r="W91" s="1"/>
      <c r="X91" s="1"/>
      <c r="Y91" s="1"/>
    </row>
    <row r="92" spans="2:25">
      <c r="B92" s="222"/>
      <c r="V92" s="1"/>
      <c r="W92" s="1"/>
      <c r="X92" s="1"/>
      <c r="Y92" s="1"/>
    </row>
    <row r="93" spans="2:25">
      <c r="V93" s="1"/>
      <c r="W93" s="1"/>
      <c r="X93" s="1"/>
      <c r="Y93" s="1"/>
    </row>
    <row r="97" spans="1:8">
      <c r="B97" s="222"/>
    </row>
    <row r="98" spans="1:8" ht="20.25" customHeight="1">
      <c r="E98" s="294"/>
      <c r="H98" s="212"/>
    </row>
    <row r="99" spans="1:8">
      <c r="A99" s="294"/>
      <c r="B99" s="295"/>
      <c r="C99" s="294"/>
      <c r="D99" s="212"/>
      <c r="E99" s="294"/>
      <c r="H99" s="212"/>
    </row>
    <row r="100" spans="1:8">
      <c r="A100" s="294"/>
      <c r="B100" s="295"/>
      <c r="C100" s="294"/>
      <c r="D100" s="212"/>
      <c r="E100" s="294"/>
      <c r="H100" s="212"/>
    </row>
    <row r="101" spans="1:8">
      <c r="A101" s="296"/>
      <c r="B101" s="297"/>
      <c r="C101" s="298"/>
      <c r="D101" s="299"/>
      <c r="E101" s="299"/>
      <c r="H101" s="212"/>
    </row>
    <row r="102" spans="1:8" ht="21" customHeight="1">
      <c r="E102" s="300"/>
      <c r="H102" s="212"/>
    </row>
    <row r="103" spans="1:8">
      <c r="H103" s="212"/>
    </row>
    <row r="104" spans="1:8" ht="19">
      <c r="A104" s="301"/>
      <c r="B104" s="295"/>
      <c r="C104" s="302"/>
      <c r="D104" s="302"/>
      <c r="E104" s="303"/>
      <c r="H104" s="212"/>
    </row>
    <row r="106" spans="1:8">
      <c r="A106" s="294"/>
      <c r="D106" s="295"/>
      <c r="E106" s="294"/>
      <c r="G106" s="304"/>
    </row>
    <row r="107" spans="1:8" ht="19">
      <c r="A107" s="301"/>
      <c r="D107" s="305"/>
      <c r="E107" s="302"/>
      <c r="F107" s="302"/>
      <c r="G107" s="303"/>
    </row>
    <row r="108" spans="1:8" ht="19">
      <c r="A108" s="301"/>
      <c r="D108" s="295"/>
      <c r="E108" s="302"/>
      <c r="F108" s="302"/>
    </row>
    <row r="110" spans="1:8">
      <c r="A110" s="363" t="s">
        <v>556</v>
      </c>
      <c r="B110" s="363" t="s">
        <v>655</v>
      </c>
      <c r="C110" s="363" t="s">
        <v>656</v>
      </c>
      <c r="D110" s="364" t="s">
        <v>657</v>
      </c>
      <c r="E110" s="363" t="s">
        <v>658</v>
      </c>
      <c r="F110" s="363" t="s">
        <v>659</v>
      </c>
      <c r="G110" s="363" t="s">
        <v>660</v>
      </c>
      <c r="H110" s="365" t="s">
        <v>661</v>
      </c>
    </row>
    <row r="111" spans="1:8">
      <c r="A111" s="1" t="s">
        <v>395</v>
      </c>
      <c r="B111" s="75"/>
      <c r="C111" s="75"/>
      <c r="D111" s="75"/>
      <c r="E111" s="75" t="s">
        <v>59</v>
      </c>
      <c r="F111" s="75" t="s">
        <v>662</v>
      </c>
      <c r="G111" s="75"/>
      <c r="H111" s="366" t="s">
        <v>401</v>
      </c>
    </row>
    <row r="112" spans="1:8">
      <c r="A112" s="143" t="s">
        <v>563</v>
      </c>
      <c r="B112" s="75"/>
      <c r="C112" s="75"/>
      <c r="D112" s="75"/>
      <c r="E112" s="75" t="s">
        <v>59</v>
      </c>
      <c r="F112" s="75" t="s">
        <v>663</v>
      </c>
      <c r="G112" s="75"/>
      <c r="H112" s="367" t="s">
        <v>664</v>
      </c>
    </row>
    <row r="113" spans="1:8">
      <c r="A113" s="1" t="s">
        <v>564</v>
      </c>
      <c r="B113" s="75"/>
      <c r="C113" s="75"/>
      <c r="D113" s="75"/>
      <c r="E113" s="75" t="s">
        <v>59</v>
      </c>
      <c r="F113" s="75" t="s">
        <v>665</v>
      </c>
      <c r="G113" s="75"/>
      <c r="H113" s="366" t="s">
        <v>666</v>
      </c>
    </row>
    <row r="114" spans="1:8">
      <c r="A114" s="143" t="s">
        <v>565</v>
      </c>
      <c r="B114" s="75"/>
      <c r="C114" s="75"/>
      <c r="D114" s="75"/>
      <c r="E114" s="75" t="s">
        <v>59</v>
      </c>
      <c r="F114" s="75" t="s">
        <v>667</v>
      </c>
      <c r="G114" s="75"/>
      <c r="H114" s="367" t="s">
        <v>668</v>
      </c>
    </row>
    <row r="115" spans="1:8">
      <c r="A115" s="1" t="s">
        <v>566</v>
      </c>
      <c r="B115" s="75"/>
      <c r="C115" s="75"/>
      <c r="D115" s="75"/>
      <c r="E115" s="75" t="s">
        <v>59</v>
      </c>
      <c r="F115" s="75" t="s">
        <v>669</v>
      </c>
      <c r="G115" s="75"/>
      <c r="H115" s="366" t="s">
        <v>670</v>
      </c>
    </row>
    <row r="116" spans="1:8">
      <c r="A116" s="143" t="s">
        <v>398</v>
      </c>
      <c r="B116" s="75"/>
      <c r="C116" s="75"/>
      <c r="D116" s="75"/>
      <c r="E116" s="75" t="s">
        <v>59</v>
      </c>
      <c r="F116" s="75" t="s">
        <v>400</v>
      </c>
      <c r="G116" s="75"/>
      <c r="H116" s="367"/>
    </row>
    <row r="117" spans="1:8">
      <c r="A117" s="1" t="s">
        <v>567</v>
      </c>
      <c r="B117" s="75"/>
      <c r="C117" s="75"/>
      <c r="D117" s="75"/>
      <c r="E117" s="75" t="s">
        <v>59</v>
      </c>
      <c r="F117" s="75" t="s">
        <v>671</v>
      </c>
      <c r="G117" s="75"/>
      <c r="H117" s="366" t="s">
        <v>672</v>
      </c>
    </row>
    <row r="118" spans="1:8">
      <c r="A118" s="368" t="s">
        <v>568</v>
      </c>
    </row>
  </sheetData>
  <mergeCells count="23">
    <mergeCell ref="R51:T51"/>
    <mergeCell ref="B30:C31"/>
    <mergeCell ref="D30:E31"/>
    <mergeCell ref="F30:G31"/>
    <mergeCell ref="H30:I31"/>
    <mergeCell ref="B32:C32"/>
    <mergeCell ref="D32:E32"/>
    <mergeCell ref="F32:G32"/>
    <mergeCell ref="H32:I32"/>
    <mergeCell ref="B33:C34"/>
    <mergeCell ref="D33:E34"/>
    <mergeCell ref="F33:G34"/>
    <mergeCell ref="H33:I34"/>
    <mergeCell ref="R46:U46"/>
    <mergeCell ref="B29:C29"/>
    <mergeCell ref="D29:E29"/>
    <mergeCell ref="F29:G29"/>
    <mergeCell ref="H29:I29"/>
    <mergeCell ref="O14:Q14"/>
    <mergeCell ref="B18:C19"/>
    <mergeCell ref="G18:H19"/>
    <mergeCell ref="L18:M19"/>
    <mergeCell ref="Q18:R19"/>
  </mergeCells>
  <conditionalFormatting sqref="J31:J33">
    <cfRule type="expression" dxfId="2" priority="1">
      <formula>#REF!="x"</formula>
    </cfRule>
  </conditionalFormatting>
  <dataValidations count="1">
    <dataValidation type="list" operator="equal" allowBlank="1" showErrorMessage="1" sqref="O14" xr:uid="{0F28FD63-F84B-0842-812C-4FB27C09DACF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D26B05E-2CB4-FB4D-AC8A-CF4552928DB6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A118"/>
  <sheetViews>
    <sheetView topLeftCell="A26" zoomScale="110" zoomScaleNormal="110" workbookViewId="0">
      <selection activeCell="H73" sqref="H73"/>
    </sheetView>
  </sheetViews>
  <sheetFormatPr baseColWidth="10" defaultColWidth="4.6640625" defaultRowHeight="15"/>
  <cols>
    <col min="2" max="2" width="3.83203125" customWidth="1"/>
    <col min="3" max="3" width="6.1640625" customWidth="1"/>
    <col min="8" max="8" width="5.1640625" customWidth="1"/>
    <col min="10" max="10" width="5.33203125" customWidth="1"/>
    <col min="12" max="12" width="4.83203125" customWidth="1"/>
    <col min="14" max="14" width="4.5" customWidth="1"/>
    <col min="15" max="15" width="6.1640625" customWidth="1"/>
  </cols>
  <sheetData>
    <row r="1" spans="2:21">
      <c r="B1" s="1"/>
      <c r="C1" s="1"/>
      <c r="D1" s="1"/>
      <c r="E1" s="1"/>
      <c r="F1" s="1"/>
      <c r="G1" s="1"/>
      <c r="H1" s="1"/>
      <c r="J1" s="2" t="s">
        <v>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>
      <c r="B2" s="1"/>
      <c r="C2" s="1"/>
      <c r="D2" s="1"/>
      <c r="E2" s="1"/>
      <c r="F2" s="1"/>
      <c r="G2" s="1"/>
      <c r="H2" s="1"/>
      <c r="I2" s="1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>
      <c r="B13" s="9" t="s">
        <v>1</v>
      </c>
      <c r="C13" s="10"/>
      <c r="D13" s="10"/>
      <c r="E13" s="10"/>
      <c r="F13" s="10"/>
      <c r="G13" s="10"/>
      <c r="H13" s="10"/>
      <c r="I13" s="10" t="s">
        <v>2</v>
      </c>
      <c r="J13" s="10"/>
      <c r="K13" s="10"/>
      <c r="L13" s="10" t="s">
        <v>31</v>
      </c>
      <c r="M13" s="10"/>
      <c r="N13" s="10"/>
      <c r="O13" s="10" t="s">
        <v>32</v>
      </c>
      <c r="P13" s="10"/>
      <c r="Q13" s="10"/>
      <c r="R13" s="10"/>
      <c r="S13" s="10" t="s">
        <v>33</v>
      </c>
      <c r="T13" s="10"/>
      <c r="U13" s="10"/>
    </row>
    <row r="14" spans="2:21">
      <c r="B14" s="246" t="s">
        <v>618</v>
      </c>
      <c r="C14" s="1"/>
      <c r="D14" s="1"/>
      <c r="E14" s="1"/>
      <c r="F14" s="1"/>
      <c r="G14" s="1"/>
      <c r="H14" s="12"/>
      <c r="I14" s="1" t="s">
        <v>342</v>
      </c>
      <c r="J14" s="1"/>
      <c r="K14" s="1"/>
      <c r="L14" s="1" t="s">
        <v>279</v>
      </c>
      <c r="M14" s="1"/>
      <c r="N14" s="1"/>
      <c r="O14" s="888" t="s">
        <v>619</v>
      </c>
      <c r="P14" s="888"/>
      <c r="Q14" s="888"/>
      <c r="R14" s="1"/>
      <c r="S14" s="1" t="s">
        <v>620</v>
      </c>
      <c r="T14" s="1"/>
      <c r="U14" s="1"/>
    </row>
    <row r="15" spans="2:21">
      <c r="B15" s="10" t="s">
        <v>50</v>
      </c>
      <c r="C15" s="10"/>
      <c r="D15" s="10"/>
      <c r="E15" s="10" t="s">
        <v>51</v>
      </c>
      <c r="F15" s="10" t="s">
        <v>52</v>
      </c>
      <c r="G15" s="10"/>
      <c r="H15" s="41">
        <f>LOOKUP(F16,Taulukot!$D$3:$E$5)</f>
        <v>10</v>
      </c>
      <c r="I15" s="10" t="s">
        <v>5</v>
      </c>
      <c r="J15" s="10"/>
      <c r="K15" s="10"/>
      <c r="L15" s="10" t="s">
        <v>6</v>
      </c>
      <c r="M15" s="10"/>
      <c r="N15" s="10"/>
      <c r="O15" s="10"/>
      <c r="P15" s="10" t="s">
        <v>53</v>
      </c>
      <c r="Q15" s="10"/>
      <c r="R15" s="10" t="s">
        <v>54</v>
      </c>
      <c r="S15" s="10"/>
      <c r="T15" s="10" t="s">
        <v>55</v>
      </c>
      <c r="U15" s="10"/>
    </row>
    <row r="16" spans="2:21" ht="16.5" customHeight="1">
      <c r="B16" s="1" t="s">
        <v>621</v>
      </c>
      <c r="C16" s="1"/>
      <c r="D16" s="1"/>
      <c r="E16" s="1" t="s">
        <v>258</v>
      </c>
      <c r="F16" s="47" t="s">
        <v>63</v>
      </c>
      <c r="G16" s="47"/>
      <c r="H16" s="1"/>
      <c r="I16" s="1" t="s">
        <v>622</v>
      </c>
      <c r="J16" s="1"/>
      <c r="K16" s="1"/>
      <c r="L16" s="1" t="s">
        <v>623</v>
      </c>
      <c r="M16" s="1"/>
      <c r="N16" s="1"/>
      <c r="O16" s="1"/>
      <c r="P16" s="1">
        <v>170</v>
      </c>
      <c r="Q16" s="1"/>
      <c r="R16" s="1">
        <v>40</v>
      </c>
      <c r="S16" s="1"/>
      <c r="T16" s="48" t="s">
        <v>410</v>
      </c>
      <c r="U16" s="1"/>
    </row>
    <row r="17" spans="2:27" ht="14.5" customHeight="1">
      <c r="B17" s="50" t="s">
        <v>68</v>
      </c>
      <c r="C17" s="51"/>
      <c r="D17" s="247" t="str">
        <f>LOOKUP(STR,Taulukot!$K$3:$L$13)</f>
        <v>Poor</v>
      </c>
      <c r="E17" s="53"/>
      <c r="F17" s="53"/>
      <c r="G17" s="54" t="s">
        <v>70</v>
      </c>
      <c r="H17" s="51"/>
      <c r="I17" s="55" t="str">
        <f>LOOKUP(DEX,Taulukot!$K$3:$L$13)</f>
        <v>Mediocre</v>
      </c>
      <c r="J17" s="53"/>
      <c r="K17" s="53"/>
      <c r="L17" s="54" t="s">
        <v>72</v>
      </c>
      <c r="M17" s="51"/>
      <c r="N17" s="55" t="str">
        <f>LOOKUP(INT,Taulukot!$K$3:$L$13)</f>
        <v>Epic</v>
      </c>
      <c r="O17" s="53"/>
      <c r="P17" s="53"/>
      <c r="Q17" s="54" t="s">
        <v>74</v>
      </c>
      <c r="R17" s="51"/>
      <c r="S17" s="55" t="str">
        <f>LOOKUP(CHA,Taulukot!$K$3:$L$13)</f>
        <v>Average</v>
      </c>
      <c r="T17" s="53"/>
      <c r="U17" s="225"/>
    </row>
    <row r="18" spans="2:27" ht="15" customHeight="1">
      <c r="B18" s="889">
        <v>-1</v>
      </c>
      <c r="C18" s="889"/>
      <c r="D18" s="59"/>
      <c r="E18" s="59"/>
      <c r="F18" s="59"/>
      <c r="G18" s="889">
        <v>0</v>
      </c>
      <c r="H18" s="889"/>
      <c r="I18" s="59"/>
      <c r="J18" s="59"/>
      <c r="K18" s="59"/>
      <c r="L18" s="889">
        <f>2+4+1</f>
        <v>7</v>
      </c>
      <c r="M18" s="889"/>
      <c r="N18" s="59"/>
      <c r="O18" s="59"/>
      <c r="P18" s="59"/>
      <c r="Q18" s="889">
        <v>1</v>
      </c>
      <c r="R18" s="889"/>
      <c r="S18" s="59"/>
      <c r="T18" s="59"/>
      <c r="U18" s="226"/>
    </row>
    <row r="19" spans="2:27" ht="16.5" customHeight="1">
      <c r="B19" s="889"/>
      <c r="C19" s="889"/>
      <c r="D19" s="63"/>
      <c r="E19" s="63"/>
      <c r="F19" s="63"/>
      <c r="G19" s="889"/>
      <c r="H19" s="889"/>
      <c r="I19" s="63"/>
      <c r="J19" s="63"/>
      <c r="K19" s="63"/>
      <c r="L19" s="889"/>
      <c r="M19" s="889"/>
      <c r="N19" s="63"/>
      <c r="O19" s="63"/>
      <c r="P19" s="63"/>
      <c r="Q19" s="889"/>
      <c r="R19" s="889"/>
      <c r="S19" s="63"/>
      <c r="T19" s="63"/>
      <c r="U19" s="227"/>
    </row>
    <row r="20" spans="2:27">
      <c r="B20" s="66" t="s">
        <v>82</v>
      </c>
      <c r="C20" s="67"/>
      <c r="D20" s="67"/>
      <c r="E20" s="68" t="s">
        <v>83</v>
      </c>
      <c r="F20" s="69" t="s">
        <v>84</v>
      </c>
      <c r="G20" s="70" t="s">
        <v>85</v>
      </c>
      <c r="H20" s="68"/>
      <c r="I20" s="67"/>
      <c r="J20" s="68" t="s">
        <v>83</v>
      </c>
      <c r="K20" s="69" t="s">
        <v>84</v>
      </c>
      <c r="L20" s="70" t="s">
        <v>86</v>
      </c>
      <c r="M20" s="68"/>
      <c r="N20" s="68"/>
      <c r="O20" s="68" t="s">
        <v>83</v>
      </c>
      <c r="P20" s="69" t="s">
        <v>84</v>
      </c>
      <c r="Q20" s="71" t="s">
        <v>87</v>
      </c>
      <c r="R20" s="72"/>
      <c r="S20" s="72"/>
      <c r="T20" s="73" t="s">
        <v>83</v>
      </c>
      <c r="U20" s="228" t="s">
        <v>84</v>
      </c>
    </row>
    <row r="21" spans="2:27">
      <c r="B21" s="48" t="s">
        <v>91</v>
      </c>
      <c r="C21" s="1"/>
      <c r="D21" s="1"/>
      <c r="E21" s="74">
        <v>0</v>
      </c>
      <c r="F21" s="74">
        <f t="shared" ref="F21:F27" si="0">E21+STR</f>
        <v>-1</v>
      </c>
      <c r="G21" s="1" t="s">
        <v>92</v>
      </c>
      <c r="H21" s="1"/>
      <c r="I21" s="1"/>
      <c r="J21" s="75">
        <v>4</v>
      </c>
      <c r="K21" s="76">
        <f t="shared" ref="K21:K27" si="1">J21+DEX</f>
        <v>4</v>
      </c>
      <c r="L21" s="1" t="s">
        <v>93</v>
      </c>
      <c r="M21" s="1"/>
      <c r="N21" s="1"/>
      <c r="O21" s="75">
        <v>3</v>
      </c>
      <c r="P21" s="77">
        <f t="shared" ref="P21:P28" si="2">O21+INT</f>
        <v>10</v>
      </c>
      <c r="Q21" s="1" t="s">
        <v>94</v>
      </c>
      <c r="R21" s="1"/>
      <c r="S21" s="1"/>
      <c r="T21" s="75">
        <v>0</v>
      </c>
      <c r="U21" s="229">
        <f t="shared" ref="U21:U27" si="3">T21+CHA</f>
        <v>1</v>
      </c>
    </row>
    <row r="22" spans="2:27">
      <c r="B22" s="48" t="s">
        <v>97</v>
      </c>
      <c r="C22" s="1"/>
      <c r="D22" s="1"/>
      <c r="E22" s="74">
        <v>0</v>
      </c>
      <c r="F22" s="74">
        <f t="shared" si="0"/>
        <v>-1</v>
      </c>
      <c r="G22" s="1" t="s">
        <v>98</v>
      </c>
      <c r="H22" s="1"/>
      <c r="I22" s="1"/>
      <c r="J22" s="75">
        <v>0</v>
      </c>
      <c r="K22" s="76">
        <f t="shared" si="1"/>
        <v>0</v>
      </c>
      <c r="L22" s="1" t="s">
        <v>99</v>
      </c>
      <c r="M22" s="1"/>
      <c r="N22" s="1"/>
      <c r="O22" s="75">
        <v>4</v>
      </c>
      <c r="P22" s="80">
        <f t="shared" si="2"/>
        <v>11</v>
      </c>
      <c r="Q22" s="1" t="s">
        <v>100</v>
      </c>
      <c r="R22" s="1"/>
      <c r="S22" s="1"/>
      <c r="T22" s="75">
        <v>7</v>
      </c>
      <c r="U22" s="230">
        <f t="shared" si="3"/>
        <v>8</v>
      </c>
    </row>
    <row r="23" spans="2:27">
      <c r="B23" s="48" t="s">
        <v>103</v>
      </c>
      <c r="C23" s="1"/>
      <c r="D23" s="1"/>
      <c r="E23" s="74">
        <v>0</v>
      </c>
      <c r="F23" s="74">
        <f t="shared" si="0"/>
        <v>-1</v>
      </c>
      <c r="G23" s="1" t="s">
        <v>104</v>
      </c>
      <c r="H23" s="1"/>
      <c r="I23" s="1"/>
      <c r="J23" s="75">
        <v>0</v>
      </c>
      <c r="K23" s="76">
        <f t="shared" si="1"/>
        <v>0</v>
      </c>
      <c r="L23" s="89" t="s">
        <v>624</v>
      </c>
      <c r="M23" s="1"/>
      <c r="N23" s="1"/>
      <c r="O23" s="75"/>
      <c r="P23" s="80">
        <f t="shared" si="2"/>
        <v>7</v>
      </c>
      <c r="Q23" s="18" t="s">
        <v>106</v>
      </c>
      <c r="R23" s="1"/>
      <c r="S23" s="1"/>
      <c r="T23" s="75">
        <v>0</v>
      </c>
      <c r="U23" s="230">
        <f t="shared" si="3"/>
        <v>1</v>
      </c>
    </row>
    <row r="24" spans="2:27" ht="14.5" customHeight="1">
      <c r="B24" s="48" t="s">
        <v>108</v>
      </c>
      <c r="C24" s="1"/>
      <c r="D24" s="1"/>
      <c r="E24" s="74">
        <v>0</v>
      </c>
      <c r="F24" s="74">
        <f t="shared" si="0"/>
        <v>-1</v>
      </c>
      <c r="G24" s="1" t="s">
        <v>109</v>
      </c>
      <c r="H24" s="1"/>
      <c r="I24" s="1"/>
      <c r="J24" s="75">
        <v>1</v>
      </c>
      <c r="K24" s="76">
        <f t="shared" si="1"/>
        <v>1</v>
      </c>
      <c r="L24" s="1" t="s">
        <v>110</v>
      </c>
      <c r="M24" s="1"/>
      <c r="N24" s="1"/>
      <c r="O24" s="75">
        <v>1</v>
      </c>
      <c r="P24" s="80">
        <f t="shared" si="2"/>
        <v>8</v>
      </c>
      <c r="Q24" s="1" t="s">
        <v>111</v>
      </c>
      <c r="R24" s="1"/>
      <c r="S24" s="1"/>
      <c r="T24" s="75">
        <v>6</v>
      </c>
      <c r="U24" s="230">
        <f t="shared" si="3"/>
        <v>7</v>
      </c>
    </row>
    <row r="25" spans="2:27" ht="14.5" customHeight="1">
      <c r="B25" s="94"/>
      <c r="C25" s="29"/>
      <c r="D25" s="29"/>
      <c r="E25" s="74">
        <v>0</v>
      </c>
      <c r="F25" s="74">
        <f t="shared" si="0"/>
        <v>-1</v>
      </c>
      <c r="G25" s="1" t="s">
        <v>112</v>
      </c>
      <c r="H25" s="1"/>
      <c r="I25" s="1"/>
      <c r="J25" s="75">
        <v>0</v>
      </c>
      <c r="K25" s="76">
        <f t="shared" si="1"/>
        <v>0</v>
      </c>
      <c r="L25" s="95" t="s">
        <v>113</v>
      </c>
      <c r="M25" s="1"/>
      <c r="N25" s="1"/>
      <c r="O25" s="75"/>
      <c r="P25" s="80">
        <f t="shared" si="2"/>
        <v>7</v>
      </c>
      <c r="Q25" s="96"/>
      <c r="R25" s="29"/>
      <c r="S25" s="29"/>
      <c r="T25" s="1"/>
      <c r="U25" s="230">
        <f t="shared" si="3"/>
        <v>1</v>
      </c>
    </row>
    <row r="26" spans="2:27" ht="15" customHeight="1">
      <c r="B26" s="94"/>
      <c r="C26" s="29"/>
      <c r="D26" s="29"/>
      <c r="E26" s="74">
        <v>0</v>
      </c>
      <c r="F26" s="74">
        <f t="shared" si="0"/>
        <v>-1</v>
      </c>
      <c r="G26" s="1" t="s">
        <v>114</v>
      </c>
      <c r="H26" s="1"/>
      <c r="I26" s="1"/>
      <c r="J26" s="75">
        <v>0</v>
      </c>
      <c r="K26" s="76">
        <f t="shared" si="1"/>
        <v>0</v>
      </c>
      <c r="L26" s="1" t="s">
        <v>115</v>
      </c>
      <c r="M26" s="1"/>
      <c r="N26" s="1"/>
      <c r="O26" s="75">
        <v>8</v>
      </c>
      <c r="P26" s="80">
        <f t="shared" si="2"/>
        <v>15</v>
      </c>
      <c r="Q26" s="96"/>
      <c r="R26" s="29"/>
      <c r="S26" s="29"/>
      <c r="T26" s="1"/>
      <c r="U26" s="230">
        <f t="shared" si="3"/>
        <v>1</v>
      </c>
    </row>
    <row r="27" spans="2:27">
      <c r="B27" s="94"/>
      <c r="C27" s="29"/>
      <c r="D27" s="29"/>
      <c r="E27" s="74">
        <v>0</v>
      </c>
      <c r="F27" s="74">
        <f t="shared" si="0"/>
        <v>-1</v>
      </c>
      <c r="G27" s="1" t="s">
        <v>116</v>
      </c>
      <c r="H27" s="1"/>
      <c r="I27" s="1"/>
      <c r="J27" s="75">
        <v>2</v>
      </c>
      <c r="K27" s="76">
        <f t="shared" si="1"/>
        <v>2</v>
      </c>
      <c r="L27" s="1" t="s">
        <v>117</v>
      </c>
      <c r="M27" s="1"/>
      <c r="N27" s="1"/>
      <c r="O27" s="75"/>
      <c r="P27" s="80">
        <f t="shared" si="2"/>
        <v>7</v>
      </c>
      <c r="Q27" s="96"/>
      <c r="R27" s="29"/>
      <c r="S27" s="29"/>
      <c r="T27" s="1"/>
      <c r="U27" s="230">
        <f t="shared" si="3"/>
        <v>1</v>
      </c>
    </row>
    <row r="28" spans="2:27">
      <c r="B28" s="94"/>
      <c r="C28" s="29"/>
      <c r="D28" s="29"/>
      <c r="E28" s="97">
        <v>0</v>
      </c>
      <c r="F28" s="98"/>
      <c r="G28" s="29"/>
      <c r="H28" s="29"/>
      <c r="I28" s="29"/>
      <c r="J28" s="29"/>
      <c r="K28" s="99"/>
      <c r="L28" s="29" t="s">
        <v>118</v>
      </c>
      <c r="M28" s="29"/>
      <c r="N28" s="29"/>
      <c r="O28" s="177">
        <v>5</v>
      </c>
      <c r="P28" s="100">
        <f t="shared" si="2"/>
        <v>12</v>
      </c>
      <c r="Q28" s="7"/>
      <c r="R28" s="1"/>
      <c r="S28" s="1"/>
      <c r="T28" s="29"/>
      <c r="U28" s="8"/>
    </row>
    <row r="29" spans="2:27">
      <c r="B29" s="890" t="s">
        <v>119</v>
      </c>
      <c r="C29" s="890"/>
      <c r="D29" s="891" t="s">
        <v>120</v>
      </c>
      <c r="E29" s="891"/>
      <c r="F29" s="891" t="s">
        <v>121</v>
      </c>
      <c r="G29" s="891"/>
      <c r="H29" s="891" t="s">
        <v>122</v>
      </c>
      <c r="I29" s="891"/>
      <c r="J29" s="10" t="s">
        <v>123</v>
      </c>
      <c r="K29" s="10"/>
      <c r="L29" s="10"/>
      <c r="M29" s="10"/>
      <c r="N29" s="10"/>
      <c r="O29" s="101" t="s">
        <v>153</v>
      </c>
      <c r="P29" s="231" t="s">
        <v>124</v>
      </c>
      <c r="Q29" s="103"/>
      <c r="R29" s="104" t="s">
        <v>125</v>
      </c>
      <c r="S29" s="105"/>
      <c r="T29" s="105"/>
      <c r="U29" s="106"/>
      <c r="V29" s="9" t="s">
        <v>126</v>
      </c>
      <c r="W29" s="9"/>
      <c r="X29" s="9"/>
      <c r="Y29" s="9"/>
      <c r="Z29" s="9"/>
      <c r="AA29" s="9"/>
    </row>
    <row r="30" spans="2:27">
      <c r="B30" s="892">
        <v>10</v>
      </c>
      <c r="C30" s="892"/>
      <c r="D30" s="893">
        <f>H15+DEX</f>
        <v>10</v>
      </c>
      <c r="E30" s="893"/>
      <c r="F30" s="894">
        <f>IF(STR&gt;DEX,STR,DEX)+Level</f>
        <v>10</v>
      </c>
      <c r="G30" s="894"/>
      <c r="H30" s="895">
        <f>IF(DEX&gt;INT,DEX+Level/2,INT+Level/2)</f>
        <v>12</v>
      </c>
      <c r="I30" s="895"/>
      <c r="J30" s="232" t="s">
        <v>120</v>
      </c>
      <c r="K30" s="108" t="s">
        <v>625</v>
      </c>
      <c r="L30" s="108"/>
      <c r="M30" s="108"/>
      <c r="N30" s="108"/>
      <c r="O30" s="233" t="s">
        <v>133</v>
      </c>
      <c r="P30" s="109" t="s">
        <v>128</v>
      </c>
      <c r="Q30" s="75"/>
      <c r="R30" s="12">
        <f>D33/2</f>
        <v>9.5</v>
      </c>
      <c r="S30" s="110" t="s">
        <v>129</v>
      </c>
      <c r="T30" s="111"/>
      <c r="U30" s="112" t="s">
        <v>130</v>
      </c>
      <c r="V30" s="113" t="s">
        <v>131</v>
      </c>
      <c r="W30" s="114"/>
      <c r="X30" s="115">
        <f>F22</f>
        <v>-1</v>
      </c>
      <c r="Y30" s="114" t="s">
        <v>132</v>
      </c>
      <c r="Z30" s="116"/>
      <c r="AA30" s="117">
        <f>F24</f>
        <v>-1</v>
      </c>
    </row>
    <row r="31" spans="2:27">
      <c r="B31" s="892"/>
      <c r="C31" s="892"/>
      <c r="D31" s="893"/>
      <c r="E31" s="893"/>
      <c r="F31" s="894"/>
      <c r="G31" s="894"/>
      <c r="H31" s="895"/>
      <c r="I31" s="895"/>
      <c r="J31" s="118">
        <f>_xlfn.SINGLE(move)-1</f>
        <v>9</v>
      </c>
      <c r="K31" s="119" t="s">
        <v>130</v>
      </c>
      <c r="L31" s="120" t="s">
        <v>134</v>
      </c>
      <c r="M31" s="111"/>
      <c r="N31" s="121" t="s">
        <v>135</v>
      </c>
      <c r="O31" s="111"/>
      <c r="P31" s="109" t="s">
        <v>136</v>
      </c>
      <c r="Q31" s="75"/>
      <c r="R31" s="12">
        <f>D33/3</f>
        <v>6.333333333333333</v>
      </c>
      <c r="S31" s="111" t="s">
        <v>137</v>
      </c>
      <c r="T31" s="111"/>
      <c r="U31" s="112" t="s">
        <v>130</v>
      </c>
      <c r="V31" s="122" t="s">
        <v>138</v>
      </c>
      <c r="W31" s="123"/>
      <c r="X31" s="124">
        <f>K23</f>
        <v>0</v>
      </c>
      <c r="Y31" s="125" t="s">
        <v>139</v>
      </c>
      <c r="Z31" s="126"/>
      <c r="AA31" s="127">
        <f>K21-B33+IF(K34="n",1,0)</f>
        <v>1</v>
      </c>
    </row>
    <row r="32" spans="2:27">
      <c r="B32" s="896" t="s">
        <v>123</v>
      </c>
      <c r="C32" s="896"/>
      <c r="D32" s="897" t="s">
        <v>140</v>
      </c>
      <c r="E32" s="897"/>
      <c r="F32" s="897" t="s">
        <v>141</v>
      </c>
      <c r="G32" s="897"/>
      <c r="H32" s="897" t="s">
        <v>355</v>
      </c>
      <c r="I32" s="897"/>
      <c r="J32" s="128">
        <f>_xlfn.SINGLE(move)*0.75</f>
        <v>7.5</v>
      </c>
      <c r="K32" s="119" t="s">
        <v>133</v>
      </c>
      <c r="L32" s="120" t="s">
        <v>63</v>
      </c>
      <c r="M32" s="111"/>
      <c r="N32" s="120" t="s">
        <v>92</v>
      </c>
      <c r="O32" s="111"/>
      <c r="P32" s="109" t="s">
        <v>143</v>
      </c>
      <c r="Q32" s="75"/>
      <c r="R32" s="12">
        <f>D33/4</f>
        <v>4.75</v>
      </c>
      <c r="S32" s="111" t="s">
        <v>144</v>
      </c>
      <c r="T32" s="111"/>
      <c r="U32" s="112" t="s">
        <v>130</v>
      </c>
      <c r="V32" s="122" t="s">
        <v>145</v>
      </c>
      <c r="W32" s="125"/>
      <c r="X32" s="124">
        <f>P26+10</f>
        <v>25</v>
      </c>
      <c r="Y32" s="125" t="s">
        <v>146</v>
      </c>
      <c r="Z32" s="129"/>
      <c r="AA32" s="127">
        <f>K23+N34</f>
        <v>0</v>
      </c>
    </row>
    <row r="33" spans="2:27" ht="15" customHeight="1">
      <c r="B33" s="892">
        <f>IF(K31="n",1, IF(K32="n",2, IF(K33="n",3,0)))+IF(O30="N",1,0)</f>
        <v>3</v>
      </c>
      <c r="C33" s="892"/>
      <c r="D33" s="894">
        <f>H15+STR+LVL</f>
        <v>19</v>
      </c>
      <c r="E33" s="894"/>
      <c r="F33" s="894">
        <f>IF(INT&gt;CHA,INT,CHA)+Level</f>
        <v>17</v>
      </c>
      <c r="G33" s="894"/>
      <c r="H33" s="894">
        <f>F33+5+2</f>
        <v>24</v>
      </c>
      <c r="I33" s="894"/>
      <c r="J33" s="130">
        <f>_xlfn.SINGLE(move)/2</f>
        <v>5</v>
      </c>
      <c r="K33" s="119" t="s">
        <v>130</v>
      </c>
      <c r="L33" s="120" t="s">
        <v>147</v>
      </c>
      <c r="M33" s="111"/>
      <c r="N33" s="120" t="s">
        <v>148</v>
      </c>
      <c r="O33" s="111"/>
      <c r="P33" s="131" t="s">
        <v>149</v>
      </c>
      <c r="Q33" s="132"/>
      <c r="R33" s="133">
        <f>D33/6</f>
        <v>3.1666666666666665</v>
      </c>
      <c r="S33" s="134" t="s">
        <v>150</v>
      </c>
      <c r="T33" s="134"/>
      <c r="U33" s="135" t="s">
        <v>130</v>
      </c>
      <c r="V33" s="136" t="s">
        <v>151</v>
      </c>
      <c r="W33" s="137"/>
      <c r="X33" s="138">
        <f>U23</f>
        <v>1</v>
      </c>
      <c r="Y33" s="137" t="s">
        <v>152</v>
      </c>
      <c r="Z33" s="139"/>
      <c r="AA33" s="140">
        <f>F22+N34</f>
        <v>-1</v>
      </c>
    </row>
    <row r="34" spans="2:27" ht="15" customHeight="1">
      <c r="B34" s="892"/>
      <c r="C34" s="892"/>
      <c r="D34" s="894"/>
      <c r="E34" s="894"/>
      <c r="F34" s="894"/>
      <c r="G34" s="894"/>
      <c r="H34" s="894"/>
      <c r="I34" s="894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</row>
    <row r="35" spans="2:27">
      <c r="B35" s="234" t="s">
        <v>155</v>
      </c>
      <c r="C35" s="146" t="s">
        <v>156</v>
      </c>
      <c r="D35" s="235" t="s">
        <v>157</v>
      </c>
      <c r="E35" s="148" t="s">
        <v>158</v>
      </c>
      <c r="F35" s="149" t="s">
        <v>159</v>
      </c>
      <c r="G35" s="149"/>
      <c r="H35" s="149"/>
      <c r="I35" s="149"/>
      <c r="J35" s="150"/>
      <c r="K35" s="150"/>
      <c r="L35" s="150"/>
      <c r="M35" s="150"/>
      <c r="N35" s="151" t="s">
        <v>160</v>
      </c>
      <c r="O35" s="150" t="s">
        <v>161</v>
      </c>
      <c r="P35" s="150"/>
      <c r="Q35" s="150"/>
      <c r="R35" s="150"/>
      <c r="S35" s="150"/>
      <c r="T35" s="150"/>
      <c r="U35" s="150"/>
      <c r="V35" s="9" t="s">
        <v>162</v>
      </c>
      <c r="W35" s="9"/>
      <c r="X35" s="9"/>
      <c r="Y35" s="9"/>
      <c r="Z35" s="9"/>
      <c r="AA35" s="9"/>
    </row>
    <row r="36" spans="2:27">
      <c r="B36" s="158">
        <v>1</v>
      </c>
      <c r="C36" s="158">
        <f t="shared" ref="C36:C45" si="4">B36*4</f>
        <v>4</v>
      </c>
      <c r="D36" s="158">
        <f t="shared" ref="D36:D45" si="5">B36*2</f>
        <v>2</v>
      </c>
      <c r="E36" s="158" t="s">
        <v>626</v>
      </c>
      <c r="F36" s="111" t="s">
        <v>627</v>
      </c>
      <c r="G36" s="111"/>
      <c r="H36" s="111"/>
      <c r="I36" s="111"/>
      <c r="J36" s="111"/>
      <c r="K36" s="111"/>
      <c r="L36" s="111"/>
      <c r="M36" s="111"/>
      <c r="N36" s="159" t="s">
        <v>258</v>
      </c>
      <c r="O36" s="111" t="s">
        <v>628</v>
      </c>
      <c r="P36" s="111"/>
      <c r="Q36" s="111"/>
      <c r="R36" s="111"/>
      <c r="S36" s="159"/>
      <c r="T36" s="111"/>
      <c r="U36" s="111"/>
      <c r="V36" s="222" t="s">
        <v>673</v>
      </c>
    </row>
    <row r="37" spans="2:27">
      <c r="B37" s="75">
        <v>2</v>
      </c>
      <c r="C37" s="75">
        <f t="shared" si="4"/>
        <v>8</v>
      </c>
      <c r="D37" s="75">
        <f t="shared" si="5"/>
        <v>4</v>
      </c>
      <c r="E37" s="75" t="s">
        <v>626</v>
      </c>
      <c r="F37" s="1" t="s">
        <v>630</v>
      </c>
      <c r="G37" s="1"/>
      <c r="H37" s="1"/>
      <c r="I37" s="1"/>
      <c r="J37" s="1"/>
      <c r="K37" s="1"/>
      <c r="L37" s="1"/>
      <c r="M37" s="1"/>
      <c r="N37" s="162"/>
      <c r="O37" s="1" t="s">
        <v>631</v>
      </c>
      <c r="P37" s="1"/>
      <c r="Q37" s="1"/>
      <c r="R37" s="1"/>
      <c r="S37" s="162"/>
      <c r="T37" s="1"/>
      <c r="U37" s="1"/>
      <c r="V37" t="s">
        <v>674</v>
      </c>
    </row>
    <row r="38" spans="2:27">
      <c r="B38" s="75">
        <v>3</v>
      </c>
      <c r="C38" s="75">
        <f t="shared" si="4"/>
        <v>12</v>
      </c>
      <c r="D38" s="75">
        <f t="shared" si="5"/>
        <v>6</v>
      </c>
      <c r="E38" s="75" t="s">
        <v>626</v>
      </c>
      <c r="F38" s="1" t="s">
        <v>633</v>
      </c>
      <c r="G38" s="1"/>
      <c r="H38" s="1"/>
      <c r="I38" s="1"/>
      <c r="J38" s="1"/>
      <c r="K38" s="1"/>
      <c r="L38" s="1"/>
      <c r="M38" s="1"/>
      <c r="N38" s="162"/>
      <c r="O38" s="1" t="s">
        <v>634</v>
      </c>
      <c r="P38" s="1"/>
      <c r="Q38" s="1"/>
      <c r="R38" s="1"/>
      <c r="S38" s="162"/>
      <c r="T38" s="1"/>
      <c r="U38" s="1"/>
      <c r="V38" s="222" t="s">
        <v>299</v>
      </c>
    </row>
    <row r="39" spans="2:27">
      <c r="B39" s="158">
        <v>4</v>
      </c>
      <c r="C39" s="158">
        <f t="shared" si="4"/>
        <v>16</v>
      </c>
      <c r="D39" s="158">
        <f t="shared" si="5"/>
        <v>8</v>
      </c>
      <c r="E39" s="158" t="s">
        <v>626</v>
      </c>
      <c r="F39" s="111" t="s">
        <v>675</v>
      </c>
      <c r="G39" s="111"/>
      <c r="H39" s="111"/>
      <c r="I39" s="111"/>
      <c r="J39" s="111"/>
      <c r="K39" s="111"/>
      <c r="L39" s="111"/>
      <c r="M39" s="111"/>
      <c r="N39" s="159" t="s">
        <v>258</v>
      </c>
      <c r="O39" s="111" t="s">
        <v>676</v>
      </c>
      <c r="P39" s="111"/>
      <c r="Q39" s="111"/>
      <c r="R39" s="111"/>
      <c r="S39" s="111"/>
      <c r="T39" s="111"/>
      <c r="U39" s="111"/>
      <c r="V39" t="s">
        <v>301</v>
      </c>
    </row>
    <row r="40" spans="2:27">
      <c r="B40" s="75">
        <v>5</v>
      </c>
      <c r="C40" s="75">
        <f t="shared" si="4"/>
        <v>20</v>
      </c>
      <c r="D40" s="75">
        <f t="shared" si="5"/>
        <v>10</v>
      </c>
      <c r="E40" s="75" t="s">
        <v>626</v>
      </c>
      <c r="F40" s="1" t="s">
        <v>308</v>
      </c>
      <c r="G40" s="1"/>
      <c r="H40" s="237" t="s">
        <v>309</v>
      </c>
      <c r="I40" s="1"/>
      <c r="J40" s="1"/>
      <c r="K40" s="1"/>
      <c r="L40" s="1"/>
      <c r="M40" s="1"/>
      <c r="N40" s="162"/>
      <c r="O40" s="1" t="s">
        <v>677</v>
      </c>
      <c r="P40" s="1"/>
      <c r="Q40" s="1"/>
      <c r="R40" s="1"/>
      <c r="S40" s="1"/>
      <c r="T40" s="1"/>
      <c r="U40" s="1"/>
      <c r="V40" t="s">
        <v>303</v>
      </c>
    </row>
    <row r="41" spans="2:27">
      <c r="B41" s="75">
        <v>6</v>
      </c>
      <c r="C41" s="75">
        <f t="shared" si="4"/>
        <v>24</v>
      </c>
      <c r="D41" s="75">
        <f t="shared" si="5"/>
        <v>12</v>
      </c>
      <c r="E41" s="75" t="s">
        <v>626</v>
      </c>
      <c r="F41" s="1" t="s">
        <v>678</v>
      </c>
      <c r="G41" s="1"/>
      <c r="H41" s="169" t="s">
        <v>190</v>
      </c>
      <c r="I41" s="1"/>
      <c r="J41" s="1"/>
      <c r="K41" s="1"/>
      <c r="L41" s="1"/>
      <c r="M41" s="1"/>
      <c r="N41" s="162"/>
      <c r="O41" s="1" t="s">
        <v>679</v>
      </c>
      <c r="P41" s="1"/>
      <c r="Q41" s="1"/>
      <c r="R41" s="1"/>
      <c r="S41" s="1"/>
      <c r="T41" s="1"/>
      <c r="U41" s="1"/>
      <c r="V41" s="222" t="s">
        <v>178</v>
      </c>
    </row>
    <row r="42" spans="2:27">
      <c r="B42" s="158">
        <v>7</v>
      </c>
      <c r="C42" s="158">
        <f t="shared" si="4"/>
        <v>28</v>
      </c>
      <c r="D42" s="158">
        <f t="shared" si="5"/>
        <v>14</v>
      </c>
      <c r="E42" s="158" t="s">
        <v>626</v>
      </c>
      <c r="F42" s="111" t="s">
        <v>680</v>
      </c>
      <c r="G42" s="111"/>
      <c r="H42" s="111"/>
      <c r="I42" s="111"/>
      <c r="J42" s="111"/>
      <c r="K42" s="111"/>
      <c r="L42" s="111"/>
      <c r="M42" s="111"/>
      <c r="N42" s="159" t="s">
        <v>258</v>
      </c>
      <c r="O42" s="111" t="s">
        <v>681</v>
      </c>
      <c r="P42" s="111"/>
      <c r="Q42" s="111"/>
      <c r="R42" s="111"/>
      <c r="S42" s="111"/>
      <c r="T42" s="111"/>
      <c r="U42" s="111"/>
      <c r="V42" t="s">
        <v>179</v>
      </c>
    </row>
    <row r="43" spans="2:27">
      <c r="B43" s="75">
        <v>8</v>
      </c>
      <c r="C43" s="75">
        <f t="shared" si="4"/>
        <v>32</v>
      </c>
      <c r="D43" s="75">
        <f t="shared" si="5"/>
        <v>16</v>
      </c>
      <c r="E43" s="75" t="s">
        <v>626</v>
      </c>
      <c r="F43" s="1" t="s">
        <v>682</v>
      </c>
      <c r="H43" s="1"/>
      <c r="I43" s="1"/>
      <c r="J43" s="1"/>
      <c r="K43" s="1"/>
      <c r="L43" s="1"/>
      <c r="M43" s="1"/>
      <c r="N43" s="162"/>
      <c r="O43" s="1" t="s">
        <v>683</v>
      </c>
      <c r="P43" s="1"/>
      <c r="Q43" s="1"/>
      <c r="R43" s="1"/>
      <c r="S43" s="1"/>
      <c r="T43" s="1"/>
      <c r="U43" s="1"/>
      <c r="V43" s="222" t="s">
        <v>183</v>
      </c>
    </row>
    <row r="44" spans="2:27">
      <c r="B44" s="75">
        <v>9</v>
      </c>
      <c r="C44" s="75">
        <f t="shared" si="4"/>
        <v>36</v>
      </c>
      <c r="D44" s="75">
        <f t="shared" si="5"/>
        <v>18</v>
      </c>
      <c r="E44" s="75" t="s">
        <v>626</v>
      </c>
      <c r="F44" s="1" t="s">
        <v>684</v>
      </c>
      <c r="G44" s="1"/>
      <c r="H44" s="1"/>
      <c r="I44" s="1"/>
      <c r="J44" s="1"/>
      <c r="K44" s="1"/>
      <c r="L44" s="1"/>
      <c r="M44" s="1"/>
      <c r="N44" s="162"/>
      <c r="O44" s="1" t="s">
        <v>685</v>
      </c>
      <c r="P44" s="1"/>
      <c r="Q44" s="1"/>
      <c r="R44" s="1"/>
      <c r="S44" s="1"/>
      <c r="T44" s="1"/>
      <c r="U44" s="1"/>
      <c r="V44" t="s">
        <v>184</v>
      </c>
    </row>
    <row r="45" spans="2:27">
      <c r="B45" s="158">
        <v>10</v>
      </c>
      <c r="C45" s="158">
        <f t="shared" si="4"/>
        <v>40</v>
      </c>
      <c r="D45" s="158">
        <f t="shared" si="5"/>
        <v>20</v>
      </c>
      <c r="E45" s="158" t="s">
        <v>626</v>
      </c>
      <c r="F45" s="111" t="s">
        <v>686</v>
      </c>
      <c r="G45" s="111"/>
      <c r="H45" s="111"/>
      <c r="I45" s="111"/>
      <c r="J45" s="111"/>
      <c r="K45" s="111"/>
      <c r="L45" s="111"/>
      <c r="M45" s="111"/>
      <c r="N45" s="159" t="s">
        <v>258</v>
      </c>
      <c r="O45" s="111" t="s">
        <v>687</v>
      </c>
      <c r="P45" s="111"/>
      <c r="Q45" s="111"/>
      <c r="R45" s="111"/>
      <c r="S45" s="111"/>
      <c r="T45" s="111"/>
      <c r="U45" s="111"/>
      <c r="V45" s="222" t="s">
        <v>294</v>
      </c>
    </row>
    <row r="46" spans="2:27">
      <c r="B46" s="19" t="s">
        <v>386</v>
      </c>
      <c r="C46" s="20"/>
      <c r="D46" s="20"/>
      <c r="E46" s="22"/>
      <c r="F46" s="24" t="s">
        <v>36</v>
      </c>
      <c r="G46" s="20" t="s">
        <v>37</v>
      </c>
      <c r="H46" s="26" t="s">
        <v>203</v>
      </c>
      <c r="I46" s="26" t="s">
        <v>38</v>
      </c>
      <c r="J46" s="27" t="s">
        <v>204</v>
      </c>
      <c r="K46" s="26" t="s">
        <v>39</v>
      </c>
      <c r="L46" s="20" t="s">
        <v>40</v>
      </c>
      <c r="M46" s="20"/>
      <c r="N46" s="20"/>
      <c r="O46" s="20"/>
      <c r="P46" s="20"/>
      <c r="Q46" s="26"/>
      <c r="R46" s="886" t="s">
        <v>11</v>
      </c>
      <c r="S46" s="886"/>
      <c r="T46" s="886"/>
      <c r="U46" s="886"/>
      <c r="V46" t="s">
        <v>295</v>
      </c>
    </row>
    <row r="47" spans="2:27" ht="15.5" customHeight="1">
      <c r="B47" s="173" t="s">
        <v>635</v>
      </c>
      <c r="C47" s="11"/>
      <c r="D47" s="11"/>
      <c r="E47" s="11"/>
      <c r="F47" s="369"/>
      <c r="G47" s="174" t="s">
        <v>331</v>
      </c>
      <c r="H47" s="174" t="s">
        <v>210</v>
      </c>
      <c r="I47" s="174">
        <v>2</v>
      </c>
      <c r="J47" s="174">
        <f>K23+1</f>
        <v>1</v>
      </c>
      <c r="K47" s="370" t="s">
        <v>333</v>
      </c>
      <c r="L47" s="29" t="s">
        <v>688</v>
      </c>
      <c r="M47" s="29"/>
      <c r="N47" s="29"/>
      <c r="O47" s="29"/>
      <c r="P47" s="29"/>
      <c r="Q47" s="29">
        <f>1+P26</f>
        <v>16</v>
      </c>
      <c r="R47" s="1" t="s">
        <v>14</v>
      </c>
      <c r="S47" s="1"/>
      <c r="T47" s="1"/>
      <c r="U47" s="16" t="s">
        <v>19</v>
      </c>
      <c r="V47" s="222" t="s">
        <v>168</v>
      </c>
    </row>
    <row r="48" spans="2:27">
      <c r="B48" s="28" t="s">
        <v>637</v>
      </c>
      <c r="C48" s="11"/>
      <c r="D48" s="11"/>
      <c r="E48" s="11"/>
      <c r="F48" s="369"/>
      <c r="G48" s="174" t="s">
        <v>393</v>
      </c>
      <c r="H48" s="174"/>
      <c r="I48" s="174">
        <v>1</v>
      </c>
      <c r="J48" s="174">
        <f>K26</f>
        <v>0</v>
      </c>
      <c r="K48" s="370" t="s">
        <v>333</v>
      </c>
      <c r="L48" s="29" t="s">
        <v>638</v>
      </c>
      <c r="M48" s="29"/>
      <c r="N48" s="29"/>
      <c r="O48" s="29"/>
      <c r="P48" s="29"/>
      <c r="Q48" s="29"/>
      <c r="R48" s="1" t="s">
        <v>17</v>
      </c>
      <c r="S48" s="1"/>
      <c r="T48" s="1"/>
      <c r="U48" s="16" t="s">
        <v>15</v>
      </c>
      <c r="V48" t="s">
        <v>442</v>
      </c>
    </row>
    <row r="49" spans="1:25">
      <c r="A49">
        <v>1</v>
      </c>
      <c r="B49" s="371" t="s">
        <v>639</v>
      </c>
      <c r="C49" s="29"/>
      <c r="D49" s="29"/>
      <c r="E49" s="29"/>
      <c r="F49" s="370" t="s">
        <v>399</v>
      </c>
      <c r="G49" s="372" t="s">
        <v>640</v>
      </c>
      <c r="H49" s="75" t="s">
        <v>210</v>
      </c>
      <c r="I49" s="372">
        <v>1</v>
      </c>
      <c r="J49" s="177">
        <f t="shared" ref="J49:J72" si="6">P$26</f>
        <v>15</v>
      </c>
      <c r="K49" s="370" t="s">
        <v>333</v>
      </c>
      <c r="L49" s="373" t="s">
        <v>641</v>
      </c>
      <c r="M49" s="1"/>
      <c r="N49" s="1"/>
      <c r="O49" s="47"/>
      <c r="P49" s="179"/>
      <c r="Q49" s="1"/>
      <c r="R49" s="1" t="s">
        <v>21</v>
      </c>
      <c r="S49" s="1"/>
      <c r="T49" s="1"/>
      <c r="U49" s="16" t="s">
        <v>19</v>
      </c>
      <c r="V49" s="222" t="s">
        <v>629</v>
      </c>
    </row>
    <row r="50" spans="1:25">
      <c r="A50">
        <v>2</v>
      </c>
      <c r="B50" s="371" t="s">
        <v>642</v>
      </c>
      <c r="C50" s="29"/>
      <c r="D50" s="29"/>
      <c r="E50" s="29"/>
      <c r="F50" s="370" t="s">
        <v>46</v>
      </c>
      <c r="G50" s="47" t="s">
        <v>643</v>
      </c>
      <c r="H50" s="372" t="s">
        <v>210</v>
      </c>
      <c r="I50" s="372">
        <v>2</v>
      </c>
      <c r="J50" s="177">
        <f t="shared" si="6"/>
        <v>15</v>
      </c>
      <c r="K50" s="361" t="s">
        <v>333</v>
      </c>
      <c r="L50" s="374" t="s">
        <v>644</v>
      </c>
      <c r="M50" s="108"/>
      <c r="N50" s="108"/>
      <c r="O50" s="108"/>
      <c r="P50" s="108"/>
      <c r="Q50" s="108"/>
      <c r="R50" s="1" t="s">
        <v>24</v>
      </c>
      <c r="S50" s="1"/>
      <c r="T50" s="1"/>
      <c r="U50" s="16" t="s">
        <v>19</v>
      </c>
      <c r="V50" t="s">
        <v>632</v>
      </c>
    </row>
    <row r="51" spans="1:25">
      <c r="A51">
        <v>3</v>
      </c>
      <c r="B51" s="371" t="s">
        <v>645</v>
      </c>
      <c r="C51" s="29"/>
      <c r="D51" s="29"/>
      <c r="E51" s="29"/>
      <c r="F51" s="370" t="s">
        <v>59</v>
      </c>
      <c r="G51" t="s">
        <v>646</v>
      </c>
      <c r="H51" s="372" t="s">
        <v>210</v>
      </c>
      <c r="I51" s="75" t="str">
        <f>"x2"</f>
        <v>x2</v>
      </c>
      <c r="J51" s="177">
        <f t="shared" si="6"/>
        <v>15</v>
      </c>
      <c r="K51" s="375" t="s">
        <v>333</v>
      </c>
      <c r="L51" s="376" t="s">
        <v>647</v>
      </c>
      <c r="M51" s="29"/>
      <c r="N51" s="29"/>
      <c r="O51" s="29"/>
      <c r="P51" s="29"/>
      <c r="Q51" s="29"/>
      <c r="R51" s="887" t="s">
        <v>27</v>
      </c>
      <c r="S51" s="887"/>
      <c r="T51" s="887"/>
      <c r="U51" s="16" t="s">
        <v>15</v>
      </c>
    </row>
    <row r="52" spans="1:25">
      <c r="A52">
        <v>4</v>
      </c>
      <c r="B52" s="377" t="s">
        <v>648</v>
      </c>
      <c r="C52" s="29"/>
      <c r="D52" s="29"/>
      <c r="E52" s="29"/>
      <c r="F52" s="370" t="s">
        <v>46</v>
      </c>
      <c r="G52" s="29" t="s">
        <v>461</v>
      </c>
      <c r="H52" s="177"/>
      <c r="I52" s="29"/>
      <c r="J52" s="177">
        <f t="shared" si="6"/>
        <v>15</v>
      </c>
      <c r="K52" s="370" t="s">
        <v>59</v>
      </c>
      <c r="L52" s="376" t="s">
        <v>649</v>
      </c>
      <c r="M52" s="29"/>
      <c r="N52" s="29"/>
      <c r="O52" s="29"/>
      <c r="P52" s="29"/>
      <c r="Q52" s="29"/>
      <c r="R52" s="1" t="s">
        <v>29</v>
      </c>
      <c r="S52" s="1"/>
      <c r="T52" s="1"/>
      <c r="U52" s="16" t="s">
        <v>19</v>
      </c>
    </row>
    <row r="53" spans="1:25">
      <c r="A53">
        <v>5</v>
      </c>
      <c r="B53" s="377" t="s">
        <v>650</v>
      </c>
      <c r="C53" s="29"/>
      <c r="D53" s="29"/>
      <c r="E53" s="29"/>
      <c r="F53" s="370" t="s">
        <v>46</v>
      </c>
      <c r="G53" s="29" t="s">
        <v>461</v>
      </c>
      <c r="H53" s="177"/>
      <c r="I53" s="29"/>
      <c r="J53" s="177">
        <f t="shared" si="6"/>
        <v>15</v>
      </c>
      <c r="K53" s="370" t="s">
        <v>59</v>
      </c>
      <c r="L53" s="376" t="s">
        <v>651</v>
      </c>
      <c r="M53" s="29"/>
      <c r="N53" s="29"/>
      <c r="O53" s="29"/>
      <c r="P53" s="29"/>
      <c r="Q53" s="29"/>
      <c r="R53" s="14" t="s">
        <v>12</v>
      </c>
      <c r="S53" s="13"/>
      <c r="T53" s="13"/>
      <c r="U53" s="13"/>
    </row>
    <row r="54" spans="1:25">
      <c r="A54">
        <v>6</v>
      </c>
      <c r="B54" s="377" t="s">
        <v>652</v>
      </c>
      <c r="C54" s="29"/>
      <c r="D54" s="29"/>
      <c r="E54" s="29"/>
      <c r="F54" s="370" t="s">
        <v>46</v>
      </c>
      <c r="G54" s="29" t="s">
        <v>461</v>
      </c>
      <c r="H54" s="177"/>
      <c r="I54" s="29"/>
      <c r="J54" s="177">
        <f t="shared" si="6"/>
        <v>15</v>
      </c>
      <c r="K54" s="370" t="s">
        <v>59</v>
      </c>
      <c r="L54" s="376" t="s">
        <v>653</v>
      </c>
      <c r="M54" s="29"/>
      <c r="N54" s="29"/>
      <c r="O54" s="29"/>
      <c r="P54" s="29"/>
      <c r="Q54" s="29"/>
      <c r="R54" s="1" t="s">
        <v>16</v>
      </c>
      <c r="S54" s="1"/>
      <c r="T54" s="1"/>
      <c r="U54" s="16" t="s">
        <v>15</v>
      </c>
    </row>
    <row r="55" spans="1:25">
      <c r="A55">
        <v>7</v>
      </c>
      <c r="B55" s="378" t="s">
        <v>689</v>
      </c>
      <c r="C55" s="29"/>
      <c r="D55" s="29"/>
      <c r="E55" s="29"/>
      <c r="F55" s="370" t="s">
        <v>399</v>
      </c>
      <c r="G55" s="29" t="s">
        <v>89</v>
      </c>
      <c r="H55" s="177"/>
      <c r="I55" s="29"/>
      <c r="J55" s="177">
        <f t="shared" si="6"/>
        <v>15</v>
      </c>
      <c r="K55" s="370" t="s">
        <v>690</v>
      </c>
      <c r="L55" s="376" t="s">
        <v>691</v>
      </c>
      <c r="M55" s="29"/>
      <c r="N55" s="29"/>
      <c r="O55" s="108"/>
      <c r="P55" s="108"/>
      <c r="Q55" s="108"/>
      <c r="R55" s="1" t="s">
        <v>18</v>
      </c>
      <c r="S55" s="1"/>
      <c r="T55" s="1"/>
      <c r="U55" s="16" t="s">
        <v>15</v>
      </c>
    </row>
    <row r="56" spans="1:25">
      <c r="A56">
        <v>8</v>
      </c>
      <c r="B56" s="378" t="s">
        <v>692</v>
      </c>
      <c r="C56" s="29"/>
      <c r="D56" s="29"/>
      <c r="E56" s="29"/>
      <c r="F56" s="370" t="s">
        <v>46</v>
      </c>
      <c r="G56" s="29" t="s">
        <v>47</v>
      </c>
      <c r="H56" s="177"/>
      <c r="I56" s="29"/>
      <c r="J56" s="177">
        <f t="shared" si="6"/>
        <v>15</v>
      </c>
      <c r="K56" s="370" t="s">
        <v>59</v>
      </c>
      <c r="L56" s="379" t="s">
        <v>693</v>
      </c>
      <c r="M56" s="29"/>
      <c r="N56" s="29"/>
      <c r="O56" s="29"/>
      <c r="P56" s="29"/>
      <c r="Q56" s="29"/>
      <c r="R56" s="1" t="s">
        <v>22</v>
      </c>
      <c r="S56" s="1"/>
      <c r="T56" s="1"/>
      <c r="U56" s="16" t="s">
        <v>15</v>
      </c>
    </row>
    <row r="57" spans="1:25">
      <c r="A57">
        <v>9</v>
      </c>
      <c r="B57" s="378" t="s">
        <v>88</v>
      </c>
      <c r="C57" s="29"/>
      <c r="D57" s="29"/>
      <c r="E57" s="29"/>
      <c r="F57" s="370" t="s">
        <v>46</v>
      </c>
      <c r="G57" s="29" t="s">
        <v>47</v>
      </c>
      <c r="H57" s="177" t="s">
        <v>210</v>
      </c>
      <c r="I57" s="29"/>
      <c r="J57" s="177">
        <f t="shared" si="6"/>
        <v>15</v>
      </c>
      <c r="K57" s="370" t="s">
        <v>59</v>
      </c>
      <c r="L57" s="373" t="s">
        <v>90</v>
      </c>
      <c r="M57" s="29"/>
      <c r="N57" s="29"/>
      <c r="O57" s="29"/>
      <c r="P57" s="29"/>
      <c r="Q57" s="29"/>
      <c r="R57" s="1" t="s">
        <v>25</v>
      </c>
      <c r="S57" s="1"/>
      <c r="T57" s="1"/>
      <c r="U57" s="16" t="s">
        <v>15</v>
      </c>
    </row>
    <row r="58" spans="1:25">
      <c r="A58">
        <v>10</v>
      </c>
      <c r="B58" s="371" t="s">
        <v>694</v>
      </c>
      <c r="C58" s="29"/>
      <c r="D58" s="29"/>
      <c r="E58" s="29"/>
      <c r="F58" s="370" t="s">
        <v>46</v>
      </c>
      <c r="G58" s="29" t="s">
        <v>89</v>
      </c>
      <c r="H58" s="177" t="s">
        <v>210</v>
      </c>
      <c r="I58" s="29">
        <v>1</v>
      </c>
      <c r="J58" s="177">
        <f t="shared" si="6"/>
        <v>15</v>
      </c>
      <c r="K58" s="380" t="s">
        <v>333</v>
      </c>
      <c r="L58" s="376" t="s">
        <v>695</v>
      </c>
      <c r="M58" s="108"/>
      <c r="N58" s="108"/>
      <c r="O58" s="108"/>
      <c r="P58" s="108"/>
      <c r="Q58" s="108"/>
      <c r="R58" s="1" t="s">
        <v>28</v>
      </c>
      <c r="S58" s="1"/>
      <c r="T58" s="1"/>
      <c r="U58" s="16" t="s">
        <v>15</v>
      </c>
    </row>
    <row r="59" spans="1:25">
      <c r="A59">
        <v>11</v>
      </c>
      <c r="B59" s="371" t="s">
        <v>696</v>
      </c>
      <c r="C59" s="29"/>
      <c r="D59" s="29"/>
      <c r="E59" s="29"/>
      <c r="F59" s="370" t="s">
        <v>46</v>
      </c>
      <c r="G59" s="29" t="s">
        <v>206</v>
      </c>
      <c r="H59" s="177" t="s">
        <v>210</v>
      </c>
      <c r="I59" s="29">
        <v>2</v>
      </c>
      <c r="J59" s="177">
        <f t="shared" si="6"/>
        <v>15</v>
      </c>
      <c r="K59" s="380" t="s">
        <v>59</v>
      </c>
      <c r="L59" s="376" t="s">
        <v>697</v>
      </c>
      <c r="M59" s="29"/>
      <c r="N59" s="29"/>
      <c r="O59" s="29"/>
      <c r="P59" s="29"/>
      <c r="Q59" s="29"/>
      <c r="R59" s="1" t="s">
        <v>30</v>
      </c>
      <c r="S59" s="1"/>
      <c r="T59" s="1"/>
      <c r="U59" s="16" t="s">
        <v>15</v>
      </c>
    </row>
    <row r="60" spans="1:25">
      <c r="A60">
        <v>12</v>
      </c>
      <c r="B60" s="378" t="s">
        <v>698</v>
      </c>
      <c r="C60" s="29"/>
      <c r="D60" s="29"/>
      <c r="E60" s="29"/>
      <c r="F60" s="370" t="s">
        <v>46</v>
      </c>
      <c r="G60" s="29" t="s">
        <v>47</v>
      </c>
      <c r="H60" s="177"/>
      <c r="I60" s="29"/>
      <c r="J60" s="177">
        <f t="shared" si="6"/>
        <v>15</v>
      </c>
      <c r="K60" s="380" t="s">
        <v>59</v>
      </c>
      <c r="L60" s="376" t="s">
        <v>699</v>
      </c>
      <c r="M60" s="29"/>
      <c r="N60" s="29"/>
      <c r="O60" s="29"/>
      <c r="P60" s="29"/>
      <c r="Q60" s="29"/>
      <c r="R60" s="204" t="s">
        <v>233</v>
      </c>
      <c r="S60" s="14"/>
      <c r="T60" s="14"/>
      <c r="U60" s="13"/>
      <c r="V60" s="204" t="s">
        <v>141</v>
      </c>
      <c r="W60" s="14"/>
      <c r="X60" s="14"/>
      <c r="Y60" s="13"/>
    </row>
    <row r="61" spans="1:25">
      <c r="A61">
        <v>13</v>
      </c>
      <c r="B61" s="371" t="s">
        <v>700</v>
      </c>
      <c r="C61" s="29"/>
      <c r="D61" s="29"/>
      <c r="E61" s="29"/>
      <c r="F61" s="370" t="s">
        <v>46</v>
      </c>
      <c r="G61" s="29" t="s">
        <v>701</v>
      </c>
      <c r="H61" s="177"/>
      <c r="I61" s="29"/>
      <c r="J61" s="177">
        <f t="shared" si="6"/>
        <v>15</v>
      </c>
      <c r="K61" s="380" t="s">
        <v>59</v>
      </c>
      <c r="L61" s="381" t="s">
        <v>702</v>
      </c>
      <c r="M61" s="29"/>
      <c r="N61" s="29"/>
      <c r="O61" s="29"/>
      <c r="P61" s="29"/>
      <c r="Q61" s="29"/>
      <c r="R61" s="1" t="s">
        <v>236</v>
      </c>
      <c r="S61" s="1"/>
      <c r="T61" s="205" t="s">
        <v>241</v>
      </c>
      <c r="U61" s="206"/>
      <c r="V61" s="205" t="s">
        <v>245</v>
      </c>
    </row>
    <row r="62" spans="1:25">
      <c r="A62">
        <v>14</v>
      </c>
      <c r="B62" s="277" t="s">
        <v>395</v>
      </c>
      <c r="C62" s="29"/>
      <c r="D62" s="29"/>
      <c r="E62" s="29"/>
      <c r="F62" s="370" t="s">
        <v>399</v>
      </c>
      <c r="G62" s="29" t="s">
        <v>461</v>
      </c>
      <c r="H62" s="177"/>
      <c r="I62" s="29"/>
      <c r="J62" s="177">
        <f t="shared" si="6"/>
        <v>15</v>
      </c>
      <c r="K62" s="382" t="s">
        <v>396</v>
      </c>
      <c r="L62" s="376" t="s">
        <v>703</v>
      </c>
      <c r="M62" s="29"/>
      <c r="N62" s="29"/>
      <c r="O62" s="29"/>
      <c r="P62" s="29"/>
      <c r="Q62" s="29"/>
      <c r="R62" s="1" t="s">
        <v>240</v>
      </c>
      <c r="S62" s="1"/>
      <c r="T62" s="205" t="s">
        <v>338</v>
      </c>
      <c r="U62" s="206"/>
      <c r="V62" s="205" t="s">
        <v>245</v>
      </c>
    </row>
    <row r="63" spans="1:25">
      <c r="A63">
        <v>15</v>
      </c>
      <c r="B63" s="277" t="s">
        <v>398</v>
      </c>
      <c r="C63" s="29"/>
      <c r="D63" s="29"/>
      <c r="E63" s="29"/>
      <c r="F63" s="370" t="s">
        <v>46</v>
      </c>
      <c r="G63" s="29" t="s">
        <v>89</v>
      </c>
      <c r="H63" s="177"/>
      <c r="I63" s="29"/>
      <c r="J63" s="177">
        <f t="shared" si="6"/>
        <v>15</v>
      </c>
      <c r="K63" s="382" t="s">
        <v>59</v>
      </c>
      <c r="L63" s="274" t="s">
        <v>704</v>
      </c>
      <c r="M63" s="29"/>
      <c r="N63" s="29"/>
      <c r="O63" s="29"/>
      <c r="P63" s="29"/>
      <c r="Q63" s="29"/>
      <c r="R63" s="29" t="s">
        <v>244</v>
      </c>
      <c r="S63" s="29"/>
      <c r="T63" s="209" t="s">
        <v>338</v>
      </c>
      <c r="U63" s="243"/>
      <c r="V63" s="205" t="s">
        <v>245</v>
      </c>
    </row>
    <row r="64" spans="1:25">
      <c r="A64">
        <v>16</v>
      </c>
      <c r="B64" s="277" t="s">
        <v>565</v>
      </c>
      <c r="C64" s="29"/>
      <c r="D64" s="29"/>
      <c r="E64" s="29"/>
      <c r="F64" s="370" t="s">
        <v>46</v>
      </c>
      <c r="G64" s="29" t="s">
        <v>461</v>
      </c>
      <c r="H64" s="177" t="s">
        <v>210</v>
      </c>
      <c r="I64" s="29"/>
      <c r="J64" s="177">
        <f t="shared" si="6"/>
        <v>15</v>
      </c>
      <c r="K64" s="382" t="s">
        <v>59</v>
      </c>
      <c r="L64" s="274" t="s">
        <v>667</v>
      </c>
      <c r="M64" s="29"/>
      <c r="N64" s="29"/>
      <c r="O64" s="29"/>
      <c r="P64" s="29"/>
      <c r="Q64" s="29"/>
      <c r="R64" s="1" t="s">
        <v>248</v>
      </c>
      <c r="S64" s="1"/>
      <c r="T64" s="205" t="s">
        <v>245</v>
      </c>
      <c r="U64" s="206"/>
      <c r="V64" s="205" t="s">
        <v>241</v>
      </c>
    </row>
    <row r="65" spans="1:27">
      <c r="A65">
        <v>17</v>
      </c>
      <c r="B65" s="377" t="s">
        <v>705</v>
      </c>
      <c r="C65" s="29"/>
      <c r="D65" s="29"/>
      <c r="E65" s="29"/>
      <c r="F65" s="370" t="s">
        <v>46</v>
      </c>
      <c r="G65" s="29" t="s">
        <v>706</v>
      </c>
      <c r="H65" s="177" t="s">
        <v>210</v>
      </c>
      <c r="I65" s="29"/>
      <c r="J65" s="177">
        <f t="shared" si="6"/>
        <v>15</v>
      </c>
      <c r="K65" s="370" t="s">
        <v>59</v>
      </c>
      <c r="L65" s="376" t="s">
        <v>707</v>
      </c>
      <c r="M65" s="29"/>
      <c r="N65" s="29"/>
      <c r="O65" s="29"/>
      <c r="P65" s="29"/>
      <c r="Q65" s="29"/>
      <c r="R65" s="11" t="s">
        <v>252</v>
      </c>
      <c r="S65" s="11"/>
      <c r="T65" s="209" t="s">
        <v>245</v>
      </c>
      <c r="U65" s="11"/>
      <c r="V65" s="205"/>
      <c r="Y65" t="s">
        <v>210</v>
      </c>
    </row>
    <row r="66" spans="1:27">
      <c r="A66">
        <v>18</v>
      </c>
      <c r="B66" s="377" t="s">
        <v>708</v>
      </c>
      <c r="C66" s="29"/>
      <c r="D66" s="29"/>
      <c r="E66" s="29"/>
      <c r="F66" s="370" t="s">
        <v>46</v>
      </c>
      <c r="G66" s="29" t="s">
        <v>706</v>
      </c>
      <c r="H66" s="177" t="s">
        <v>210</v>
      </c>
      <c r="I66" s="29"/>
      <c r="J66" s="177">
        <f t="shared" si="6"/>
        <v>15</v>
      </c>
      <c r="K66" s="370" t="s">
        <v>59</v>
      </c>
      <c r="L66" s="383" t="s">
        <v>709</v>
      </c>
      <c r="M66" s="29"/>
      <c r="N66" s="29"/>
      <c r="O66" s="29"/>
      <c r="P66" s="29"/>
      <c r="Q66" s="29"/>
      <c r="R66" s="14" t="s">
        <v>126</v>
      </c>
      <c r="S66" s="14"/>
      <c r="T66" s="384" t="s">
        <v>710</v>
      </c>
      <c r="U66" s="13" t="s">
        <v>654</v>
      </c>
    </row>
    <row r="67" spans="1:27">
      <c r="A67">
        <v>19</v>
      </c>
      <c r="B67" s="385" t="s">
        <v>711</v>
      </c>
      <c r="C67" s="29"/>
      <c r="D67" s="29"/>
      <c r="E67" s="29"/>
      <c r="F67" s="370" t="s">
        <v>46</v>
      </c>
      <c r="G67" s="29" t="s">
        <v>706</v>
      </c>
      <c r="H67" s="177" t="s">
        <v>210</v>
      </c>
      <c r="I67" s="29"/>
      <c r="J67" s="177">
        <f t="shared" si="6"/>
        <v>15</v>
      </c>
      <c r="K67" s="370" t="s">
        <v>59</v>
      </c>
      <c r="L67" s="383" t="s">
        <v>712</v>
      </c>
      <c r="M67" s="29"/>
      <c r="N67" s="29"/>
      <c r="O67" s="29"/>
      <c r="P67" s="29"/>
      <c r="Q67" s="29"/>
      <c r="R67" s="11" t="s">
        <v>208</v>
      </c>
      <c r="S67" s="11"/>
      <c r="T67" s="11">
        <f>U67+2</f>
        <v>18</v>
      </c>
      <c r="U67" s="174">
        <f>Q47</f>
        <v>16</v>
      </c>
    </row>
    <row r="68" spans="1:27">
      <c r="A68">
        <v>20</v>
      </c>
      <c r="B68" s="386" t="s">
        <v>713</v>
      </c>
      <c r="C68" s="29"/>
      <c r="D68" s="29"/>
      <c r="E68" s="29"/>
      <c r="F68" s="370" t="s">
        <v>59</v>
      </c>
      <c r="G68" s="29" t="s">
        <v>646</v>
      </c>
      <c r="H68" s="177" t="s">
        <v>210</v>
      </c>
      <c r="I68" s="177" t="s">
        <v>714</v>
      </c>
      <c r="J68" s="177">
        <f t="shared" si="6"/>
        <v>15</v>
      </c>
      <c r="K68" s="370" t="s">
        <v>715</v>
      </c>
      <c r="L68" s="373" t="s">
        <v>716</v>
      </c>
      <c r="M68" s="29"/>
      <c r="N68" s="29"/>
      <c r="O68" s="29"/>
      <c r="P68" s="29"/>
      <c r="Q68" s="29"/>
      <c r="R68" s="11" t="s">
        <v>136</v>
      </c>
      <c r="S68" s="11"/>
      <c r="T68" s="11">
        <f>U68+2</f>
        <v>13</v>
      </c>
      <c r="U68" s="174">
        <f>U67-5</f>
        <v>11</v>
      </c>
    </row>
    <row r="69" spans="1:27" s="29" customFormat="1">
      <c r="A69" s="693">
        <v>21</v>
      </c>
      <c r="B69" s="694" t="s">
        <v>717</v>
      </c>
      <c r="C69" s="695"/>
      <c r="D69" s="695"/>
      <c r="E69" s="695"/>
      <c r="F69" s="696" t="s">
        <v>718</v>
      </c>
      <c r="G69" s="29" t="s">
        <v>719</v>
      </c>
      <c r="H69" s="177" t="s">
        <v>210</v>
      </c>
      <c r="I69" s="177" t="s">
        <v>714</v>
      </c>
      <c r="J69" s="177">
        <f t="shared" si="6"/>
        <v>15</v>
      </c>
      <c r="K69" s="370" t="s">
        <v>59</v>
      </c>
      <c r="L69" s="376" t="s">
        <v>720</v>
      </c>
      <c r="R69" s="11" t="s">
        <v>143</v>
      </c>
      <c r="S69" s="11"/>
      <c r="T69" s="11">
        <f>U69+2</f>
        <v>8</v>
      </c>
      <c r="U69" s="174">
        <f>U68-5</f>
        <v>6</v>
      </c>
    </row>
    <row r="70" spans="1:27">
      <c r="A70">
        <v>22</v>
      </c>
      <c r="B70" s="387" t="s">
        <v>721</v>
      </c>
      <c r="C70" s="29"/>
      <c r="D70" s="29"/>
      <c r="E70" s="29"/>
      <c r="F70" s="370" t="s">
        <v>46</v>
      </c>
      <c r="G70" s="29" t="s">
        <v>722</v>
      </c>
      <c r="H70" s="177" t="s">
        <v>210</v>
      </c>
      <c r="I70" s="177">
        <v>1</v>
      </c>
      <c r="J70" s="177">
        <f t="shared" si="6"/>
        <v>15</v>
      </c>
      <c r="K70" s="370" t="s">
        <v>333</v>
      </c>
      <c r="L70" s="376"/>
      <c r="M70" s="29"/>
      <c r="N70" s="29"/>
      <c r="O70" s="29"/>
      <c r="P70" s="29"/>
      <c r="Q70" s="29"/>
      <c r="R70" s="287" t="s">
        <v>149</v>
      </c>
      <c r="S70" s="11"/>
      <c r="T70" s="11">
        <f>U70+2</f>
        <v>3</v>
      </c>
      <c r="U70" s="174">
        <f>U69-5</f>
        <v>1</v>
      </c>
    </row>
    <row r="71" spans="1:27">
      <c r="A71">
        <v>23</v>
      </c>
      <c r="B71" s="277" t="s">
        <v>563</v>
      </c>
      <c r="C71" s="29"/>
      <c r="D71" s="29"/>
      <c r="E71" s="29"/>
      <c r="F71" s="370" t="s">
        <v>46</v>
      </c>
      <c r="G71" s="29" t="s">
        <v>59</v>
      </c>
      <c r="H71" s="177"/>
      <c r="I71" s="177"/>
      <c r="J71" s="177">
        <f t="shared" si="6"/>
        <v>15</v>
      </c>
      <c r="K71" s="370" t="s">
        <v>59</v>
      </c>
      <c r="L71" s="376" t="s">
        <v>663</v>
      </c>
      <c r="M71" s="29"/>
      <c r="N71" s="29"/>
      <c r="O71" s="29"/>
      <c r="P71" s="29"/>
      <c r="Q71" s="29"/>
      <c r="R71" s="174"/>
      <c r="S71" s="11"/>
      <c r="T71" s="11"/>
      <c r="U71" s="11"/>
      <c r="W71" s="212"/>
    </row>
    <row r="72" spans="1:27" ht="13.5" customHeight="1">
      <c r="A72" s="1">
        <v>24</v>
      </c>
      <c r="B72" s="277" t="s">
        <v>564</v>
      </c>
      <c r="C72" s="29"/>
      <c r="D72" s="29"/>
      <c r="E72" s="29"/>
      <c r="F72" s="370" t="s">
        <v>46</v>
      </c>
      <c r="G72" s="29" t="s">
        <v>59</v>
      </c>
      <c r="H72" s="177"/>
      <c r="I72" s="177"/>
      <c r="J72" s="177">
        <f t="shared" si="6"/>
        <v>15</v>
      </c>
      <c r="K72" s="376" t="s">
        <v>59</v>
      </c>
      <c r="L72" s="376" t="s">
        <v>723</v>
      </c>
      <c r="M72" s="29"/>
      <c r="N72" s="29"/>
      <c r="O72" s="29"/>
      <c r="P72" s="29"/>
      <c r="Q72" s="29"/>
      <c r="R72" s="174"/>
      <c r="S72" s="11"/>
      <c r="T72" s="11"/>
      <c r="U72" s="11"/>
      <c r="V72" s="29"/>
      <c r="W72" s="212"/>
      <c r="X72" s="29"/>
      <c r="Y72" s="29"/>
      <c r="Z72" s="29"/>
      <c r="AA72" s="29"/>
    </row>
    <row r="73" spans="1:27" s="1" customFormat="1">
      <c r="B73" s="387"/>
      <c r="C73" s="29"/>
      <c r="D73" s="29"/>
      <c r="E73" s="29"/>
      <c r="F73" s="177"/>
      <c r="G73" s="29"/>
      <c r="H73" s="177"/>
      <c r="I73" s="177"/>
      <c r="J73" s="177"/>
      <c r="K73" s="29"/>
      <c r="L73" s="29"/>
      <c r="M73" s="29"/>
      <c r="N73" s="29"/>
      <c r="O73" s="29"/>
      <c r="P73" s="29"/>
      <c r="Q73" s="29"/>
      <c r="R73" s="174"/>
      <c r="S73" s="11"/>
      <c r="T73" s="11"/>
      <c r="U73" s="11"/>
      <c r="W73" s="212"/>
    </row>
    <row r="74" spans="1:27">
      <c r="A74" s="1"/>
      <c r="B74" s="387"/>
      <c r="C74" s="29"/>
      <c r="D74" s="29"/>
      <c r="E74" s="29"/>
      <c r="F74" s="177"/>
      <c r="G74" s="29"/>
      <c r="H74" s="177"/>
      <c r="I74" s="177"/>
      <c r="J74" s="177"/>
      <c r="K74" s="29"/>
      <c r="L74" s="29"/>
      <c r="M74" s="29"/>
      <c r="N74" s="29"/>
      <c r="O74" s="29"/>
      <c r="P74" s="29"/>
      <c r="Q74" s="29"/>
      <c r="R74" s="174"/>
      <c r="S74" s="11"/>
      <c r="T74" s="11"/>
      <c r="U74" s="11"/>
      <c r="W74" s="212"/>
    </row>
    <row r="75" spans="1:27">
      <c r="A75" s="1"/>
      <c r="B75" s="213"/>
      <c r="C75" s="75"/>
      <c r="D75" s="1"/>
      <c r="E75" s="47"/>
      <c r="F75" s="211"/>
      <c r="P75" s="212"/>
      <c r="W75" s="212"/>
    </row>
    <row r="76" spans="1:27">
      <c r="A76" s="1"/>
      <c r="B76" s="213"/>
      <c r="C76" s="75"/>
      <c r="D76" s="1"/>
      <c r="E76" s="47"/>
      <c r="F76" s="211"/>
      <c r="G76" s="1"/>
      <c r="H76" s="1"/>
      <c r="I76" s="1"/>
      <c r="J76" s="1"/>
      <c r="K76" s="1"/>
      <c r="L76" s="1"/>
      <c r="M76" s="179"/>
      <c r="N76" s="47"/>
      <c r="O76" s="1"/>
      <c r="P76" s="1"/>
      <c r="Q76" s="75"/>
      <c r="R76" s="179"/>
      <c r="S76" s="1"/>
      <c r="T76" s="1"/>
      <c r="U76" s="1"/>
      <c r="V76" s="1"/>
      <c r="W76" s="212"/>
      <c r="X76" s="1"/>
      <c r="Y76" s="1"/>
      <c r="Z76" s="1"/>
      <c r="AA76" s="1"/>
    </row>
    <row r="77" spans="1:27">
      <c r="A77" s="1"/>
      <c r="B77" s="1"/>
      <c r="C77" s="75"/>
      <c r="D77" s="1"/>
      <c r="E77" s="47"/>
      <c r="F77" s="211"/>
      <c r="T77" s="1"/>
      <c r="U77" s="1"/>
      <c r="V77" s="216"/>
      <c r="W77" s="212"/>
      <c r="X77" s="216"/>
      <c r="Y77" s="216"/>
    </row>
    <row r="78" spans="1:27">
      <c r="B78" s="222"/>
      <c r="T78" s="1"/>
      <c r="U78" s="1"/>
      <c r="V78" s="1"/>
      <c r="W78" s="212"/>
      <c r="X78" s="1"/>
      <c r="Y78" s="1"/>
    </row>
    <row r="79" spans="1:27">
      <c r="B79" s="222"/>
      <c r="T79" s="1"/>
      <c r="U79" s="1"/>
      <c r="V79" s="1"/>
      <c r="W79" s="212"/>
      <c r="X79" s="1"/>
      <c r="Y79" s="1"/>
    </row>
    <row r="80" spans="1:27">
      <c r="B80" s="222"/>
      <c r="T80" s="1"/>
      <c r="U80" s="1"/>
      <c r="V80" s="1"/>
      <c r="W80" s="212"/>
      <c r="X80" s="1"/>
      <c r="Y80" s="1"/>
    </row>
    <row r="81" spans="2:25">
      <c r="B81" s="222"/>
      <c r="T81" s="1"/>
      <c r="U81" s="1"/>
      <c r="V81" s="1"/>
      <c r="W81" s="1"/>
      <c r="X81" s="1"/>
      <c r="Y81" s="1"/>
    </row>
    <row r="82" spans="2:25">
      <c r="B82" s="222"/>
      <c r="T82" s="1"/>
      <c r="U82" s="1"/>
      <c r="V82" s="1"/>
      <c r="W82" s="1"/>
      <c r="X82" s="1"/>
      <c r="Y82" s="1"/>
    </row>
    <row r="83" spans="2:25">
      <c r="B83" s="222"/>
      <c r="T83" s="1"/>
      <c r="U83" s="1"/>
      <c r="V83" s="1"/>
      <c r="W83" s="1"/>
      <c r="X83" s="1"/>
      <c r="Y83" s="1"/>
    </row>
    <row r="84" spans="2:25">
      <c r="B84" s="222"/>
      <c r="T84" s="1"/>
      <c r="U84" s="1"/>
      <c r="V84" s="1"/>
      <c r="W84" s="1"/>
      <c r="X84" s="1"/>
      <c r="Y84" s="1"/>
    </row>
    <row r="85" spans="2:25">
      <c r="B85" s="222"/>
      <c r="T85" s="1"/>
      <c r="U85" s="1"/>
      <c r="V85" s="1"/>
      <c r="W85" s="1"/>
      <c r="X85" s="1"/>
      <c r="Y85" s="1"/>
    </row>
    <row r="86" spans="2:25">
      <c r="T86" s="1"/>
      <c r="U86" s="1"/>
      <c r="V86" s="1"/>
      <c r="W86" s="1"/>
      <c r="X86" s="1"/>
      <c r="Y86" s="1"/>
    </row>
    <row r="87" spans="2:25" ht="19">
      <c r="B87" s="224"/>
      <c r="T87" s="1"/>
      <c r="U87" s="1"/>
      <c r="V87" s="1"/>
      <c r="W87" s="1"/>
      <c r="X87" s="1"/>
      <c r="Y87" s="1"/>
    </row>
    <row r="88" spans="2:25">
      <c r="B88" s="222"/>
      <c r="T88" s="1"/>
      <c r="U88" s="1"/>
      <c r="V88" s="1"/>
      <c r="W88" s="1"/>
      <c r="X88" s="1"/>
      <c r="Y88" s="1"/>
    </row>
    <row r="89" spans="2:25">
      <c r="C89" s="222"/>
      <c r="T89" s="1"/>
      <c r="U89" s="1"/>
      <c r="V89" s="1"/>
      <c r="W89" s="1"/>
      <c r="X89" s="1"/>
      <c r="Y89" s="1"/>
    </row>
    <row r="90" spans="2:25">
      <c r="C90" s="222"/>
      <c r="T90" s="1"/>
      <c r="U90" s="1"/>
      <c r="V90" s="1"/>
      <c r="W90" s="1"/>
      <c r="X90" s="1"/>
      <c r="Y90" s="1"/>
    </row>
    <row r="91" spans="2:25">
      <c r="C91" s="222"/>
      <c r="T91" s="1"/>
      <c r="U91" s="1"/>
      <c r="V91" s="1"/>
      <c r="W91" s="1"/>
      <c r="X91" s="1"/>
      <c r="Y91" s="1"/>
    </row>
    <row r="92" spans="2:25">
      <c r="B92" s="222"/>
      <c r="V92" s="1"/>
      <c r="W92" s="1"/>
      <c r="X92" s="1"/>
      <c r="Y92" s="1"/>
    </row>
    <row r="93" spans="2:25">
      <c r="V93" s="1"/>
      <c r="W93" s="1"/>
      <c r="X93" s="1"/>
      <c r="Y93" s="1"/>
    </row>
    <row r="97" spans="1:8">
      <c r="B97" s="222"/>
    </row>
    <row r="98" spans="1:8" ht="20.25" customHeight="1">
      <c r="E98" s="294"/>
      <c r="H98" s="212"/>
    </row>
    <row r="99" spans="1:8">
      <c r="A99" s="294"/>
      <c r="B99" s="295"/>
      <c r="C99" s="294"/>
      <c r="D99" s="212"/>
      <c r="E99" s="294"/>
      <c r="H99" s="212"/>
    </row>
    <row r="100" spans="1:8">
      <c r="A100" s="294"/>
      <c r="B100" s="295"/>
      <c r="C100" s="294"/>
      <c r="D100" s="212"/>
      <c r="E100" s="294"/>
      <c r="H100" s="212"/>
    </row>
    <row r="101" spans="1:8">
      <c r="A101" s="296"/>
      <c r="B101" s="297"/>
      <c r="C101" s="298"/>
      <c r="D101" s="299"/>
      <c r="E101" s="299"/>
      <c r="H101" s="212"/>
    </row>
    <row r="102" spans="1:8" ht="21" customHeight="1">
      <c r="E102" s="300"/>
      <c r="H102" s="212"/>
    </row>
    <row r="103" spans="1:8">
      <c r="H103" s="212"/>
    </row>
    <row r="104" spans="1:8" ht="19">
      <c r="A104" s="301"/>
      <c r="B104" s="295"/>
      <c r="C104" s="302"/>
      <c r="D104" s="302"/>
      <c r="E104" s="303"/>
      <c r="H104" s="212"/>
    </row>
    <row r="106" spans="1:8">
      <c r="A106" s="294"/>
      <c r="D106" s="295"/>
      <c r="E106" s="294"/>
      <c r="G106" s="304"/>
    </row>
    <row r="107" spans="1:8" ht="19">
      <c r="A107" s="301"/>
      <c r="D107" s="305"/>
      <c r="E107" s="302"/>
      <c r="F107" s="302"/>
      <c r="G107" s="303"/>
    </row>
    <row r="108" spans="1:8" ht="19">
      <c r="A108" s="301"/>
      <c r="D108" s="295"/>
      <c r="E108" s="302"/>
      <c r="F108" s="302"/>
    </row>
    <row r="110" spans="1:8">
      <c r="A110" s="363" t="s">
        <v>556</v>
      </c>
      <c r="B110" s="363" t="s">
        <v>655</v>
      </c>
      <c r="C110" s="363" t="s">
        <v>656</v>
      </c>
      <c r="D110" s="364" t="s">
        <v>657</v>
      </c>
      <c r="E110" s="363" t="s">
        <v>658</v>
      </c>
      <c r="F110" s="363" t="s">
        <v>659</v>
      </c>
      <c r="G110" s="363" t="s">
        <v>660</v>
      </c>
      <c r="H110" s="365" t="s">
        <v>661</v>
      </c>
    </row>
    <row r="111" spans="1:8">
      <c r="A111" s="1" t="s">
        <v>395</v>
      </c>
      <c r="B111" s="75"/>
      <c r="C111" s="75"/>
      <c r="D111" s="75"/>
      <c r="E111" s="75" t="s">
        <v>59</v>
      </c>
      <c r="F111" s="75" t="s">
        <v>662</v>
      </c>
      <c r="G111" s="75"/>
      <c r="H111" s="366" t="s">
        <v>401</v>
      </c>
    </row>
    <row r="112" spans="1:8">
      <c r="A112" s="143" t="s">
        <v>563</v>
      </c>
      <c r="B112" s="75"/>
      <c r="C112" s="75"/>
      <c r="D112" s="75"/>
      <c r="E112" s="75" t="s">
        <v>59</v>
      </c>
      <c r="F112" s="75" t="s">
        <v>663</v>
      </c>
      <c r="G112" s="75"/>
      <c r="H112" s="367" t="s">
        <v>664</v>
      </c>
    </row>
    <row r="113" spans="1:8">
      <c r="A113" s="1" t="s">
        <v>564</v>
      </c>
      <c r="B113" s="75"/>
      <c r="C113" s="75"/>
      <c r="D113" s="75"/>
      <c r="E113" s="75" t="s">
        <v>59</v>
      </c>
      <c r="F113" s="75" t="s">
        <v>665</v>
      </c>
      <c r="G113" s="75"/>
      <c r="H113" s="366" t="s">
        <v>666</v>
      </c>
    </row>
    <row r="114" spans="1:8">
      <c r="A114" s="143" t="s">
        <v>565</v>
      </c>
      <c r="B114" s="75"/>
      <c r="C114" s="75"/>
      <c r="D114" s="75"/>
      <c r="E114" s="75" t="s">
        <v>59</v>
      </c>
      <c r="F114" s="75" t="s">
        <v>667</v>
      </c>
      <c r="G114" s="75"/>
      <c r="H114" s="367" t="s">
        <v>668</v>
      </c>
    </row>
    <row r="115" spans="1:8">
      <c r="A115" s="1" t="s">
        <v>566</v>
      </c>
      <c r="B115" s="75"/>
      <c r="C115" s="75"/>
      <c r="D115" s="75"/>
      <c r="E115" s="75" t="s">
        <v>59</v>
      </c>
      <c r="F115" s="75" t="s">
        <v>669</v>
      </c>
      <c r="G115" s="75"/>
      <c r="H115" s="366" t="s">
        <v>670</v>
      </c>
    </row>
    <row r="116" spans="1:8">
      <c r="A116" s="143" t="s">
        <v>398</v>
      </c>
      <c r="B116" s="75"/>
      <c r="C116" s="75"/>
      <c r="D116" s="75"/>
      <c r="E116" s="75" t="s">
        <v>59</v>
      </c>
      <c r="F116" s="75" t="s">
        <v>400</v>
      </c>
      <c r="G116" s="75"/>
      <c r="H116" s="367"/>
    </row>
    <row r="117" spans="1:8">
      <c r="A117" s="1" t="s">
        <v>567</v>
      </c>
      <c r="B117" s="75"/>
      <c r="C117" s="75"/>
      <c r="D117" s="75"/>
      <c r="E117" s="75" t="s">
        <v>59</v>
      </c>
      <c r="F117" s="75" t="s">
        <v>671</v>
      </c>
      <c r="G117" s="75"/>
      <c r="H117" s="366" t="s">
        <v>672</v>
      </c>
    </row>
    <row r="118" spans="1:8">
      <c r="A118" s="368" t="s">
        <v>568</v>
      </c>
    </row>
  </sheetData>
  <mergeCells count="23">
    <mergeCell ref="R46:U46"/>
    <mergeCell ref="R51:T51"/>
    <mergeCell ref="B32:C32"/>
    <mergeCell ref="D32:E32"/>
    <mergeCell ref="F32:G32"/>
    <mergeCell ref="H32:I32"/>
    <mergeCell ref="B33:C34"/>
    <mergeCell ref="D33:E34"/>
    <mergeCell ref="F33:G34"/>
    <mergeCell ref="H33:I34"/>
    <mergeCell ref="B29:C29"/>
    <mergeCell ref="D29:E29"/>
    <mergeCell ref="F29:G29"/>
    <mergeCell ref="H29:I29"/>
    <mergeCell ref="B30:C31"/>
    <mergeCell ref="D30:E31"/>
    <mergeCell ref="F30:G31"/>
    <mergeCell ref="H30:I31"/>
    <mergeCell ref="O14:Q14"/>
    <mergeCell ref="B18:C19"/>
    <mergeCell ref="G18:H19"/>
    <mergeCell ref="L18:M19"/>
    <mergeCell ref="Q18:R19"/>
  </mergeCells>
  <conditionalFormatting sqref="J31:J33">
    <cfRule type="expression" dxfId="1" priority="2">
      <formula>#REF!="x"</formula>
    </cfRule>
  </conditionalFormatting>
  <dataValidations count="1">
    <dataValidation type="list" operator="equal" allowBlank="1" showErrorMessage="1" sqref="O14" xr:uid="{00000000-0002-0000-0500-000000000000}">
      <formula1>"Neutral,forgottable;,Stunning,Striking;,Strong,imposing;,Smart,Sharp;,Excentric,distingtive;,Intimidating,Menacing;,"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Taulukot!$D$3:$D$5</xm:f>
          </x14:formula1>
          <x14:formula2>
            <xm:f>0</xm:f>
          </x14:formula2>
          <xm:sqref>F16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C157"/>
  <sheetViews>
    <sheetView topLeftCell="A53" zoomScale="110" zoomScaleNormal="110" workbookViewId="0">
      <selection activeCell="A80" sqref="A80"/>
    </sheetView>
  </sheetViews>
  <sheetFormatPr baseColWidth="10" defaultColWidth="8.6640625" defaultRowHeight="15"/>
  <cols>
    <col min="1" max="1" width="24.83203125" customWidth="1"/>
    <col min="2" max="2" width="8.5" style="779" customWidth="1"/>
    <col min="3" max="3" width="10.83203125" style="282" customWidth="1"/>
    <col min="4" max="4" width="76.33203125" style="810" customWidth="1"/>
    <col min="5" max="5" width="34.5" style="212" customWidth="1"/>
    <col min="6" max="7" width="35" customWidth="1"/>
    <col min="8" max="8" width="8.6640625" style="212" customWidth="1"/>
    <col min="9" max="13" width="8.6640625" customWidth="1"/>
  </cols>
  <sheetData>
    <row r="1" spans="1:11" s="1" customFormat="1">
      <c r="A1" s="773" t="s">
        <v>724</v>
      </c>
      <c r="B1" s="776"/>
      <c r="C1" s="774"/>
      <c r="D1" s="841"/>
      <c r="E1" s="775"/>
      <c r="H1" s="212"/>
    </row>
    <row r="2" spans="1:11">
      <c r="A2" s="702" t="s">
        <v>725</v>
      </c>
      <c r="B2" s="777" t="s">
        <v>726</v>
      </c>
      <c r="C2" s="703" t="s">
        <v>658</v>
      </c>
      <c r="D2" s="794" t="s">
        <v>659</v>
      </c>
      <c r="E2" s="704" t="s">
        <v>727</v>
      </c>
      <c r="F2" s="278"/>
      <c r="G2" s="278"/>
      <c r="H2" s="279"/>
      <c r="I2" s="281"/>
      <c r="J2" s="278"/>
      <c r="K2" s="278"/>
    </row>
    <row r="3" spans="1:11">
      <c r="A3" t="s">
        <v>650</v>
      </c>
      <c r="B3" s="778" t="s">
        <v>46</v>
      </c>
      <c r="C3" s="282" t="s">
        <v>59</v>
      </c>
      <c r="D3" s="842" t="s">
        <v>651</v>
      </c>
      <c r="E3" s="212" t="s">
        <v>399</v>
      </c>
      <c r="J3" s="282"/>
    </row>
    <row r="4" spans="1:11">
      <c r="A4" t="s">
        <v>648</v>
      </c>
      <c r="B4" s="778" t="s">
        <v>46</v>
      </c>
      <c r="C4" s="282" t="s">
        <v>59</v>
      </c>
      <c r="D4" s="843" t="s">
        <v>728</v>
      </c>
      <c r="E4" s="212" t="s">
        <v>399</v>
      </c>
      <c r="J4" s="282"/>
    </row>
    <row r="5" spans="1:11">
      <c r="A5" t="s">
        <v>534</v>
      </c>
      <c r="B5" s="778" t="s">
        <v>399</v>
      </c>
      <c r="C5" s="282" t="s">
        <v>729</v>
      </c>
      <c r="D5" s="842" t="s">
        <v>730</v>
      </c>
      <c r="E5" s="212" t="s">
        <v>731</v>
      </c>
      <c r="J5" s="282"/>
    </row>
    <row r="6" spans="1:11">
      <c r="A6" t="s">
        <v>732</v>
      </c>
      <c r="B6" s="778" t="s">
        <v>46</v>
      </c>
      <c r="C6" s="282" t="s">
        <v>59</v>
      </c>
      <c r="D6" s="842" t="s">
        <v>733</v>
      </c>
      <c r="E6" s="212" t="s">
        <v>734</v>
      </c>
      <c r="J6" s="282"/>
    </row>
    <row r="7" spans="1:11">
      <c r="A7" t="s">
        <v>735</v>
      </c>
      <c r="B7" s="778" t="s">
        <v>59</v>
      </c>
      <c r="C7" s="282" t="s">
        <v>59</v>
      </c>
      <c r="D7" s="842" t="s">
        <v>653</v>
      </c>
      <c r="E7" s="212" t="s">
        <v>399</v>
      </c>
      <c r="J7" s="282"/>
    </row>
    <row r="8" spans="1:11">
      <c r="A8" t="s">
        <v>705</v>
      </c>
      <c r="B8" s="778" t="s">
        <v>46</v>
      </c>
      <c r="C8" s="282" t="s">
        <v>59</v>
      </c>
      <c r="D8" s="842" t="s">
        <v>707</v>
      </c>
      <c r="E8" s="772" t="s">
        <v>736</v>
      </c>
      <c r="J8" s="282"/>
    </row>
    <row r="9" spans="1:11">
      <c r="A9" t="s">
        <v>708</v>
      </c>
      <c r="B9" s="778" t="s">
        <v>46</v>
      </c>
      <c r="C9" s="282" t="s">
        <v>59</v>
      </c>
      <c r="D9" s="842" t="s">
        <v>709</v>
      </c>
      <c r="E9" s="212" t="s">
        <v>737</v>
      </c>
      <c r="J9" s="282"/>
    </row>
    <row r="10" spans="1:11">
      <c r="A10" t="s">
        <v>711</v>
      </c>
      <c r="B10" s="778" t="s">
        <v>46</v>
      </c>
      <c r="C10" s="282" t="s">
        <v>59</v>
      </c>
      <c r="D10" s="842" t="s">
        <v>738</v>
      </c>
      <c r="E10" s="212" t="s">
        <v>736</v>
      </c>
      <c r="J10" s="282"/>
    </row>
    <row r="11" spans="1:11">
      <c r="A11" t="s">
        <v>739</v>
      </c>
      <c r="D11" s="842" t="s">
        <v>740</v>
      </c>
      <c r="J11" s="282"/>
    </row>
    <row r="12" spans="1:11">
      <c r="A12" s="1"/>
      <c r="B12" s="780"/>
      <c r="C12" s="75"/>
      <c r="D12" s="844"/>
      <c r="E12" s="47"/>
      <c r="J12" s="282"/>
    </row>
    <row r="13" spans="1:11" s="390" customFormat="1">
      <c r="A13" s="707" t="s">
        <v>741</v>
      </c>
      <c r="B13" s="781" t="s">
        <v>726</v>
      </c>
      <c r="C13" s="727" t="s">
        <v>742</v>
      </c>
      <c r="D13" s="795" t="s">
        <v>659</v>
      </c>
      <c r="E13" s="731" t="s">
        <v>727</v>
      </c>
      <c r="H13" s="391"/>
      <c r="J13" s="392"/>
    </row>
    <row r="14" spans="1:11" s="1" customFormat="1">
      <c r="A14" t="s">
        <v>743</v>
      </c>
      <c r="B14" s="778" t="s">
        <v>46</v>
      </c>
      <c r="C14" s="282" t="s">
        <v>59</v>
      </c>
      <c r="D14" s="842" t="s">
        <v>744</v>
      </c>
      <c r="E14" s="212" t="str">
        <f>A18</f>
        <v>Detect Magic 🎭</v>
      </c>
      <c r="H14" s="47"/>
      <c r="J14" s="75"/>
    </row>
    <row r="15" spans="1:11">
      <c r="A15" t="s">
        <v>745</v>
      </c>
      <c r="B15" s="778" t="s">
        <v>46</v>
      </c>
      <c r="C15" s="282" t="s">
        <v>746</v>
      </c>
      <c r="D15" s="842" t="s">
        <v>747</v>
      </c>
      <c r="E15" s="212" t="s">
        <v>748</v>
      </c>
      <c r="J15" s="282"/>
    </row>
    <row r="16" spans="1:11">
      <c r="A16" t="s">
        <v>749</v>
      </c>
      <c r="B16" s="778" t="s">
        <v>46</v>
      </c>
      <c r="C16" s="282" t="s">
        <v>59</v>
      </c>
      <c r="D16" s="842" t="s">
        <v>750</v>
      </c>
      <c r="E16" s="212" t="str">
        <f>A14</f>
        <v xml:space="preserve">Arcane Sight </v>
      </c>
      <c r="J16" s="282"/>
    </row>
    <row r="17" spans="1:10">
      <c r="A17" t="s">
        <v>751</v>
      </c>
      <c r="B17" s="778" t="s">
        <v>399</v>
      </c>
      <c r="C17" s="282" t="s">
        <v>729</v>
      </c>
      <c r="D17" s="842" t="s">
        <v>752</v>
      </c>
      <c r="E17" s="212" t="s">
        <v>731</v>
      </c>
    </row>
    <row r="18" spans="1:10">
      <c r="A18" t="s">
        <v>753</v>
      </c>
      <c r="B18" s="778" t="s">
        <v>399</v>
      </c>
      <c r="C18" s="282" t="s">
        <v>59</v>
      </c>
      <c r="D18" s="842" t="s">
        <v>754</v>
      </c>
      <c r="E18" s="212" t="s">
        <v>731</v>
      </c>
    </row>
    <row r="19" spans="1:10">
      <c r="A19" t="s">
        <v>755</v>
      </c>
      <c r="B19" s="778" t="s">
        <v>46</v>
      </c>
      <c r="C19" s="282" t="s">
        <v>59</v>
      </c>
      <c r="D19" s="842" t="s">
        <v>756</v>
      </c>
      <c r="E19" s="212" t="str">
        <f>A16</f>
        <v xml:space="preserve">Clairvoyance </v>
      </c>
    </row>
    <row r="20" spans="1:10">
      <c r="A20" t="s">
        <v>757</v>
      </c>
      <c r="B20" s="778" t="s">
        <v>469</v>
      </c>
      <c r="C20" s="282" t="s">
        <v>59</v>
      </c>
      <c r="D20" s="842" t="s">
        <v>758</v>
      </c>
      <c r="E20" s="212" t="s">
        <v>759</v>
      </c>
    </row>
    <row r="21" spans="1:10">
      <c r="A21" t="s">
        <v>760</v>
      </c>
      <c r="B21" s="778" t="s">
        <v>46</v>
      </c>
      <c r="C21" s="282" t="s">
        <v>59</v>
      </c>
      <c r="D21" s="842" t="s">
        <v>761</v>
      </c>
      <c r="E21" s="212" t="s">
        <v>762</v>
      </c>
    </row>
    <row r="22" spans="1:10">
      <c r="A22" t="s">
        <v>763</v>
      </c>
      <c r="B22" s="778" t="s">
        <v>46</v>
      </c>
      <c r="C22" s="282" t="s">
        <v>59</v>
      </c>
      <c r="D22" s="842" t="s">
        <v>764</v>
      </c>
      <c r="E22" s="212" t="str">
        <f>A15</f>
        <v>Detect Thoughts 🧠</v>
      </c>
    </row>
    <row r="23" spans="1:10">
      <c r="A23" s="1"/>
      <c r="B23" s="782"/>
      <c r="C23" s="75"/>
      <c r="D23" s="844"/>
      <c r="E23" s="47"/>
    </row>
    <row r="24" spans="1:10">
      <c r="A24" s="728" t="s">
        <v>765</v>
      </c>
      <c r="B24" s="783" t="s">
        <v>726</v>
      </c>
      <c r="C24" s="729" t="s">
        <v>658</v>
      </c>
      <c r="D24" s="796" t="s">
        <v>659</v>
      </c>
      <c r="E24" s="730" t="s">
        <v>766</v>
      </c>
      <c r="F24" s="212"/>
      <c r="I24" s="282"/>
      <c r="J24" s="211"/>
    </row>
    <row r="25" spans="1:10">
      <c r="A25" t="s">
        <v>445</v>
      </c>
      <c r="B25" s="779" t="s">
        <v>46</v>
      </c>
      <c r="C25" s="282" t="s">
        <v>59</v>
      </c>
      <c r="D25" s="843" t="s">
        <v>446</v>
      </c>
      <c r="E25" s="212" t="s">
        <v>56</v>
      </c>
      <c r="F25" s="212"/>
      <c r="I25" s="282"/>
      <c r="J25" s="282"/>
    </row>
    <row r="26" spans="1:10">
      <c r="A26" t="s">
        <v>448</v>
      </c>
      <c r="B26" s="779" t="s">
        <v>46</v>
      </c>
      <c r="C26" s="282" t="s">
        <v>59</v>
      </c>
      <c r="D26" s="842" t="s">
        <v>60</v>
      </c>
      <c r="E26" s="212" t="s">
        <v>399</v>
      </c>
      <c r="F26" s="212"/>
      <c r="I26" s="282"/>
      <c r="J26" s="211"/>
    </row>
    <row r="27" spans="1:10">
      <c r="A27" t="s">
        <v>75</v>
      </c>
      <c r="B27" s="778" t="s">
        <v>59</v>
      </c>
      <c r="C27" s="282" t="s">
        <v>451</v>
      </c>
      <c r="D27" s="842" t="s">
        <v>77</v>
      </c>
      <c r="E27" s="771" t="s">
        <v>66</v>
      </c>
      <c r="F27" s="212"/>
      <c r="G27" s="282"/>
      <c r="I27" s="282"/>
      <c r="J27" s="282"/>
    </row>
    <row r="28" spans="1:10">
      <c r="A28" t="s">
        <v>452</v>
      </c>
      <c r="B28" s="778" t="s">
        <v>59</v>
      </c>
      <c r="C28" s="282" t="s">
        <v>729</v>
      </c>
      <c r="D28" s="842" t="s">
        <v>79</v>
      </c>
      <c r="E28" s="212" t="s">
        <v>767</v>
      </c>
      <c r="F28" s="212"/>
      <c r="I28" s="282"/>
      <c r="J28" s="211"/>
    </row>
    <row r="29" spans="1:10">
      <c r="A29" t="s">
        <v>454</v>
      </c>
      <c r="B29" s="779" t="s">
        <v>46</v>
      </c>
      <c r="C29" s="282" t="s">
        <v>59</v>
      </c>
      <c r="D29" s="842" t="s">
        <v>455</v>
      </c>
      <c r="E29" s="212" t="s">
        <v>768</v>
      </c>
      <c r="F29" s="212"/>
      <c r="I29" s="282"/>
      <c r="J29" s="282"/>
    </row>
    <row r="30" spans="1:10">
      <c r="A30" t="s">
        <v>449</v>
      </c>
      <c r="B30" s="779" t="s">
        <v>46</v>
      </c>
      <c r="C30" s="282" t="s">
        <v>59</v>
      </c>
      <c r="D30" s="842" t="s">
        <v>450</v>
      </c>
      <c r="E30" s="212" t="s">
        <v>56</v>
      </c>
      <c r="F30" s="212"/>
      <c r="I30" s="282"/>
      <c r="J30" s="211"/>
    </row>
    <row r="31" spans="1:10">
      <c r="A31" t="s">
        <v>769</v>
      </c>
      <c r="B31" s="779" t="s">
        <v>399</v>
      </c>
      <c r="C31" s="282" t="s">
        <v>59</v>
      </c>
      <c r="D31" s="797" t="s">
        <v>770</v>
      </c>
      <c r="E31" s="212" t="s">
        <v>731</v>
      </c>
    </row>
    <row r="32" spans="1:10">
      <c r="A32" t="s">
        <v>458</v>
      </c>
      <c r="B32" s="779" t="s">
        <v>46</v>
      </c>
      <c r="C32" s="282" t="s">
        <v>59</v>
      </c>
      <c r="D32" s="842" t="s">
        <v>771</v>
      </c>
      <c r="E32" s="212" t="s">
        <v>399</v>
      </c>
    </row>
    <row r="33" spans="1:13">
      <c r="A33" t="s">
        <v>456</v>
      </c>
      <c r="B33" s="779" t="s">
        <v>46</v>
      </c>
      <c r="C33" s="282" t="s">
        <v>59</v>
      </c>
      <c r="D33" s="842" t="s">
        <v>457</v>
      </c>
      <c r="E33" s="212" t="s">
        <v>56</v>
      </c>
    </row>
    <row r="34" spans="1:13" s="1" customFormat="1">
      <c r="A34" t="s">
        <v>463</v>
      </c>
      <c r="B34" s="779" t="s">
        <v>46</v>
      </c>
      <c r="C34" s="282" t="s">
        <v>729</v>
      </c>
      <c r="D34" s="842" t="s">
        <v>465</v>
      </c>
      <c r="E34" s="212" t="s">
        <v>75</v>
      </c>
      <c r="F34"/>
      <c r="G34"/>
      <c r="H34" s="212"/>
      <c r="I34"/>
      <c r="J34"/>
      <c r="K34"/>
      <c r="L34"/>
      <c r="M34"/>
    </row>
    <row r="35" spans="1:13" s="394" customFormat="1">
      <c r="A35" t="s">
        <v>460</v>
      </c>
      <c r="B35" s="779" t="s">
        <v>46</v>
      </c>
      <c r="C35" s="282" t="s">
        <v>59</v>
      </c>
      <c r="D35" s="842" t="s">
        <v>462</v>
      </c>
      <c r="E35" s="212" t="s">
        <v>56</v>
      </c>
      <c r="F35"/>
      <c r="G35"/>
      <c r="H35" s="212"/>
      <c r="I35"/>
      <c r="J35"/>
      <c r="K35"/>
      <c r="L35"/>
      <c r="M35"/>
    </row>
    <row r="36" spans="1:13">
      <c r="A36" t="s">
        <v>468</v>
      </c>
      <c r="B36" s="779" t="s">
        <v>469</v>
      </c>
      <c r="C36" s="282" t="s">
        <v>729</v>
      </c>
      <c r="D36" s="797" t="s">
        <v>470</v>
      </c>
      <c r="E36" s="212" t="s">
        <v>772</v>
      </c>
    </row>
    <row r="37" spans="1:13">
      <c r="A37" t="s">
        <v>466</v>
      </c>
      <c r="B37" s="779" t="s">
        <v>46</v>
      </c>
      <c r="C37" s="282" t="s">
        <v>59</v>
      </c>
      <c r="D37" s="842" t="s">
        <v>67</v>
      </c>
      <c r="E37" s="212" t="s">
        <v>56</v>
      </c>
    </row>
    <row r="38" spans="1:13">
      <c r="A38" t="s">
        <v>773</v>
      </c>
      <c r="B38" s="779" t="s">
        <v>46</v>
      </c>
      <c r="C38" s="282" t="s">
        <v>59</v>
      </c>
      <c r="D38" s="797" t="s">
        <v>774</v>
      </c>
      <c r="E38" s="212" t="str">
        <f>A16</f>
        <v xml:space="preserve">Clairvoyance </v>
      </c>
    </row>
    <row r="39" spans="1:13">
      <c r="A39" s="1" t="s">
        <v>775</v>
      </c>
      <c r="B39" s="780" t="s">
        <v>46</v>
      </c>
      <c r="C39" s="75"/>
      <c r="D39" s="798"/>
      <c r="E39" s="47"/>
      <c r="F39" s="1"/>
      <c r="G39" s="1"/>
      <c r="I39" s="1"/>
      <c r="J39" s="1"/>
      <c r="K39" s="1"/>
      <c r="L39" s="1"/>
      <c r="M39" s="1"/>
    </row>
    <row r="40" spans="1:13">
      <c r="A40" s="395" t="s">
        <v>776</v>
      </c>
      <c r="B40" s="784" t="s">
        <v>36</v>
      </c>
      <c r="C40" s="396" t="s">
        <v>658</v>
      </c>
      <c r="D40" s="799" t="s">
        <v>659</v>
      </c>
      <c r="E40" s="397" t="s">
        <v>766</v>
      </c>
      <c r="F40" s="394"/>
      <c r="G40" s="394"/>
      <c r="H40" s="398"/>
      <c r="I40" s="394"/>
      <c r="J40" s="394"/>
      <c r="K40" s="394"/>
      <c r="L40" s="394"/>
      <c r="M40" s="394"/>
    </row>
    <row r="41" spans="1:13">
      <c r="A41" t="s">
        <v>482</v>
      </c>
      <c r="B41" s="778" t="s">
        <v>46</v>
      </c>
      <c r="C41" s="282" t="s">
        <v>729</v>
      </c>
      <c r="D41" s="843" t="s">
        <v>536</v>
      </c>
      <c r="E41" s="212" t="s">
        <v>399</v>
      </c>
    </row>
    <row r="42" spans="1:13">
      <c r="A42" t="s">
        <v>777</v>
      </c>
      <c r="B42" s="778" t="s">
        <v>59</v>
      </c>
      <c r="C42" s="282" t="s">
        <v>729</v>
      </c>
      <c r="D42" s="842" t="s">
        <v>81</v>
      </c>
      <c r="E42" s="212" t="s">
        <v>778</v>
      </c>
    </row>
    <row r="43" spans="1:13">
      <c r="A43" t="s">
        <v>485</v>
      </c>
      <c r="B43" s="778" t="s">
        <v>469</v>
      </c>
      <c r="C43" s="282" t="s">
        <v>729</v>
      </c>
      <c r="D43" s="842" t="s">
        <v>779</v>
      </c>
      <c r="E43" s="212" t="s">
        <v>780</v>
      </c>
    </row>
    <row r="44" spans="1:13">
      <c r="A44" t="s">
        <v>480</v>
      </c>
      <c r="B44" s="779" t="s">
        <v>399</v>
      </c>
      <c r="C44" s="282" t="s">
        <v>729</v>
      </c>
      <c r="D44" s="842" t="s">
        <v>481</v>
      </c>
      <c r="E44" s="770" t="s">
        <v>731</v>
      </c>
    </row>
    <row r="45" spans="1:13">
      <c r="A45" t="s">
        <v>487</v>
      </c>
      <c r="B45" s="778" t="s">
        <v>469</v>
      </c>
      <c r="C45" s="282" t="s">
        <v>781</v>
      </c>
      <c r="D45" s="842" t="s">
        <v>782</v>
      </c>
      <c r="E45" s="212" t="s">
        <v>783</v>
      </c>
    </row>
    <row r="46" spans="1:13">
      <c r="A46" t="s">
        <v>490</v>
      </c>
      <c r="B46" s="759" t="s">
        <v>340</v>
      </c>
      <c r="C46" s="282" t="s">
        <v>729</v>
      </c>
      <c r="D46" s="842" t="s">
        <v>491</v>
      </c>
      <c r="E46" s="212" t="str">
        <f>A45</f>
        <v>Regeneration</v>
      </c>
    </row>
    <row r="47" spans="1:13">
      <c r="A47" t="s">
        <v>784</v>
      </c>
      <c r="B47" s="778" t="s">
        <v>46</v>
      </c>
      <c r="C47" s="282" t="s">
        <v>729</v>
      </c>
      <c r="D47" s="842" t="s">
        <v>785</v>
      </c>
      <c r="E47" s="212" t="str">
        <f>A41</f>
        <v xml:space="preserve">Cure Light Wounds </v>
      </c>
    </row>
    <row r="48" spans="1:13">
      <c r="A48" s="1" t="s">
        <v>775</v>
      </c>
      <c r="B48" s="780"/>
      <c r="C48" s="75"/>
      <c r="D48" s="844" t="s">
        <v>786</v>
      </c>
      <c r="E48" s="47"/>
    </row>
    <row r="49" spans="1:13">
      <c r="A49" s="399" t="s">
        <v>787</v>
      </c>
      <c r="B49" s="401" t="s">
        <v>726</v>
      </c>
      <c r="C49" s="401" t="s">
        <v>658</v>
      </c>
      <c r="D49" s="800" t="s">
        <v>659</v>
      </c>
      <c r="E49" s="402" t="s">
        <v>766</v>
      </c>
    </row>
    <row r="50" spans="1:13">
      <c r="A50" t="s">
        <v>788</v>
      </c>
      <c r="B50" s="778" t="s">
        <v>46</v>
      </c>
      <c r="C50" s="282" t="s">
        <v>729</v>
      </c>
      <c r="D50" s="843" t="s">
        <v>789</v>
      </c>
      <c r="E50" s="212" t="s">
        <v>748</v>
      </c>
      <c r="G50" s="212"/>
    </row>
    <row r="51" spans="1:13">
      <c r="A51" t="s">
        <v>790</v>
      </c>
      <c r="B51" s="778" t="s">
        <v>59</v>
      </c>
      <c r="C51" s="282" t="s">
        <v>729</v>
      </c>
      <c r="D51" s="842" t="s">
        <v>791</v>
      </c>
      <c r="E51" s="212" t="s">
        <v>792</v>
      </c>
      <c r="G51" s="212"/>
    </row>
    <row r="52" spans="1:13">
      <c r="A52" t="s">
        <v>793</v>
      </c>
      <c r="B52" s="778" t="s">
        <v>46</v>
      </c>
      <c r="C52" s="282" t="s">
        <v>59</v>
      </c>
      <c r="D52" s="842" t="s">
        <v>794</v>
      </c>
      <c r="E52" s="212" t="s">
        <v>795</v>
      </c>
      <c r="G52" s="212"/>
    </row>
    <row r="53" spans="1:13">
      <c r="A53" t="s">
        <v>713</v>
      </c>
      <c r="B53" s="779" t="s">
        <v>59</v>
      </c>
      <c r="C53" s="282" t="s">
        <v>796</v>
      </c>
      <c r="D53" s="842" t="s">
        <v>797</v>
      </c>
      <c r="E53" s="212" t="s">
        <v>1714</v>
      </c>
      <c r="G53" s="212"/>
    </row>
    <row r="54" spans="1:13">
      <c r="A54" t="s">
        <v>798</v>
      </c>
      <c r="B54" s="779" t="s">
        <v>469</v>
      </c>
      <c r="C54" s="282" t="s">
        <v>799</v>
      </c>
      <c r="D54" s="843" t="s">
        <v>800</v>
      </c>
      <c r="E54" s="212" t="s">
        <v>801</v>
      </c>
      <c r="G54" s="212"/>
    </row>
    <row r="55" spans="1:13">
      <c r="A55" t="s">
        <v>802</v>
      </c>
      <c r="B55" s="779" t="s">
        <v>59</v>
      </c>
      <c r="C55" s="282" t="s">
        <v>59</v>
      </c>
      <c r="D55" s="843" t="s">
        <v>803</v>
      </c>
      <c r="E55" s="212" t="str">
        <f>A80&amp;"🌀"</f>
        <v>Minor telekinesis🌀</v>
      </c>
      <c r="G55" s="212"/>
    </row>
    <row r="56" spans="1:13">
      <c r="A56" t="s">
        <v>645</v>
      </c>
      <c r="B56" s="779" t="s">
        <v>59</v>
      </c>
      <c r="C56" s="282" t="s">
        <v>729</v>
      </c>
      <c r="D56" s="842" t="s">
        <v>804</v>
      </c>
      <c r="E56" s="212" t="s">
        <v>805</v>
      </c>
      <c r="G56" s="212"/>
    </row>
    <row r="57" spans="1:13">
      <c r="A57" t="s">
        <v>805</v>
      </c>
      <c r="B57" s="779" t="s">
        <v>46</v>
      </c>
      <c r="C57" s="282" t="s">
        <v>729</v>
      </c>
      <c r="D57" s="842" t="s">
        <v>806</v>
      </c>
      <c r="E57" s="212" t="s">
        <v>642</v>
      </c>
      <c r="G57" s="212"/>
    </row>
    <row r="58" spans="1:13">
      <c r="A58" t="s">
        <v>807</v>
      </c>
      <c r="B58" s="778" t="s">
        <v>46</v>
      </c>
      <c r="C58" s="282" t="s">
        <v>729</v>
      </c>
      <c r="D58" s="842" t="s">
        <v>808</v>
      </c>
      <c r="E58" s="212" t="s">
        <v>809</v>
      </c>
      <c r="G58" s="212"/>
    </row>
    <row r="59" spans="1:13">
      <c r="A59" t="s">
        <v>810</v>
      </c>
      <c r="B59" s="779" t="s">
        <v>59</v>
      </c>
      <c r="C59" s="282" t="s">
        <v>59</v>
      </c>
      <c r="D59" s="842" t="s">
        <v>811</v>
      </c>
      <c r="E59" s="212" t="s">
        <v>648</v>
      </c>
      <c r="G59" s="212"/>
    </row>
    <row r="60" spans="1:13">
      <c r="A60" t="s">
        <v>812</v>
      </c>
      <c r="B60" s="779" t="s">
        <v>399</v>
      </c>
      <c r="C60" s="282" t="s">
        <v>729</v>
      </c>
      <c r="D60" s="843" t="s">
        <v>813</v>
      </c>
      <c r="E60" s="212" t="s">
        <v>731</v>
      </c>
      <c r="G60" s="212"/>
    </row>
    <row r="61" spans="1:13">
      <c r="A61" t="s">
        <v>717</v>
      </c>
      <c r="B61" s="779" t="s">
        <v>469</v>
      </c>
      <c r="C61" s="282" t="s">
        <v>59</v>
      </c>
      <c r="D61" s="801" t="s">
        <v>814</v>
      </c>
      <c r="E61" s="286" t="str">
        <f>A53</f>
        <v>Delayed Blast</v>
      </c>
      <c r="G61" s="212"/>
    </row>
    <row r="62" spans="1:13">
      <c r="A62" t="s">
        <v>721</v>
      </c>
      <c r="B62" s="778" t="s">
        <v>46</v>
      </c>
      <c r="C62" s="282" t="s">
        <v>729</v>
      </c>
      <c r="D62" s="843" t="s">
        <v>815</v>
      </c>
      <c r="E62" s="212" t="s">
        <v>816</v>
      </c>
      <c r="G62" s="212"/>
    </row>
    <row r="63" spans="1:13" s="1" customFormat="1">
      <c r="A63" t="s">
        <v>817</v>
      </c>
      <c r="B63" s="778" t="s">
        <v>46</v>
      </c>
      <c r="C63" s="282" t="s">
        <v>729</v>
      </c>
      <c r="D63" s="842" t="s">
        <v>818</v>
      </c>
      <c r="E63" s="212" t="s">
        <v>809</v>
      </c>
      <c r="F63"/>
      <c r="G63" s="212"/>
      <c r="H63" s="212"/>
      <c r="I63"/>
      <c r="J63"/>
      <c r="K63"/>
      <c r="L63"/>
      <c r="M63"/>
    </row>
    <row r="64" spans="1:13">
      <c r="A64" t="s">
        <v>819</v>
      </c>
      <c r="B64" s="778" t="s">
        <v>46</v>
      </c>
      <c r="C64" s="282" t="s">
        <v>59</v>
      </c>
      <c r="D64" s="843" t="s">
        <v>820</v>
      </c>
      <c r="E64" s="212" t="str">
        <f>A56</f>
        <v>Fireball</v>
      </c>
      <c r="G64" s="212"/>
    </row>
    <row r="65" spans="1:13">
      <c r="A65" t="s">
        <v>821</v>
      </c>
      <c r="B65" s="779" t="s">
        <v>59</v>
      </c>
      <c r="C65" s="282" t="s">
        <v>59</v>
      </c>
      <c r="D65" s="843" t="s">
        <v>822</v>
      </c>
      <c r="E65" s="212" t="s">
        <v>823</v>
      </c>
      <c r="G65" s="212"/>
    </row>
    <row r="66" spans="1:13">
      <c r="A66" s="1"/>
      <c r="B66" s="780"/>
      <c r="C66" s="75"/>
      <c r="D66" s="845"/>
      <c r="E66" s="47"/>
      <c r="F66" s="1"/>
      <c r="G66" s="212"/>
      <c r="H66" s="1"/>
      <c r="I66" s="1"/>
      <c r="J66" s="1"/>
      <c r="K66" s="1"/>
      <c r="L66" s="1"/>
      <c r="M66" s="1"/>
    </row>
    <row r="67" spans="1:13">
      <c r="A67" s="403" t="s">
        <v>824</v>
      </c>
      <c r="B67" s="745" t="s">
        <v>726</v>
      </c>
      <c r="C67" s="745" t="s">
        <v>658</v>
      </c>
      <c r="D67" s="802" t="s">
        <v>659</v>
      </c>
      <c r="E67" s="732" t="s">
        <v>727</v>
      </c>
      <c r="G67" s="212"/>
    </row>
    <row r="68" spans="1:13">
      <c r="A68" t="s">
        <v>692</v>
      </c>
      <c r="B68" s="778" t="s">
        <v>210</v>
      </c>
      <c r="C68" s="282" t="s">
        <v>59</v>
      </c>
      <c r="D68" s="843" t="s">
        <v>693</v>
      </c>
      <c r="E68" s="212" t="s">
        <v>825</v>
      </c>
    </row>
    <row r="69" spans="1:13">
      <c r="A69" t="s">
        <v>826</v>
      </c>
      <c r="B69" s="778" t="s">
        <v>210</v>
      </c>
      <c r="C69" s="282" t="s">
        <v>59</v>
      </c>
      <c r="D69" s="842" t="s">
        <v>90</v>
      </c>
      <c r="E69" s="212" t="s">
        <v>827</v>
      </c>
    </row>
    <row r="70" spans="1:13">
      <c r="A70" t="s">
        <v>828</v>
      </c>
      <c r="B70" s="778" t="s">
        <v>210</v>
      </c>
      <c r="C70" s="282" t="s">
        <v>59</v>
      </c>
      <c r="D70" s="843" t="s">
        <v>829</v>
      </c>
      <c r="E70" s="212" t="s">
        <v>830</v>
      </c>
    </row>
    <row r="71" spans="1:13">
      <c r="A71" t="s">
        <v>831</v>
      </c>
      <c r="B71" s="778" t="s">
        <v>210</v>
      </c>
      <c r="C71" s="282" t="s">
        <v>59</v>
      </c>
      <c r="D71" s="842" t="s">
        <v>832</v>
      </c>
      <c r="E71" s="212" t="s">
        <v>399</v>
      </c>
    </row>
    <row r="72" spans="1:13">
      <c r="A72" t="s">
        <v>833</v>
      </c>
      <c r="B72" s="778" t="s">
        <v>210</v>
      </c>
      <c r="C72" s="282" t="s">
        <v>59</v>
      </c>
      <c r="D72" s="843" t="s">
        <v>834</v>
      </c>
      <c r="E72" s="212" t="s">
        <v>835</v>
      </c>
    </row>
    <row r="73" spans="1:13">
      <c r="A73" t="s">
        <v>836</v>
      </c>
      <c r="B73" s="778" t="s">
        <v>210</v>
      </c>
      <c r="C73" s="282" t="s">
        <v>729</v>
      </c>
      <c r="D73" s="842" t="s">
        <v>837</v>
      </c>
      <c r="E73" s="212" t="s">
        <v>399</v>
      </c>
    </row>
    <row r="74" spans="1:13">
      <c r="A74" t="s">
        <v>838</v>
      </c>
      <c r="B74" s="778" t="s">
        <v>46</v>
      </c>
      <c r="C74" s="282" t="s">
        <v>729</v>
      </c>
      <c r="D74" s="842" t="s">
        <v>839</v>
      </c>
      <c r="E74" s="212" t="s">
        <v>399</v>
      </c>
    </row>
    <row r="75" spans="1:13">
      <c r="A75" t="s">
        <v>840</v>
      </c>
      <c r="B75" s="779" t="s">
        <v>59</v>
      </c>
      <c r="C75" s="282" t="s">
        <v>59</v>
      </c>
      <c r="D75" s="842" t="s">
        <v>841</v>
      </c>
      <c r="E75" s="212" t="s">
        <v>842</v>
      </c>
    </row>
    <row r="76" spans="1:13">
      <c r="A76" t="s">
        <v>843</v>
      </c>
      <c r="B76" s="779" t="s">
        <v>59</v>
      </c>
      <c r="C76" s="282" t="s">
        <v>59</v>
      </c>
      <c r="D76" s="842" t="s">
        <v>844</v>
      </c>
      <c r="E76" s="212" t="s">
        <v>698</v>
      </c>
    </row>
    <row r="77" spans="1:13">
      <c r="A77" t="s">
        <v>845</v>
      </c>
      <c r="B77" s="779" t="s">
        <v>59</v>
      </c>
      <c r="C77" s="282" t="s">
        <v>59</v>
      </c>
      <c r="D77" s="842" t="s">
        <v>846</v>
      </c>
      <c r="E77" s="212" t="s">
        <v>847</v>
      </c>
    </row>
    <row r="78" spans="1:13">
      <c r="A78" t="s">
        <v>848</v>
      </c>
      <c r="B78" s="778" t="s">
        <v>59</v>
      </c>
      <c r="C78" s="282" t="s">
        <v>849</v>
      </c>
      <c r="D78" s="842" t="s">
        <v>850</v>
      </c>
      <c r="E78" s="212" t="str">
        <f>A71</f>
        <v>Grace 🙏</v>
      </c>
    </row>
    <row r="79" spans="1:13">
      <c r="A79" t="s">
        <v>851</v>
      </c>
      <c r="B79" s="778" t="s">
        <v>210</v>
      </c>
      <c r="C79" s="282" t="s">
        <v>59</v>
      </c>
      <c r="D79" s="843" t="s">
        <v>852</v>
      </c>
      <c r="E79" s="212" t="s">
        <v>853</v>
      </c>
    </row>
    <row r="80" spans="1:13">
      <c r="A80" t="s">
        <v>689</v>
      </c>
      <c r="B80" s="779" t="s">
        <v>399</v>
      </c>
      <c r="C80" s="769" t="s">
        <v>854</v>
      </c>
      <c r="D80" s="842" t="s">
        <v>691</v>
      </c>
      <c r="E80" s="212" t="s">
        <v>731</v>
      </c>
    </row>
    <row r="81" spans="1:8">
      <c r="A81" t="s">
        <v>855</v>
      </c>
      <c r="B81" s="778"/>
      <c r="C81" s="769"/>
      <c r="D81" s="843" t="s">
        <v>856</v>
      </c>
    </row>
    <row r="82" spans="1:8">
      <c r="A82" t="s">
        <v>857</v>
      </c>
      <c r="B82" s="778" t="s">
        <v>210</v>
      </c>
      <c r="C82" s="282" t="s">
        <v>59</v>
      </c>
      <c r="D82" s="843" t="s">
        <v>858</v>
      </c>
      <c r="E82" s="212" t="s">
        <v>399</v>
      </c>
    </row>
    <row r="83" spans="1:8">
      <c r="A83" t="s">
        <v>859</v>
      </c>
      <c r="B83" s="778" t="s">
        <v>327</v>
      </c>
      <c r="C83" s="769" t="s">
        <v>860</v>
      </c>
      <c r="D83" s="842" t="s">
        <v>861</v>
      </c>
      <c r="E83" s="212" t="s">
        <v>848</v>
      </c>
    </row>
    <row r="84" spans="1:8">
      <c r="A84" t="s">
        <v>862</v>
      </c>
      <c r="B84" s="778" t="s">
        <v>210</v>
      </c>
      <c r="C84" s="769" t="s">
        <v>863</v>
      </c>
      <c r="D84" s="843" t="s">
        <v>864</v>
      </c>
      <c r="E84" s="212" t="s">
        <v>865</v>
      </c>
    </row>
    <row r="85" spans="1:8">
      <c r="A85" t="s">
        <v>866</v>
      </c>
      <c r="B85" s="779" t="s">
        <v>46</v>
      </c>
      <c r="C85" s="769" t="s">
        <v>854</v>
      </c>
      <c r="D85" s="842" t="s">
        <v>867</v>
      </c>
      <c r="E85" s="212" t="s">
        <v>868</v>
      </c>
    </row>
    <row r="86" spans="1:8">
      <c r="A86" t="s">
        <v>869</v>
      </c>
      <c r="B86" s="779" t="s">
        <v>46</v>
      </c>
      <c r="C86" s="769" t="s">
        <v>729</v>
      </c>
      <c r="D86" s="842"/>
    </row>
    <row r="87" spans="1:8">
      <c r="A87" t="s">
        <v>870</v>
      </c>
      <c r="B87" s="778" t="s">
        <v>46</v>
      </c>
      <c r="C87" s="282" t="s">
        <v>59</v>
      </c>
      <c r="D87" s="842" t="s">
        <v>871</v>
      </c>
      <c r="E87" s="212" t="s">
        <v>872</v>
      </c>
    </row>
    <row r="88" spans="1:8">
      <c r="A88" t="s">
        <v>739</v>
      </c>
      <c r="B88" s="167"/>
      <c r="D88" s="842"/>
    </row>
    <row r="89" spans="1:8" s="690" customFormat="1">
      <c r="A89" s="363" t="s">
        <v>556</v>
      </c>
      <c r="B89" s="764" t="s">
        <v>726</v>
      </c>
      <c r="C89" s="764" t="s">
        <v>658</v>
      </c>
      <c r="D89" s="803" t="s">
        <v>659</v>
      </c>
      <c r="E89" s="765" t="s">
        <v>727</v>
      </c>
      <c r="H89" s="706"/>
    </row>
    <row r="90" spans="1:8">
      <c r="A90" s="766" t="s">
        <v>873</v>
      </c>
      <c r="B90" s="785" t="s">
        <v>46</v>
      </c>
      <c r="C90" s="767" t="s">
        <v>59</v>
      </c>
      <c r="D90" s="846" t="s">
        <v>874</v>
      </c>
      <c r="E90" s="768" t="str">
        <f>A97</f>
        <v>Mass Disguise</v>
      </c>
    </row>
    <row r="91" spans="1:8">
      <c r="A91" t="s">
        <v>395</v>
      </c>
      <c r="B91" s="778" t="s">
        <v>399</v>
      </c>
      <c r="C91" s="282" t="s">
        <v>59</v>
      </c>
      <c r="D91" s="843" t="s">
        <v>875</v>
      </c>
      <c r="E91" s="212" t="s">
        <v>876</v>
      </c>
    </row>
    <row r="92" spans="1:8">
      <c r="A92" t="s">
        <v>877</v>
      </c>
      <c r="B92" s="778" t="s">
        <v>59</v>
      </c>
      <c r="C92" s="282" t="s">
        <v>59</v>
      </c>
      <c r="D92" s="843" t="s">
        <v>878</v>
      </c>
      <c r="E92" s="212" t="s">
        <v>668</v>
      </c>
    </row>
    <row r="93" spans="1:8">
      <c r="A93" t="s">
        <v>563</v>
      </c>
      <c r="B93" s="778" t="s">
        <v>46</v>
      </c>
      <c r="C93" s="282" t="s">
        <v>59</v>
      </c>
      <c r="D93" s="842" t="s">
        <v>663</v>
      </c>
      <c r="E93" s="212" t="s">
        <v>664</v>
      </c>
    </row>
    <row r="94" spans="1:8">
      <c r="A94" t="s">
        <v>564</v>
      </c>
      <c r="B94" s="778" t="s">
        <v>46</v>
      </c>
      <c r="C94" s="282" t="s">
        <v>59</v>
      </c>
      <c r="D94" s="843" t="s">
        <v>665</v>
      </c>
      <c r="E94" s="212" t="s">
        <v>666</v>
      </c>
    </row>
    <row r="95" spans="1:8">
      <c r="A95" t="s">
        <v>565</v>
      </c>
      <c r="B95" s="778" t="s">
        <v>46</v>
      </c>
      <c r="C95" s="282" t="s">
        <v>59</v>
      </c>
      <c r="D95" s="842" t="s">
        <v>667</v>
      </c>
      <c r="E95" s="212" t="s">
        <v>668</v>
      </c>
    </row>
    <row r="96" spans="1:8">
      <c r="A96" t="s">
        <v>566</v>
      </c>
      <c r="B96" s="778" t="s">
        <v>46</v>
      </c>
      <c r="C96" s="282" t="s">
        <v>59</v>
      </c>
      <c r="D96" s="843" t="s">
        <v>669</v>
      </c>
      <c r="E96" s="212" t="s">
        <v>668</v>
      </c>
    </row>
    <row r="97" spans="1:1023 1027:2047 2051:3071 3075:4095 4099:5119 5123:6143 6147:7167 7171:8191 8195:9215 9219:10239 10243:11263 11267:12287 12291:13311 13315:14335 14339:15359 15363:16383">
      <c r="A97" t="s">
        <v>879</v>
      </c>
      <c r="B97" s="778" t="s">
        <v>46</v>
      </c>
      <c r="C97" s="282" t="s">
        <v>880</v>
      </c>
      <c r="D97" s="843" t="s">
        <v>881</v>
      </c>
      <c r="E97" s="212" t="str">
        <f>A96</f>
        <v xml:space="preserve">Major illusion </v>
      </c>
    </row>
    <row r="98" spans="1:1023 1027:2047 2051:3071 3075:4095 4099:5119 5123:6143 6147:7167 7171:8191 8195:9215 9219:10239 10243:11263 11267:12287 12291:13311 13315:14335 14339:15359 15363:16383">
      <c r="A98" t="s">
        <v>398</v>
      </c>
      <c r="B98" s="778" t="s">
        <v>399</v>
      </c>
      <c r="C98" s="282" t="s">
        <v>59</v>
      </c>
      <c r="D98" s="842" t="s">
        <v>400</v>
      </c>
      <c r="E98" s="212" t="s">
        <v>731</v>
      </c>
    </row>
    <row r="99" spans="1:1023 1027:2047 2051:3071 3075:4095 4099:5119 5123:6143 6147:7167 7171:8191 8195:9215 9219:10239 10243:11263 11267:12287 12291:13311 13315:14335 14339:15359 15363:16383">
      <c r="A99" t="s">
        <v>882</v>
      </c>
      <c r="B99" s="778" t="s">
        <v>46</v>
      </c>
      <c r="C99" s="282" t="s">
        <v>883</v>
      </c>
      <c r="D99" s="843" t="s">
        <v>884</v>
      </c>
      <c r="E99" s="212" t="s">
        <v>565</v>
      </c>
    </row>
    <row r="100" spans="1:1023 1027:2047 2051:3071 3075:4095 4099:5119 5123:6143 6147:7167 7171:8191 8195:9215 9219:10239 10243:11263 11267:12287 12291:13311 13315:14335 14339:15359 15363:16383">
      <c r="A100" t="s">
        <v>885</v>
      </c>
      <c r="B100" s="778" t="s">
        <v>469</v>
      </c>
      <c r="C100" s="282" t="s">
        <v>796</v>
      </c>
      <c r="D100" s="843" t="s">
        <v>886</v>
      </c>
      <c r="E100" s="212" t="str">
        <f>A96</f>
        <v xml:space="preserve">Major illusion </v>
      </c>
    </row>
    <row r="101" spans="1:1023 1027:2047 2051:3071 3075:4095 4099:5119 5123:6143 6147:7167 7171:8191 8195:9215 9219:10239 10243:11263 11267:12287 12291:13311 13315:14335 14339:15359 15363:16383">
      <c r="A101" t="s">
        <v>567</v>
      </c>
      <c r="B101" s="779" t="s">
        <v>59</v>
      </c>
      <c r="C101" s="282" t="s">
        <v>59</v>
      </c>
      <c r="D101" s="843" t="s">
        <v>671</v>
      </c>
      <c r="E101" s="212" t="s">
        <v>564</v>
      </c>
    </row>
    <row r="102" spans="1:1023 1027:2047 2051:3071 3075:4095 4099:5119 5123:6143 6147:7167 7171:8191 8195:9215 9219:10239 10243:11263 11267:12287 12291:13311 13315:14335 14339:15359 15363:16383">
      <c r="A102" s="1"/>
      <c r="B102" s="709"/>
      <c r="C102" s="692"/>
      <c r="D102" s="845"/>
      <c r="E102" s="706"/>
    </row>
    <row r="103" spans="1:1023 1027:2047 2051:3071 3075:4095 4099:5119 5123:6143 6147:7167 7171:8191 8195:9215 9219:10239 10243:11263 11267:12287 12291:13311 13315:14335 14339:15359 15363:16383" s="752" customFormat="1">
      <c r="A103" s="404" t="s">
        <v>887</v>
      </c>
      <c r="B103" s="746" t="s">
        <v>726</v>
      </c>
      <c r="C103" s="746" t="s">
        <v>658</v>
      </c>
      <c r="D103" s="804" t="s">
        <v>659</v>
      </c>
      <c r="E103" s="733" t="s">
        <v>727</v>
      </c>
      <c r="G103" s="753"/>
      <c r="K103" s="753"/>
      <c r="O103" s="753"/>
      <c r="S103" s="753"/>
      <c r="W103" s="753"/>
      <c r="AA103" s="753"/>
      <c r="AE103" s="753"/>
      <c r="AI103" s="753"/>
      <c r="AM103" s="753"/>
      <c r="AQ103" s="753"/>
      <c r="AU103" s="753"/>
      <c r="AY103" s="753"/>
      <c r="BC103" s="753"/>
      <c r="BG103" s="753"/>
      <c r="BK103" s="753"/>
      <c r="BO103" s="753"/>
      <c r="BS103" s="753"/>
      <c r="BW103" s="753"/>
      <c r="CA103" s="753"/>
      <c r="CE103" s="753"/>
      <c r="CI103" s="753"/>
      <c r="CM103" s="753"/>
      <c r="CQ103" s="753"/>
      <c r="CU103" s="753"/>
      <c r="CY103" s="753"/>
      <c r="DC103" s="753"/>
      <c r="DG103" s="753"/>
      <c r="DK103" s="753"/>
      <c r="DO103" s="753"/>
      <c r="DS103" s="753"/>
      <c r="DW103" s="753"/>
      <c r="EA103" s="753"/>
      <c r="EE103" s="753"/>
      <c r="EI103" s="753"/>
      <c r="EM103" s="753"/>
      <c r="EQ103" s="753"/>
      <c r="EU103" s="753"/>
      <c r="EY103" s="753"/>
      <c r="FC103" s="753"/>
      <c r="FG103" s="753"/>
      <c r="FK103" s="753"/>
      <c r="FO103" s="753"/>
      <c r="FS103" s="753"/>
      <c r="FW103" s="753"/>
      <c r="GA103" s="753"/>
      <c r="GE103" s="753"/>
      <c r="GI103" s="753"/>
      <c r="GM103" s="753"/>
      <c r="GQ103" s="753"/>
      <c r="GU103" s="753"/>
      <c r="GY103" s="753"/>
      <c r="HC103" s="753"/>
      <c r="HG103" s="753"/>
      <c r="HK103" s="753"/>
      <c r="HO103" s="753"/>
      <c r="HS103" s="753"/>
      <c r="HW103" s="753"/>
      <c r="IA103" s="753"/>
      <c r="IE103" s="753"/>
      <c r="II103" s="753"/>
      <c r="IM103" s="753"/>
      <c r="IQ103" s="753"/>
      <c r="IU103" s="753"/>
      <c r="IY103" s="753"/>
      <c r="JC103" s="753"/>
      <c r="JG103" s="753"/>
      <c r="JK103" s="753"/>
      <c r="JO103" s="753"/>
      <c r="JS103" s="753"/>
      <c r="JW103" s="753"/>
      <c r="KA103" s="753"/>
      <c r="KE103" s="753"/>
      <c r="KI103" s="753"/>
      <c r="KM103" s="753"/>
      <c r="KQ103" s="753"/>
      <c r="KU103" s="753"/>
      <c r="KY103" s="753"/>
      <c r="LC103" s="753"/>
      <c r="LG103" s="753"/>
      <c r="LK103" s="753"/>
      <c r="LO103" s="753"/>
      <c r="LS103" s="753"/>
      <c r="LW103" s="753"/>
      <c r="MA103" s="753"/>
      <c r="ME103" s="753"/>
      <c r="MI103" s="753"/>
      <c r="MM103" s="753"/>
      <c r="MQ103" s="753"/>
      <c r="MU103" s="753"/>
      <c r="MY103" s="753"/>
      <c r="NC103" s="753"/>
      <c r="NG103" s="753"/>
      <c r="NK103" s="753"/>
      <c r="NO103" s="753"/>
      <c r="NS103" s="753"/>
      <c r="NW103" s="753"/>
      <c r="OA103" s="753"/>
      <c r="OE103" s="753"/>
      <c r="OI103" s="753"/>
      <c r="OM103" s="753"/>
      <c r="OQ103" s="753"/>
      <c r="OU103" s="753"/>
      <c r="OY103" s="753"/>
      <c r="PC103" s="753"/>
      <c r="PG103" s="753"/>
      <c r="PK103" s="753"/>
      <c r="PO103" s="753"/>
      <c r="PS103" s="753"/>
      <c r="PW103" s="753"/>
      <c r="QA103" s="753"/>
      <c r="QE103" s="753"/>
      <c r="QI103" s="753"/>
      <c r="QM103" s="753"/>
      <c r="QQ103" s="753"/>
      <c r="QU103" s="753"/>
      <c r="QY103" s="753"/>
      <c r="RC103" s="753"/>
      <c r="RG103" s="753"/>
      <c r="RK103" s="753"/>
      <c r="RO103" s="753"/>
      <c r="RS103" s="753"/>
      <c r="RW103" s="753"/>
      <c r="SA103" s="753"/>
      <c r="SE103" s="753"/>
      <c r="SI103" s="753"/>
      <c r="SM103" s="753"/>
      <c r="SQ103" s="753"/>
      <c r="SU103" s="753"/>
      <c r="SY103" s="753"/>
      <c r="TC103" s="753"/>
      <c r="TG103" s="753"/>
      <c r="TK103" s="753"/>
      <c r="TO103" s="753"/>
      <c r="TS103" s="753"/>
      <c r="TW103" s="753"/>
      <c r="UA103" s="753"/>
      <c r="UE103" s="753"/>
      <c r="UI103" s="753"/>
      <c r="UM103" s="753"/>
      <c r="UQ103" s="753"/>
      <c r="UU103" s="753"/>
      <c r="UY103" s="753"/>
      <c r="VC103" s="753"/>
      <c r="VG103" s="753"/>
      <c r="VK103" s="753"/>
      <c r="VO103" s="753"/>
      <c r="VS103" s="753"/>
      <c r="VW103" s="753"/>
      <c r="WA103" s="753"/>
      <c r="WE103" s="753"/>
      <c r="WI103" s="753"/>
      <c r="WM103" s="753"/>
      <c r="WQ103" s="753"/>
      <c r="WU103" s="753"/>
      <c r="WY103" s="753"/>
      <c r="XC103" s="753"/>
      <c r="XG103" s="753"/>
      <c r="XK103" s="753"/>
      <c r="XO103" s="753"/>
      <c r="XS103" s="753"/>
      <c r="XW103" s="753"/>
      <c r="YA103" s="753"/>
      <c r="YE103" s="753"/>
      <c r="YI103" s="753"/>
      <c r="YM103" s="753"/>
      <c r="YQ103" s="753"/>
      <c r="YU103" s="753"/>
      <c r="YY103" s="753"/>
      <c r="ZC103" s="753"/>
      <c r="ZG103" s="753"/>
      <c r="ZK103" s="753"/>
      <c r="ZO103" s="753"/>
      <c r="ZS103" s="753"/>
      <c r="ZW103" s="753"/>
      <c r="AAA103" s="753"/>
      <c r="AAE103" s="753"/>
      <c r="AAI103" s="753"/>
      <c r="AAM103" s="753"/>
      <c r="AAQ103" s="753"/>
      <c r="AAU103" s="753"/>
      <c r="AAY103" s="753"/>
      <c r="ABC103" s="753"/>
      <c r="ABG103" s="753"/>
      <c r="ABK103" s="753"/>
      <c r="ABO103" s="753"/>
      <c r="ABS103" s="753"/>
      <c r="ABW103" s="753"/>
      <c r="ACA103" s="753"/>
      <c r="ACE103" s="753"/>
      <c r="ACI103" s="753"/>
      <c r="ACM103" s="753"/>
      <c r="ACQ103" s="753"/>
      <c r="ACU103" s="753"/>
      <c r="ACY103" s="753"/>
      <c r="ADC103" s="753"/>
      <c r="ADG103" s="753"/>
      <c r="ADK103" s="753"/>
      <c r="ADO103" s="753"/>
      <c r="ADS103" s="753"/>
      <c r="ADW103" s="753"/>
      <c r="AEA103" s="753"/>
      <c r="AEE103" s="753"/>
      <c r="AEI103" s="753"/>
      <c r="AEM103" s="753"/>
      <c r="AEQ103" s="753"/>
      <c r="AEU103" s="753"/>
      <c r="AEY103" s="753"/>
      <c r="AFC103" s="753"/>
      <c r="AFG103" s="753"/>
      <c r="AFK103" s="753"/>
      <c r="AFO103" s="753"/>
      <c r="AFS103" s="753"/>
      <c r="AFW103" s="753"/>
      <c r="AGA103" s="753"/>
      <c r="AGE103" s="753"/>
      <c r="AGI103" s="753"/>
      <c r="AGM103" s="753"/>
      <c r="AGQ103" s="753"/>
      <c r="AGU103" s="753"/>
      <c r="AGY103" s="753"/>
      <c r="AHC103" s="753"/>
      <c r="AHG103" s="753"/>
      <c r="AHK103" s="753"/>
      <c r="AHO103" s="753"/>
      <c r="AHS103" s="753"/>
      <c r="AHW103" s="753"/>
      <c r="AIA103" s="753"/>
      <c r="AIE103" s="753"/>
      <c r="AII103" s="753"/>
      <c r="AIM103" s="753"/>
      <c r="AIQ103" s="753"/>
      <c r="AIU103" s="753"/>
      <c r="AIY103" s="753"/>
      <c r="AJC103" s="753"/>
      <c r="AJG103" s="753"/>
      <c r="AJK103" s="753"/>
      <c r="AJO103" s="753"/>
      <c r="AJS103" s="753"/>
      <c r="AJW103" s="753"/>
      <c r="AKA103" s="753"/>
      <c r="AKE103" s="753"/>
      <c r="AKI103" s="753"/>
      <c r="AKM103" s="753"/>
      <c r="AKQ103" s="753"/>
      <c r="AKU103" s="753"/>
      <c r="AKY103" s="753"/>
      <c r="ALC103" s="753"/>
      <c r="ALG103" s="753"/>
      <c r="ALK103" s="753"/>
      <c r="ALO103" s="753"/>
      <c r="ALS103" s="753"/>
      <c r="ALW103" s="753"/>
      <c r="AMA103" s="753"/>
      <c r="AME103" s="753"/>
      <c r="AMI103" s="753"/>
      <c r="AMM103" s="753"/>
      <c r="AMQ103" s="753"/>
      <c r="AMU103" s="753"/>
      <c r="AMY103" s="753"/>
      <c r="ANC103" s="753"/>
      <c r="ANG103" s="753"/>
      <c r="ANK103" s="753"/>
      <c r="ANO103" s="753"/>
      <c r="ANS103" s="753"/>
      <c r="ANW103" s="753"/>
      <c r="AOA103" s="753"/>
      <c r="AOE103" s="753"/>
      <c r="AOI103" s="753"/>
      <c r="AOM103" s="753"/>
      <c r="AOQ103" s="753"/>
      <c r="AOU103" s="753"/>
      <c r="AOY103" s="753"/>
      <c r="APC103" s="753"/>
      <c r="APG103" s="753"/>
      <c r="APK103" s="753"/>
      <c r="APO103" s="753"/>
      <c r="APS103" s="753"/>
      <c r="APW103" s="753"/>
      <c r="AQA103" s="753"/>
      <c r="AQE103" s="753"/>
      <c r="AQI103" s="753"/>
      <c r="AQM103" s="753"/>
      <c r="AQQ103" s="753"/>
      <c r="AQU103" s="753"/>
      <c r="AQY103" s="753"/>
      <c r="ARC103" s="753"/>
      <c r="ARG103" s="753"/>
      <c r="ARK103" s="753"/>
      <c r="ARO103" s="753"/>
      <c r="ARS103" s="753"/>
      <c r="ARW103" s="753"/>
      <c r="ASA103" s="753"/>
      <c r="ASE103" s="753"/>
      <c r="ASI103" s="753"/>
      <c r="ASM103" s="753"/>
      <c r="ASQ103" s="753"/>
      <c r="ASU103" s="753"/>
      <c r="ASY103" s="753"/>
      <c r="ATC103" s="753"/>
      <c r="ATG103" s="753"/>
      <c r="ATK103" s="753"/>
      <c r="ATO103" s="753"/>
      <c r="ATS103" s="753"/>
      <c r="ATW103" s="753"/>
      <c r="AUA103" s="753"/>
      <c r="AUE103" s="753"/>
      <c r="AUI103" s="753"/>
      <c r="AUM103" s="753"/>
      <c r="AUQ103" s="753"/>
      <c r="AUU103" s="753"/>
      <c r="AUY103" s="753"/>
      <c r="AVC103" s="753"/>
      <c r="AVG103" s="753"/>
      <c r="AVK103" s="753"/>
      <c r="AVO103" s="753"/>
      <c r="AVS103" s="753"/>
      <c r="AVW103" s="753"/>
      <c r="AWA103" s="753"/>
      <c r="AWE103" s="753"/>
      <c r="AWI103" s="753"/>
      <c r="AWM103" s="753"/>
      <c r="AWQ103" s="753"/>
      <c r="AWU103" s="753"/>
      <c r="AWY103" s="753"/>
      <c r="AXC103" s="753"/>
      <c r="AXG103" s="753"/>
      <c r="AXK103" s="753"/>
      <c r="AXO103" s="753"/>
      <c r="AXS103" s="753"/>
      <c r="AXW103" s="753"/>
      <c r="AYA103" s="753"/>
      <c r="AYE103" s="753"/>
      <c r="AYI103" s="753"/>
      <c r="AYM103" s="753"/>
      <c r="AYQ103" s="753"/>
      <c r="AYU103" s="753"/>
      <c r="AYY103" s="753"/>
      <c r="AZC103" s="753"/>
      <c r="AZG103" s="753"/>
      <c r="AZK103" s="753"/>
      <c r="AZO103" s="753"/>
      <c r="AZS103" s="753"/>
      <c r="AZW103" s="753"/>
      <c r="BAA103" s="753"/>
      <c r="BAE103" s="753"/>
      <c r="BAI103" s="753"/>
      <c r="BAM103" s="753"/>
      <c r="BAQ103" s="753"/>
      <c r="BAU103" s="753"/>
      <c r="BAY103" s="753"/>
      <c r="BBC103" s="753"/>
      <c r="BBG103" s="753"/>
      <c r="BBK103" s="753"/>
      <c r="BBO103" s="753"/>
      <c r="BBS103" s="753"/>
      <c r="BBW103" s="753"/>
      <c r="BCA103" s="753"/>
      <c r="BCE103" s="753"/>
      <c r="BCI103" s="753"/>
      <c r="BCM103" s="753"/>
      <c r="BCQ103" s="753"/>
      <c r="BCU103" s="753"/>
      <c r="BCY103" s="753"/>
      <c r="BDC103" s="753"/>
      <c r="BDG103" s="753"/>
      <c r="BDK103" s="753"/>
      <c r="BDO103" s="753"/>
      <c r="BDS103" s="753"/>
      <c r="BDW103" s="753"/>
      <c r="BEA103" s="753"/>
      <c r="BEE103" s="753"/>
      <c r="BEI103" s="753"/>
      <c r="BEM103" s="753"/>
      <c r="BEQ103" s="753"/>
      <c r="BEU103" s="753"/>
      <c r="BEY103" s="753"/>
      <c r="BFC103" s="753"/>
      <c r="BFG103" s="753"/>
      <c r="BFK103" s="753"/>
      <c r="BFO103" s="753"/>
      <c r="BFS103" s="753"/>
      <c r="BFW103" s="753"/>
      <c r="BGA103" s="753"/>
      <c r="BGE103" s="753"/>
      <c r="BGI103" s="753"/>
      <c r="BGM103" s="753"/>
      <c r="BGQ103" s="753"/>
      <c r="BGU103" s="753"/>
      <c r="BGY103" s="753"/>
      <c r="BHC103" s="753"/>
      <c r="BHG103" s="753"/>
      <c r="BHK103" s="753"/>
      <c r="BHO103" s="753"/>
      <c r="BHS103" s="753"/>
      <c r="BHW103" s="753"/>
      <c r="BIA103" s="753"/>
      <c r="BIE103" s="753"/>
      <c r="BII103" s="753"/>
      <c r="BIM103" s="753"/>
      <c r="BIQ103" s="753"/>
      <c r="BIU103" s="753"/>
      <c r="BIY103" s="753"/>
      <c r="BJC103" s="753"/>
      <c r="BJG103" s="753"/>
      <c r="BJK103" s="753"/>
      <c r="BJO103" s="753"/>
      <c r="BJS103" s="753"/>
      <c r="BJW103" s="753"/>
      <c r="BKA103" s="753"/>
      <c r="BKE103" s="753"/>
      <c r="BKI103" s="753"/>
      <c r="BKM103" s="753"/>
      <c r="BKQ103" s="753"/>
      <c r="BKU103" s="753"/>
      <c r="BKY103" s="753"/>
      <c r="BLC103" s="753"/>
      <c r="BLG103" s="753"/>
      <c r="BLK103" s="753"/>
      <c r="BLO103" s="753"/>
      <c r="BLS103" s="753"/>
      <c r="BLW103" s="753"/>
      <c r="BMA103" s="753"/>
      <c r="BME103" s="753"/>
      <c r="BMI103" s="753"/>
      <c r="BMM103" s="753"/>
      <c r="BMQ103" s="753"/>
      <c r="BMU103" s="753"/>
      <c r="BMY103" s="753"/>
      <c r="BNC103" s="753"/>
      <c r="BNG103" s="753"/>
      <c r="BNK103" s="753"/>
      <c r="BNO103" s="753"/>
      <c r="BNS103" s="753"/>
      <c r="BNW103" s="753"/>
      <c r="BOA103" s="753"/>
      <c r="BOE103" s="753"/>
      <c r="BOI103" s="753"/>
      <c r="BOM103" s="753"/>
      <c r="BOQ103" s="753"/>
      <c r="BOU103" s="753"/>
      <c r="BOY103" s="753"/>
      <c r="BPC103" s="753"/>
      <c r="BPG103" s="753"/>
      <c r="BPK103" s="753"/>
      <c r="BPO103" s="753"/>
      <c r="BPS103" s="753"/>
      <c r="BPW103" s="753"/>
      <c r="BQA103" s="753"/>
      <c r="BQE103" s="753"/>
      <c r="BQI103" s="753"/>
      <c r="BQM103" s="753"/>
      <c r="BQQ103" s="753"/>
      <c r="BQU103" s="753"/>
      <c r="BQY103" s="753"/>
      <c r="BRC103" s="753"/>
      <c r="BRG103" s="753"/>
      <c r="BRK103" s="753"/>
      <c r="BRO103" s="753"/>
      <c r="BRS103" s="753"/>
      <c r="BRW103" s="753"/>
      <c r="BSA103" s="753"/>
      <c r="BSE103" s="753"/>
      <c r="BSI103" s="753"/>
      <c r="BSM103" s="753"/>
      <c r="BSQ103" s="753"/>
      <c r="BSU103" s="753"/>
      <c r="BSY103" s="753"/>
      <c r="BTC103" s="753"/>
      <c r="BTG103" s="753"/>
      <c r="BTK103" s="753"/>
      <c r="BTO103" s="753"/>
      <c r="BTS103" s="753"/>
      <c r="BTW103" s="753"/>
      <c r="BUA103" s="753"/>
      <c r="BUE103" s="753"/>
      <c r="BUI103" s="753"/>
      <c r="BUM103" s="753"/>
      <c r="BUQ103" s="753"/>
      <c r="BUU103" s="753"/>
      <c r="BUY103" s="753"/>
      <c r="BVC103" s="753"/>
      <c r="BVG103" s="753"/>
      <c r="BVK103" s="753"/>
      <c r="BVO103" s="753"/>
      <c r="BVS103" s="753"/>
      <c r="BVW103" s="753"/>
      <c r="BWA103" s="753"/>
      <c r="BWE103" s="753"/>
      <c r="BWI103" s="753"/>
      <c r="BWM103" s="753"/>
      <c r="BWQ103" s="753"/>
      <c r="BWU103" s="753"/>
      <c r="BWY103" s="753"/>
      <c r="BXC103" s="753"/>
      <c r="BXG103" s="753"/>
      <c r="BXK103" s="753"/>
      <c r="BXO103" s="753"/>
      <c r="BXS103" s="753"/>
      <c r="BXW103" s="753"/>
      <c r="BYA103" s="753"/>
      <c r="BYE103" s="753"/>
      <c r="BYI103" s="753"/>
      <c r="BYM103" s="753"/>
      <c r="BYQ103" s="753"/>
      <c r="BYU103" s="753"/>
      <c r="BYY103" s="753"/>
      <c r="BZC103" s="753"/>
      <c r="BZG103" s="753"/>
      <c r="BZK103" s="753"/>
      <c r="BZO103" s="753"/>
      <c r="BZS103" s="753"/>
      <c r="BZW103" s="753"/>
      <c r="CAA103" s="753"/>
      <c r="CAE103" s="753"/>
      <c r="CAI103" s="753"/>
      <c r="CAM103" s="753"/>
      <c r="CAQ103" s="753"/>
      <c r="CAU103" s="753"/>
      <c r="CAY103" s="753"/>
      <c r="CBC103" s="753"/>
      <c r="CBG103" s="753"/>
      <c r="CBK103" s="753"/>
      <c r="CBO103" s="753"/>
      <c r="CBS103" s="753"/>
      <c r="CBW103" s="753"/>
      <c r="CCA103" s="753"/>
      <c r="CCE103" s="753"/>
      <c r="CCI103" s="753"/>
      <c r="CCM103" s="753"/>
      <c r="CCQ103" s="753"/>
      <c r="CCU103" s="753"/>
      <c r="CCY103" s="753"/>
      <c r="CDC103" s="753"/>
      <c r="CDG103" s="753"/>
      <c r="CDK103" s="753"/>
      <c r="CDO103" s="753"/>
      <c r="CDS103" s="753"/>
      <c r="CDW103" s="753"/>
      <c r="CEA103" s="753"/>
      <c r="CEE103" s="753"/>
      <c r="CEI103" s="753"/>
      <c r="CEM103" s="753"/>
      <c r="CEQ103" s="753"/>
      <c r="CEU103" s="753"/>
      <c r="CEY103" s="753"/>
      <c r="CFC103" s="753"/>
      <c r="CFG103" s="753"/>
      <c r="CFK103" s="753"/>
      <c r="CFO103" s="753"/>
      <c r="CFS103" s="753"/>
      <c r="CFW103" s="753"/>
      <c r="CGA103" s="753"/>
      <c r="CGE103" s="753"/>
      <c r="CGI103" s="753"/>
      <c r="CGM103" s="753"/>
      <c r="CGQ103" s="753"/>
      <c r="CGU103" s="753"/>
      <c r="CGY103" s="753"/>
      <c r="CHC103" s="753"/>
      <c r="CHG103" s="753"/>
      <c r="CHK103" s="753"/>
      <c r="CHO103" s="753"/>
      <c r="CHS103" s="753"/>
      <c r="CHW103" s="753"/>
      <c r="CIA103" s="753"/>
      <c r="CIE103" s="753"/>
      <c r="CII103" s="753"/>
      <c r="CIM103" s="753"/>
      <c r="CIQ103" s="753"/>
      <c r="CIU103" s="753"/>
      <c r="CIY103" s="753"/>
      <c r="CJC103" s="753"/>
      <c r="CJG103" s="753"/>
      <c r="CJK103" s="753"/>
      <c r="CJO103" s="753"/>
      <c r="CJS103" s="753"/>
      <c r="CJW103" s="753"/>
      <c r="CKA103" s="753"/>
      <c r="CKE103" s="753"/>
      <c r="CKI103" s="753"/>
      <c r="CKM103" s="753"/>
      <c r="CKQ103" s="753"/>
      <c r="CKU103" s="753"/>
      <c r="CKY103" s="753"/>
      <c r="CLC103" s="753"/>
      <c r="CLG103" s="753"/>
      <c r="CLK103" s="753"/>
      <c r="CLO103" s="753"/>
      <c r="CLS103" s="753"/>
      <c r="CLW103" s="753"/>
      <c r="CMA103" s="753"/>
      <c r="CME103" s="753"/>
      <c r="CMI103" s="753"/>
      <c r="CMM103" s="753"/>
      <c r="CMQ103" s="753"/>
      <c r="CMU103" s="753"/>
      <c r="CMY103" s="753"/>
      <c r="CNC103" s="753"/>
      <c r="CNG103" s="753"/>
      <c r="CNK103" s="753"/>
      <c r="CNO103" s="753"/>
      <c r="CNS103" s="753"/>
      <c r="CNW103" s="753"/>
      <c r="COA103" s="753"/>
      <c r="COE103" s="753"/>
      <c r="COI103" s="753"/>
      <c r="COM103" s="753"/>
      <c r="COQ103" s="753"/>
      <c r="COU103" s="753"/>
      <c r="COY103" s="753"/>
      <c r="CPC103" s="753"/>
      <c r="CPG103" s="753"/>
      <c r="CPK103" s="753"/>
      <c r="CPO103" s="753"/>
      <c r="CPS103" s="753"/>
      <c r="CPW103" s="753"/>
      <c r="CQA103" s="753"/>
      <c r="CQE103" s="753"/>
      <c r="CQI103" s="753"/>
      <c r="CQM103" s="753"/>
      <c r="CQQ103" s="753"/>
      <c r="CQU103" s="753"/>
      <c r="CQY103" s="753"/>
      <c r="CRC103" s="753"/>
      <c r="CRG103" s="753"/>
      <c r="CRK103" s="753"/>
      <c r="CRO103" s="753"/>
      <c r="CRS103" s="753"/>
      <c r="CRW103" s="753"/>
      <c r="CSA103" s="753"/>
      <c r="CSE103" s="753"/>
      <c r="CSI103" s="753"/>
      <c r="CSM103" s="753"/>
      <c r="CSQ103" s="753"/>
      <c r="CSU103" s="753"/>
      <c r="CSY103" s="753"/>
      <c r="CTC103" s="753"/>
      <c r="CTG103" s="753"/>
      <c r="CTK103" s="753"/>
      <c r="CTO103" s="753"/>
      <c r="CTS103" s="753"/>
      <c r="CTW103" s="753"/>
      <c r="CUA103" s="753"/>
      <c r="CUE103" s="753"/>
      <c r="CUI103" s="753"/>
      <c r="CUM103" s="753"/>
      <c r="CUQ103" s="753"/>
      <c r="CUU103" s="753"/>
      <c r="CUY103" s="753"/>
      <c r="CVC103" s="753"/>
      <c r="CVG103" s="753"/>
      <c r="CVK103" s="753"/>
      <c r="CVO103" s="753"/>
      <c r="CVS103" s="753"/>
      <c r="CVW103" s="753"/>
      <c r="CWA103" s="753"/>
      <c r="CWE103" s="753"/>
      <c r="CWI103" s="753"/>
      <c r="CWM103" s="753"/>
      <c r="CWQ103" s="753"/>
      <c r="CWU103" s="753"/>
      <c r="CWY103" s="753"/>
      <c r="CXC103" s="753"/>
      <c r="CXG103" s="753"/>
      <c r="CXK103" s="753"/>
      <c r="CXO103" s="753"/>
      <c r="CXS103" s="753"/>
      <c r="CXW103" s="753"/>
      <c r="CYA103" s="753"/>
      <c r="CYE103" s="753"/>
      <c r="CYI103" s="753"/>
      <c r="CYM103" s="753"/>
      <c r="CYQ103" s="753"/>
      <c r="CYU103" s="753"/>
      <c r="CYY103" s="753"/>
      <c r="CZC103" s="753"/>
      <c r="CZG103" s="753"/>
      <c r="CZK103" s="753"/>
      <c r="CZO103" s="753"/>
      <c r="CZS103" s="753"/>
      <c r="CZW103" s="753"/>
      <c r="DAA103" s="753"/>
      <c r="DAE103" s="753"/>
      <c r="DAI103" s="753"/>
      <c r="DAM103" s="753"/>
      <c r="DAQ103" s="753"/>
      <c r="DAU103" s="753"/>
      <c r="DAY103" s="753"/>
      <c r="DBC103" s="753"/>
      <c r="DBG103" s="753"/>
      <c r="DBK103" s="753"/>
      <c r="DBO103" s="753"/>
      <c r="DBS103" s="753"/>
      <c r="DBW103" s="753"/>
      <c r="DCA103" s="753"/>
      <c r="DCE103" s="753"/>
      <c r="DCI103" s="753"/>
      <c r="DCM103" s="753"/>
      <c r="DCQ103" s="753"/>
      <c r="DCU103" s="753"/>
      <c r="DCY103" s="753"/>
      <c r="DDC103" s="753"/>
      <c r="DDG103" s="753"/>
      <c r="DDK103" s="753"/>
      <c r="DDO103" s="753"/>
      <c r="DDS103" s="753"/>
      <c r="DDW103" s="753"/>
      <c r="DEA103" s="753"/>
      <c r="DEE103" s="753"/>
      <c r="DEI103" s="753"/>
      <c r="DEM103" s="753"/>
      <c r="DEQ103" s="753"/>
      <c r="DEU103" s="753"/>
      <c r="DEY103" s="753"/>
      <c r="DFC103" s="753"/>
      <c r="DFG103" s="753"/>
      <c r="DFK103" s="753"/>
      <c r="DFO103" s="753"/>
      <c r="DFS103" s="753"/>
      <c r="DFW103" s="753"/>
      <c r="DGA103" s="753"/>
      <c r="DGE103" s="753"/>
      <c r="DGI103" s="753"/>
      <c r="DGM103" s="753"/>
      <c r="DGQ103" s="753"/>
      <c r="DGU103" s="753"/>
      <c r="DGY103" s="753"/>
      <c r="DHC103" s="753"/>
      <c r="DHG103" s="753"/>
      <c r="DHK103" s="753"/>
      <c r="DHO103" s="753"/>
      <c r="DHS103" s="753"/>
      <c r="DHW103" s="753"/>
      <c r="DIA103" s="753"/>
      <c r="DIE103" s="753"/>
      <c r="DII103" s="753"/>
      <c r="DIM103" s="753"/>
      <c r="DIQ103" s="753"/>
      <c r="DIU103" s="753"/>
      <c r="DIY103" s="753"/>
      <c r="DJC103" s="753"/>
      <c r="DJG103" s="753"/>
      <c r="DJK103" s="753"/>
      <c r="DJO103" s="753"/>
      <c r="DJS103" s="753"/>
      <c r="DJW103" s="753"/>
      <c r="DKA103" s="753"/>
      <c r="DKE103" s="753"/>
      <c r="DKI103" s="753"/>
      <c r="DKM103" s="753"/>
      <c r="DKQ103" s="753"/>
      <c r="DKU103" s="753"/>
      <c r="DKY103" s="753"/>
      <c r="DLC103" s="753"/>
      <c r="DLG103" s="753"/>
      <c r="DLK103" s="753"/>
      <c r="DLO103" s="753"/>
      <c r="DLS103" s="753"/>
      <c r="DLW103" s="753"/>
      <c r="DMA103" s="753"/>
      <c r="DME103" s="753"/>
      <c r="DMI103" s="753"/>
      <c r="DMM103" s="753"/>
      <c r="DMQ103" s="753"/>
      <c r="DMU103" s="753"/>
      <c r="DMY103" s="753"/>
      <c r="DNC103" s="753"/>
      <c r="DNG103" s="753"/>
      <c r="DNK103" s="753"/>
      <c r="DNO103" s="753"/>
      <c r="DNS103" s="753"/>
      <c r="DNW103" s="753"/>
      <c r="DOA103" s="753"/>
      <c r="DOE103" s="753"/>
      <c r="DOI103" s="753"/>
      <c r="DOM103" s="753"/>
      <c r="DOQ103" s="753"/>
      <c r="DOU103" s="753"/>
      <c r="DOY103" s="753"/>
      <c r="DPC103" s="753"/>
      <c r="DPG103" s="753"/>
      <c r="DPK103" s="753"/>
      <c r="DPO103" s="753"/>
      <c r="DPS103" s="753"/>
      <c r="DPW103" s="753"/>
      <c r="DQA103" s="753"/>
      <c r="DQE103" s="753"/>
      <c r="DQI103" s="753"/>
      <c r="DQM103" s="753"/>
      <c r="DQQ103" s="753"/>
      <c r="DQU103" s="753"/>
      <c r="DQY103" s="753"/>
      <c r="DRC103" s="753"/>
      <c r="DRG103" s="753"/>
      <c r="DRK103" s="753"/>
      <c r="DRO103" s="753"/>
      <c r="DRS103" s="753"/>
      <c r="DRW103" s="753"/>
      <c r="DSA103" s="753"/>
      <c r="DSE103" s="753"/>
      <c r="DSI103" s="753"/>
      <c r="DSM103" s="753"/>
      <c r="DSQ103" s="753"/>
      <c r="DSU103" s="753"/>
      <c r="DSY103" s="753"/>
      <c r="DTC103" s="753"/>
      <c r="DTG103" s="753"/>
      <c r="DTK103" s="753"/>
      <c r="DTO103" s="753"/>
      <c r="DTS103" s="753"/>
      <c r="DTW103" s="753"/>
      <c r="DUA103" s="753"/>
      <c r="DUE103" s="753"/>
      <c r="DUI103" s="753"/>
      <c r="DUM103" s="753"/>
      <c r="DUQ103" s="753"/>
      <c r="DUU103" s="753"/>
      <c r="DUY103" s="753"/>
      <c r="DVC103" s="753"/>
      <c r="DVG103" s="753"/>
      <c r="DVK103" s="753"/>
      <c r="DVO103" s="753"/>
      <c r="DVS103" s="753"/>
      <c r="DVW103" s="753"/>
      <c r="DWA103" s="753"/>
      <c r="DWE103" s="753"/>
      <c r="DWI103" s="753"/>
      <c r="DWM103" s="753"/>
      <c r="DWQ103" s="753"/>
      <c r="DWU103" s="753"/>
      <c r="DWY103" s="753"/>
      <c r="DXC103" s="753"/>
      <c r="DXG103" s="753"/>
      <c r="DXK103" s="753"/>
      <c r="DXO103" s="753"/>
      <c r="DXS103" s="753"/>
      <c r="DXW103" s="753"/>
      <c r="DYA103" s="753"/>
      <c r="DYE103" s="753"/>
      <c r="DYI103" s="753"/>
      <c r="DYM103" s="753"/>
      <c r="DYQ103" s="753"/>
      <c r="DYU103" s="753"/>
      <c r="DYY103" s="753"/>
      <c r="DZC103" s="753"/>
      <c r="DZG103" s="753"/>
      <c r="DZK103" s="753"/>
      <c r="DZO103" s="753"/>
      <c r="DZS103" s="753"/>
      <c r="DZW103" s="753"/>
      <c r="EAA103" s="753"/>
      <c r="EAE103" s="753"/>
      <c r="EAI103" s="753"/>
      <c r="EAM103" s="753"/>
      <c r="EAQ103" s="753"/>
      <c r="EAU103" s="753"/>
      <c r="EAY103" s="753"/>
      <c r="EBC103" s="753"/>
      <c r="EBG103" s="753"/>
      <c r="EBK103" s="753"/>
      <c r="EBO103" s="753"/>
      <c r="EBS103" s="753"/>
      <c r="EBW103" s="753"/>
      <c r="ECA103" s="753"/>
      <c r="ECE103" s="753"/>
      <c r="ECI103" s="753"/>
      <c r="ECM103" s="753"/>
      <c r="ECQ103" s="753"/>
      <c r="ECU103" s="753"/>
      <c r="ECY103" s="753"/>
      <c r="EDC103" s="753"/>
      <c r="EDG103" s="753"/>
      <c r="EDK103" s="753"/>
      <c r="EDO103" s="753"/>
      <c r="EDS103" s="753"/>
      <c r="EDW103" s="753"/>
      <c r="EEA103" s="753"/>
      <c r="EEE103" s="753"/>
      <c r="EEI103" s="753"/>
      <c r="EEM103" s="753"/>
      <c r="EEQ103" s="753"/>
      <c r="EEU103" s="753"/>
      <c r="EEY103" s="753"/>
      <c r="EFC103" s="753"/>
      <c r="EFG103" s="753"/>
      <c r="EFK103" s="753"/>
      <c r="EFO103" s="753"/>
      <c r="EFS103" s="753"/>
      <c r="EFW103" s="753"/>
      <c r="EGA103" s="753"/>
      <c r="EGE103" s="753"/>
      <c r="EGI103" s="753"/>
      <c r="EGM103" s="753"/>
      <c r="EGQ103" s="753"/>
      <c r="EGU103" s="753"/>
      <c r="EGY103" s="753"/>
      <c r="EHC103" s="753"/>
      <c r="EHG103" s="753"/>
      <c r="EHK103" s="753"/>
      <c r="EHO103" s="753"/>
      <c r="EHS103" s="753"/>
      <c r="EHW103" s="753"/>
      <c r="EIA103" s="753"/>
      <c r="EIE103" s="753"/>
      <c r="EII103" s="753"/>
      <c r="EIM103" s="753"/>
      <c r="EIQ103" s="753"/>
      <c r="EIU103" s="753"/>
      <c r="EIY103" s="753"/>
      <c r="EJC103" s="753"/>
      <c r="EJG103" s="753"/>
      <c r="EJK103" s="753"/>
      <c r="EJO103" s="753"/>
      <c r="EJS103" s="753"/>
      <c r="EJW103" s="753"/>
      <c r="EKA103" s="753"/>
      <c r="EKE103" s="753"/>
      <c r="EKI103" s="753"/>
      <c r="EKM103" s="753"/>
      <c r="EKQ103" s="753"/>
      <c r="EKU103" s="753"/>
      <c r="EKY103" s="753"/>
      <c r="ELC103" s="753"/>
      <c r="ELG103" s="753"/>
      <c r="ELK103" s="753"/>
      <c r="ELO103" s="753"/>
      <c r="ELS103" s="753"/>
      <c r="ELW103" s="753"/>
      <c r="EMA103" s="753"/>
      <c r="EME103" s="753"/>
      <c r="EMI103" s="753"/>
      <c r="EMM103" s="753"/>
      <c r="EMQ103" s="753"/>
      <c r="EMU103" s="753"/>
      <c r="EMY103" s="753"/>
      <c r="ENC103" s="753"/>
      <c r="ENG103" s="753"/>
      <c r="ENK103" s="753"/>
      <c r="ENO103" s="753"/>
      <c r="ENS103" s="753"/>
      <c r="ENW103" s="753"/>
      <c r="EOA103" s="753"/>
      <c r="EOE103" s="753"/>
      <c r="EOI103" s="753"/>
      <c r="EOM103" s="753"/>
      <c r="EOQ103" s="753"/>
      <c r="EOU103" s="753"/>
      <c r="EOY103" s="753"/>
      <c r="EPC103" s="753"/>
      <c r="EPG103" s="753"/>
      <c r="EPK103" s="753"/>
      <c r="EPO103" s="753"/>
      <c r="EPS103" s="753"/>
      <c r="EPW103" s="753"/>
      <c r="EQA103" s="753"/>
      <c r="EQE103" s="753"/>
      <c r="EQI103" s="753"/>
      <c r="EQM103" s="753"/>
      <c r="EQQ103" s="753"/>
      <c r="EQU103" s="753"/>
      <c r="EQY103" s="753"/>
      <c r="ERC103" s="753"/>
      <c r="ERG103" s="753"/>
      <c r="ERK103" s="753"/>
      <c r="ERO103" s="753"/>
      <c r="ERS103" s="753"/>
      <c r="ERW103" s="753"/>
      <c r="ESA103" s="753"/>
      <c r="ESE103" s="753"/>
      <c r="ESI103" s="753"/>
      <c r="ESM103" s="753"/>
      <c r="ESQ103" s="753"/>
      <c r="ESU103" s="753"/>
      <c r="ESY103" s="753"/>
      <c r="ETC103" s="753"/>
      <c r="ETG103" s="753"/>
      <c r="ETK103" s="753"/>
      <c r="ETO103" s="753"/>
      <c r="ETS103" s="753"/>
      <c r="ETW103" s="753"/>
      <c r="EUA103" s="753"/>
      <c r="EUE103" s="753"/>
      <c r="EUI103" s="753"/>
      <c r="EUM103" s="753"/>
      <c r="EUQ103" s="753"/>
      <c r="EUU103" s="753"/>
      <c r="EUY103" s="753"/>
      <c r="EVC103" s="753"/>
      <c r="EVG103" s="753"/>
      <c r="EVK103" s="753"/>
      <c r="EVO103" s="753"/>
      <c r="EVS103" s="753"/>
      <c r="EVW103" s="753"/>
      <c r="EWA103" s="753"/>
      <c r="EWE103" s="753"/>
      <c r="EWI103" s="753"/>
      <c r="EWM103" s="753"/>
      <c r="EWQ103" s="753"/>
      <c r="EWU103" s="753"/>
      <c r="EWY103" s="753"/>
      <c r="EXC103" s="753"/>
      <c r="EXG103" s="753"/>
      <c r="EXK103" s="753"/>
      <c r="EXO103" s="753"/>
      <c r="EXS103" s="753"/>
      <c r="EXW103" s="753"/>
      <c r="EYA103" s="753"/>
      <c r="EYE103" s="753"/>
      <c r="EYI103" s="753"/>
      <c r="EYM103" s="753"/>
      <c r="EYQ103" s="753"/>
      <c r="EYU103" s="753"/>
      <c r="EYY103" s="753"/>
      <c r="EZC103" s="753"/>
      <c r="EZG103" s="753"/>
      <c r="EZK103" s="753"/>
      <c r="EZO103" s="753"/>
      <c r="EZS103" s="753"/>
      <c r="EZW103" s="753"/>
      <c r="FAA103" s="753"/>
      <c r="FAE103" s="753"/>
      <c r="FAI103" s="753"/>
      <c r="FAM103" s="753"/>
      <c r="FAQ103" s="753"/>
      <c r="FAU103" s="753"/>
      <c r="FAY103" s="753"/>
      <c r="FBC103" s="753"/>
      <c r="FBG103" s="753"/>
      <c r="FBK103" s="753"/>
      <c r="FBO103" s="753"/>
      <c r="FBS103" s="753"/>
      <c r="FBW103" s="753"/>
      <c r="FCA103" s="753"/>
      <c r="FCE103" s="753"/>
      <c r="FCI103" s="753"/>
      <c r="FCM103" s="753"/>
      <c r="FCQ103" s="753"/>
      <c r="FCU103" s="753"/>
      <c r="FCY103" s="753"/>
      <c r="FDC103" s="753"/>
      <c r="FDG103" s="753"/>
      <c r="FDK103" s="753"/>
      <c r="FDO103" s="753"/>
      <c r="FDS103" s="753"/>
      <c r="FDW103" s="753"/>
      <c r="FEA103" s="753"/>
      <c r="FEE103" s="753"/>
      <c r="FEI103" s="753"/>
      <c r="FEM103" s="753"/>
      <c r="FEQ103" s="753"/>
      <c r="FEU103" s="753"/>
      <c r="FEY103" s="753"/>
      <c r="FFC103" s="753"/>
      <c r="FFG103" s="753"/>
      <c r="FFK103" s="753"/>
      <c r="FFO103" s="753"/>
      <c r="FFS103" s="753"/>
      <c r="FFW103" s="753"/>
      <c r="FGA103" s="753"/>
      <c r="FGE103" s="753"/>
      <c r="FGI103" s="753"/>
      <c r="FGM103" s="753"/>
      <c r="FGQ103" s="753"/>
      <c r="FGU103" s="753"/>
      <c r="FGY103" s="753"/>
      <c r="FHC103" s="753"/>
      <c r="FHG103" s="753"/>
      <c r="FHK103" s="753"/>
      <c r="FHO103" s="753"/>
      <c r="FHS103" s="753"/>
      <c r="FHW103" s="753"/>
      <c r="FIA103" s="753"/>
      <c r="FIE103" s="753"/>
      <c r="FII103" s="753"/>
      <c r="FIM103" s="753"/>
      <c r="FIQ103" s="753"/>
      <c r="FIU103" s="753"/>
      <c r="FIY103" s="753"/>
      <c r="FJC103" s="753"/>
      <c r="FJG103" s="753"/>
      <c r="FJK103" s="753"/>
      <c r="FJO103" s="753"/>
      <c r="FJS103" s="753"/>
      <c r="FJW103" s="753"/>
      <c r="FKA103" s="753"/>
      <c r="FKE103" s="753"/>
      <c r="FKI103" s="753"/>
      <c r="FKM103" s="753"/>
      <c r="FKQ103" s="753"/>
      <c r="FKU103" s="753"/>
      <c r="FKY103" s="753"/>
      <c r="FLC103" s="753"/>
      <c r="FLG103" s="753"/>
      <c r="FLK103" s="753"/>
      <c r="FLO103" s="753"/>
      <c r="FLS103" s="753"/>
      <c r="FLW103" s="753"/>
      <c r="FMA103" s="753"/>
      <c r="FME103" s="753"/>
      <c r="FMI103" s="753"/>
      <c r="FMM103" s="753"/>
      <c r="FMQ103" s="753"/>
      <c r="FMU103" s="753"/>
      <c r="FMY103" s="753"/>
      <c r="FNC103" s="753"/>
      <c r="FNG103" s="753"/>
      <c r="FNK103" s="753"/>
      <c r="FNO103" s="753"/>
      <c r="FNS103" s="753"/>
      <c r="FNW103" s="753"/>
      <c r="FOA103" s="753"/>
      <c r="FOE103" s="753"/>
      <c r="FOI103" s="753"/>
      <c r="FOM103" s="753"/>
      <c r="FOQ103" s="753"/>
      <c r="FOU103" s="753"/>
      <c r="FOY103" s="753"/>
      <c r="FPC103" s="753"/>
      <c r="FPG103" s="753"/>
      <c r="FPK103" s="753"/>
      <c r="FPO103" s="753"/>
      <c r="FPS103" s="753"/>
      <c r="FPW103" s="753"/>
      <c r="FQA103" s="753"/>
      <c r="FQE103" s="753"/>
      <c r="FQI103" s="753"/>
      <c r="FQM103" s="753"/>
      <c r="FQQ103" s="753"/>
      <c r="FQU103" s="753"/>
      <c r="FQY103" s="753"/>
      <c r="FRC103" s="753"/>
      <c r="FRG103" s="753"/>
      <c r="FRK103" s="753"/>
      <c r="FRO103" s="753"/>
      <c r="FRS103" s="753"/>
      <c r="FRW103" s="753"/>
      <c r="FSA103" s="753"/>
      <c r="FSE103" s="753"/>
      <c r="FSI103" s="753"/>
      <c r="FSM103" s="753"/>
      <c r="FSQ103" s="753"/>
      <c r="FSU103" s="753"/>
      <c r="FSY103" s="753"/>
      <c r="FTC103" s="753"/>
      <c r="FTG103" s="753"/>
      <c r="FTK103" s="753"/>
      <c r="FTO103" s="753"/>
      <c r="FTS103" s="753"/>
      <c r="FTW103" s="753"/>
      <c r="FUA103" s="753"/>
      <c r="FUE103" s="753"/>
      <c r="FUI103" s="753"/>
      <c r="FUM103" s="753"/>
      <c r="FUQ103" s="753"/>
      <c r="FUU103" s="753"/>
      <c r="FUY103" s="753"/>
      <c r="FVC103" s="753"/>
      <c r="FVG103" s="753"/>
      <c r="FVK103" s="753"/>
      <c r="FVO103" s="753"/>
      <c r="FVS103" s="753"/>
      <c r="FVW103" s="753"/>
      <c r="FWA103" s="753"/>
      <c r="FWE103" s="753"/>
      <c r="FWI103" s="753"/>
      <c r="FWM103" s="753"/>
      <c r="FWQ103" s="753"/>
      <c r="FWU103" s="753"/>
      <c r="FWY103" s="753"/>
      <c r="FXC103" s="753"/>
      <c r="FXG103" s="753"/>
      <c r="FXK103" s="753"/>
      <c r="FXO103" s="753"/>
      <c r="FXS103" s="753"/>
      <c r="FXW103" s="753"/>
      <c r="FYA103" s="753"/>
      <c r="FYE103" s="753"/>
      <c r="FYI103" s="753"/>
      <c r="FYM103" s="753"/>
      <c r="FYQ103" s="753"/>
      <c r="FYU103" s="753"/>
      <c r="FYY103" s="753"/>
      <c r="FZC103" s="753"/>
      <c r="FZG103" s="753"/>
      <c r="FZK103" s="753"/>
      <c r="FZO103" s="753"/>
      <c r="FZS103" s="753"/>
      <c r="FZW103" s="753"/>
      <c r="GAA103" s="753"/>
      <c r="GAE103" s="753"/>
      <c r="GAI103" s="753"/>
      <c r="GAM103" s="753"/>
      <c r="GAQ103" s="753"/>
      <c r="GAU103" s="753"/>
      <c r="GAY103" s="753"/>
      <c r="GBC103" s="753"/>
      <c r="GBG103" s="753"/>
      <c r="GBK103" s="753"/>
      <c r="GBO103" s="753"/>
      <c r="GBS103" s="753"/>
      <c r="GBW103" s="753"/>
      <c r="GCA103" s="753"/>
      <c r="GCE103" s="753"/>
      <c r="GCI103" s="753"/>
      <c r="GCM103" s="753"/>
      <c r="GCQ103" s="753"/>
      <c r="GCU103" s="753"/>
      <c r="GCY103" s="753"/>
      <c r="GDC103" s="753"/>
      <c r="GDG103" s="753"/>
      <c r="GDK103" s="753"/>
      <c r="GDO103" s="753"/>
      <c r="GDS103" s="753"/>
      <c r="GDW103" s="753"/>
      <c r="GEA103" s="753"/>
      <c r="GEE103" s="753"/>
      <c r="GEI103" s="753"/>
      <c r="GEM103" s="753"/>
      <c r="GEQ103" s="753"/>
      <c r="GEU103" s="753"/>
      <c r="GEY103" s="753"/>
      <c r="GFC103" s="753"/>
      <c r="GFG103" s="753"/>
      <c r="GFK103" s="753"/>
      <c r="GFO103" s="753"/>
      <c r="GFS103" s="753"/>
      <c r="GFW103" s="753"/>
      <c r="GGA103" s="753"/>
      <c r="GGE103" s="753"/>
      <c r="GGI103" s="753"/>
      <c r="GGM103" s="753"/>
      <c r="GGQ103" s="753"/>
      <c r="GGU103" s="753"/>
      <c r="GGY103" s="753"/>
      <c r="GHC103" s="753"/>
      <c r="GHG103" s="753"/>
      <c r="GHK103" s="753"/>
      <c r="GHO103" s="753"/>
      <c r="GHS103" s="753"/>
      <c r="GHW103" s="753"/>
      <c r="GIA103" s="753"/>
      <c r="GIE103" s="753"/>
      <c r="GII103" s="753"/>
      <c r="GIM103" s="753"/>
      <c r="GIQ103" s="753"/>
      <c r="GIU103" s="753"/>
      <c r="GIY103" s="753"/>
      <c r="GJC103" s="753"/>
      <c r="GJG103" s="753"/>
      <c r="GJK103" s="753"/>
      <c r="GJO103" s="753"/>
      <c r="GJS103" s="753"/>
      <c r="GJW103" s="753"/>
      <c r="GKA103" s="753"/>
      <c r="GKE103" s="753"/>
      <c r="GKI103" s="753"/>
      <c r="GKM103" s="753"/>
      <c r="GKQ103" s="753"/>
      <c r="GKU103" s="753"/>
      <c r="GKY103" s="753"/>
      <c r="GLC103" s="753"/>
      <c r="GLG103" s="753"/>
      <c r="GLK103" s="753"/>
      <c r="GLO103" s="753"/>
      <c r="GLS103" s="753"/>
      <c r="GLW103" s="753"/>
      <c r="GMA103" s="753"/>
      <c r="GME103" s="753"/>
      <c r="GMI103" s="753"/>
      <c r="GMM103" s="753"/>
      <c r="GMQ103" s="753"/>
      <c r="GMU103" s="753"/>
      <c r="GMY103" s="753"/>
      <c r="GNC103" s="753"/>
      <c r="GNG103" s="753"/>
      <c r="GNK103" s="753"/>
      <c r="GNO103" s="753"/>
      <c r="GNS103" s="753"/>
      <c r="GNW103" s="753"/>
      <c r="GOA103" s="753"/>
      <c r="GOE103" s="753"/>
      <c r="GOI103" s="753"/>
      <c r="GOM103" s="753"/>
      <c r="GOQ103" s="753"/>
      <c r="GOU103" s="753"/>
      <c r="GOY103" s="753"/>
      <c r="GPC103" s="753"/>
      <c r="GPG103" s="753"/>
      <c r="GPK103" s="753"/>
      <c r="GPO103" s="753"/>
      <c r="GPS103" s="753"/>
      <c r="GPW103" s="753"/>
      <c r="GQA103" s="753"/>
      <c r="GQE103" s="753"/>
      <c r="GQI103" s="753"/>
      <c r="GQM103" s="753"/>
      <c r="GQQ103" s="753"/>
      <c r="GQU103" s="753"/>
      <c r="GQY103" s="753"/>
      <c r="GRC103" s="753"/>
      <c r="GRG103" s="753"/>
      <c r="GRK103" s="753"/>
      <c r="GRO103" s="753"/>
      <c r="GRS103" s="753"/>
      <c r="GRW103" s="753"/>
      <c r="GSA103" s="753"/>
      <c r="GSE103" s="753"/>
      <c r="GSI103" s="753"/>
      <c r="GSM103" s="753"/>
      <c r="GSQ103" s="753"/>
      <c r="GSU103" s="753"/>
      <c r="GSY103" s="753"/>
      <c r="GTC103" s="753"/>
      <c r="GTG103" s="753"/>
      <c r="GTK103" s="753"/>
      <c r="GTO103" s="753"/>
      <c r="GTS103" s="753"/>
      <c r="GTW103" s="753"/>
      <c r="GUA103" s="753"/>
      <c r="GUE103" s="753"/>
      <c r="GUI103" s="753"/>
      <c r="GUM103" s="753"/>
      <c r="GUQ103" s="753"/>
      <c r="GUU103" s="753"/>
      <c r="GUY103" s="753"/>
      <c r="GVC103" s="753"/>
      <c r="GVG103" s="753"/>
      <c r="GVK103" s="753"/>
      <c r="GVO103" s="753"/>
      <c r="GVS103" s="753"/>
      <c r="GVW103" s="753"/>
      <c r="GWA103" s="753"/>
      <c r="GWE103" s="753"/>
      <c r="GWI103" s="753"/>
      <c r="GWM103" s="753"/>
      <c r="GWQ103" s="753"/>
      <c r="GWU103" s="753"/>
      <c r="GWY103" s="753"/>
      <c r="GXC103" s="753"/>
      <c r="GXG103" s="753"/>
      <c r="GXK103" s="753"/>
      <c r="GXO103" s="753"/>
      <c r="GXS103" s="753"/>
      <c r="GXW103" s="753"/>
      <c r="GYA103" s="753"/>
      <c r="GYE103" s="753"/>
      <c r="GYI103" s="753"/>
      <c r="GYM103" s="753"/>
      <c r="GYQ103" s="753"/>
      <c r="GYU103" s="753"/>
      <c r="GYY103" s="753"/>
      <c r="GZC103" s="753"/>
      <c r="GZG103" s="753"/>
      <c r="GZK103" s="753"/>
      <c r="GZO103" s="753"/>
      <c r="GZS103" s="753"/>
      <c r="GZW103" s="753"/>
      <c r="HAA103" s="753"/>
      <c r="HAE103" s="753"/>
      <c r="HAI103" s="753"/>
      <c r="HAM103" s="753"/>
      <c r="HAQ103" s="753"/>
      <c r="HAU103" s="753"/>
      <c r="HAY103" s="753"/>
      <c r="HBC103" s="753"/>
      <c r="HBG103" s="753"/>
      <c r="HBK103" s="753"/>
      <c r="HBO103" s="753"/>
      <c r="HBS103" s="753"/>
      <c r="HBW103" s="753"/>
      <c r="HCA103" s="753"/>
      <c r="HCE103" s="753"/>
      <c r="HCI103" s="753"/>
      <c r="HCM103" s="753"/>
      <c r="HCQ103" s="753"/>
      <c r="HCU103" s="753"/>
      <c r="HCY103" s="753"/>
      <c r="HDC103" s="753"/>
      <c r="HDG103" s="753"/>
      <c r="HDK103" s="753"/>
      <c r="HDO103" s="753"/>
      <c r="HDS103" s="753"/>
      <c r="HDW103" s="753"/>
      <c r="HEA103" s="753"/>
      <c r="HEE103" s="753"/>
      <c r="HEI103" s="753"/>
      <c r="HEM103" s="753"/>
      <c r="HEQ103" s="753"/>
      <c r="HEU103" s="753"/>
      <c r="HEY103" s="753"/>
      <c r="HFC103" s="753"/>
      <c r="HFG103" s="753"/>
      <c r="HFK103" s="753"/>
      <c r="HFO103" s="753"/>
      <c r="HFS103" s="753"/>
      <c r="HFW103" s="753"/>
      <c r="HGA103" s="753"/>
      <c r="HGE103" s="753"/>
      <c r="HGI103" s="753"/>
      <c r="HGM103" s="753"/>
      <c r="HGQ103" s="753"/>
      <c r="HGU103" s="753"/>
      <c r="HGY103" s="753"/>
      <c r="HHC103" s="753"/>
      <c r="HHG103" s="753"/>
      <c r="HHK103" s="753"/>
      <c r="HHO103" s="753"/>
      <c r="HHS103" s="753"/>
      <c r="HHW103" s="753"/>
      <c r="HIA103" s="753"/>
      <c r="HIE103" s="753"/>
      <c r="HII103" s="753"/>
      <c r="HIM103" s="753"/>
      <c r="HIQ103" s="753"/>
      <c r="HIU103" s="753"/>
      <c r="HIY103" s="753"/>
      <c r="HJC103" s="753"/>
      <c r="HJG103" s="753"/>
      <c r="HJK103" s="753"/>
      <c r="HJO103" s="753"/>
      <c r="HJS103" s="753"/>
      <c r="HJW103" s="753"/>
      <c r="HKA103" s="753"/>
      <c r="HKE103" s="753"/>
      <c r="HKI103" s="753"/>
      <c r="HKM103" s="753"/>
      <c r="HKQ103" s="753"/>
      <c r="HKU103" s="753"/>
      <c r="HKY103" s="753"/>
      <c r="HLC103" s="753"/>
      <c r="HLG103" s="753"/>
      <c r="HLK103" s="753"/>
      <c r="HLO103" s="753"/>
      <c r="HLS103" s="753"/>
      <c r="HLW103" s="753"/>
      <c r="HMA103" s="753"/>
      <c r="HME103" s="753"/>
      <c r="HMI103" s="753"/>
      <c r="HMM103" s="753"/>
      <c r="HMQ103" s="753"/>
      <c r="HMU103" s="753"/>
      <c r="HMY103" s="753"/>
      <c r="HNC103" s="753"/>
      <c r="HNG103" s="753"/>
      <c r="HNK103" s="753"/>
      <c r="HNO103" s="753"/>
      <c r="HNS103" s="753"/>
      <c r="HNW103" s="753"/>
      <c r="HOA103" s="753"/>
      <c r="HOE103" s="753"/>
      <c r="HOI103" s="753"/>
      <c r="HOM103" s="753"/>
      <c r="HOQ103" s="753"/>
      <c r="HOU103" s="753"/>
      <c r="HOY103" s="753"/>
      <c r="HPC103" s="753"/>
      <c r="HPG103" s="753"/>
      <c r="HPK103" s="753"/>
      <c r="HPO103" s="753"/>
      <c r="HPS103" s="753"/>
      <c r="HPW103" s="753"/>
      <c r="HQA103" s="753"/>
      <c r="HQE103" s="753"/>
      <c r="HQI103" s="753"/>
      <c r="HQM103" s="753"/>
      <c r="HQQ103" s="753"/>
      <c r="HQU103" s="753"/>
      <c r="HQY103" s="753"/>
      <c r="HRC103" s="753"/>
      <c r="HRG103" s="753"/>
      <c r="HRK103" s="753"/>
      <c r="HRO103" s="753"/>
      <c r="HRS103" s="753"/>
      <c r="HRW103" s="753"/>
      <c r="HSA103" s="753"/>
      <c r="HSE103" s="753"/>
      <c r="HSI103" s="753"/>
      <c r="HSM103" s="753"/>
      <c r="HSQ103" s="753"/>
      <c r="HSU103" s="753"/>
      <c r="HSY103" s="753"/>
      <c r="HTC103" s="753"/>
      <c r="HTG103" s="753"/>
      <c r="HTK103" s="753"/>
      <c r="HTO103" s="753"/>
      <c r="HTS103" s="753"/>
      <c r="HTW103" s="753"/>
      <c r="HUA103" s="753"/>
      <c r="HUE103" s="753"/>
      <c r="HUI103" s="753"/>
      <c r="HUM103" s="753"/>
      <c r="HUQ103" s="753"/>
      <c r="HUU103" s="753"/>
      <c r="HUY103" s="753"/>
      <c r="HVC103" s="753"/>
      <c r="HVG103" s="753"/>
      <c r="HVK103" s="753"/>
      <c r="HVO103" s="753"/>
      <c r="HVS103" s="753"/>
      <c r="HVW103" s="753"/>
      <c r="HWA103" s="753"/>
      <c r="HWE103" s="753"/>
      <c r="HWI103" s="753"/>
      <c r="HWM103" s="753"/>
      <c r="HWQ103" s="753"/>
      <c r="HWU103" s="753"/>
      <c r="HWY103" s="753"/>
      <c r="HXC103" s="753"/>
      <c r="HXG103" s="753"/>
      <c r="HXK103" s="753"/>
      <c r="HXO103" s="753"/>
      <c r="HXS103" s="753"/>
      <c r="HXW103" s="753"/>
      <c r="HYA103" s="753"/>
      <c r="HYE103" s="753"/>
      <c r="HYI103" s="753"/>
      <c r="HYM103" s="753"/>
      <c r="HYQ103" s="753"/>
      <c r="HYU103" s="753"/>
      <c r="HYY103" s="753"/>
      <c r="HZC103" s="753"/>
      <c r="HZG103" s="753"/>
      <c r="HZK103" s="753"/>
      <c r="HZO103" s="753"/>
      <c r="HZS103" s="753"/>
      <c r="HZW103" s="753"/>
      <c r="IAA103" s="753"/>
      <c r="IAE103" s="753"/>
      <c r="IAI103" s="753"/>
      <c r="IAM103" s="753"/>
      <c r="IAQ103" s="753"/>
      <c r="IAU103" s="753"/>
      <c r="IAY103" s="753"/>
      <c r="IBC103" s="753"/>
      <c r="IBG103" s="753"/>
      <c r="IBK103" s="753"/>
      <c r="IBO103" s="753"/>
      <c r="IBS103" s="753"/>
      <c r="IBW103" s="753"/>
      <c r="ICA103" s="753"/>
      <c r="ICE103" s="753"/>
      <c r="ICI103" s="753"/>
      <c r="ICM103" s="753"/>
      <c r="ICQ103" s="753"/>
      <c r="ICU103" s="753"/>
      <c r="ICY103" s="753"/>
      <c r="IDC103" s="753"/>
      <c r="IDG103" s="753"/>
      <c r="IDK103" s="753"/>
      <c r="IDO103" s="753"/>
      <c r="IDS103" s="753"/>
      <c r="IDW103" s="753"/>
      <c r="IEA103" s="753"/>
      <c r="IEE103" s="753"/>
      <c r="IEI103" s="753"/>
      <c r="IEM103" s="753"/>
      <c r="IEQ103" s="753"/>
      <c r="IEU103" s="753"/>
      <c r="IEY103" s="753"/>
      <c r="IFC103" s="753"/>
      <c r="IFG103" s="753"/>
      <c r="IFK103" s="753"/>
      <c r="IFO103" s="753"/>
      <c r="IFS103" s="753"/>
      <c r="IFW103" s="753"/>
      <c r="IGA103" s="753"/>
      <c r="IGE103" s="753"/>
      <c r="IGI103" s="753"/>
      <c r="IGM103" s="753"/>
      <c r="IGQ103" s="753"/>
      <c r="IGU103" s="753"/>
      <c r="IGY103" s="753"/>
      <c r="IHC103" s="753"/>
      <c r="IHG103" s="753"/>
      <c r="IHK103" s="753"/>
      <c r="IHO103" s="753"/>
      <c r="IHS103" s="753"/>
      <c r="IHW103" s="753"/>
      <c r="IIA103" s="753"/>
      <c r="IIE103" s="753"/>
      <c r="III103" s="753"/>
      <c r="IIM103" s="753"/>
      <c r="IIQ103" s="753"/>
      <c r="IIU103" s="753"/>
      <c r="IIY103" s="753"/>
      <c r="IJC103" s="753"/>
      <c r="IJG103" s="753"/>
      <c r="IJK103" s="753"/>
      <c r="IJO103" s="753"/>
      <c r="IJS103" s="753"/>
      <c r="IJW103" s="753"/>
      <c r="IKA103" s="753"/>
      <c r="IKE103" s="753"/>
      <c r="IKI103" s="753"/>
      <c r="IKM103" s="753"/>
      <c r="IKQ103" s="753"/>
      <c r="IKU103" s="753"/>
      <c r="IKY103" s="753"/>
      <c r="ILC103" s="753"/>
      <c r="ILG103" s="753"/>
      <c r="ILK103" s="753"/>
      <c r="ILO103" s="753"/>
      <c r="ILS103" s="753"/>
      <c r="ILW103" s="753"/>
      <c r="IMA103" s="753"/>
      <c r="IME103" s="753"/>
      <c r="IMI103" s="753"/>
      <c r="IMM103" s="753"/>
      <c r="IMQ103" s="753"/>
      <c r="IMU103" s="753"/>
      <c r="IMY103" s="753"/>
      <c r="INC103" s="753"/>
      <c r="ING103" s="753"/>
      <c r="INK103" s="753"/>
      <c r="INO103" s="753"/>
      <c r="INS103" s="753"/>
      <c r="INW103" s="753"/>
      <c r="IOA103" s="753"/>
      <c r="IOE103" s="753"/>
      <c r="IOI103" s="753"/>
      <c r="IOM103" s="753"/>
      <c r="IOQ103" s="753"/>
      <c r="IOU103" s="753"/>
      <c r="IOY103" s="753"/>
      <c r="IPC103" s="753"/>
      <c r="IPG103" s="753"/>
      <c r="IPK103" s="753"/>
      <c r="IPO103" s="753"/>
      <c r="IPS103" s="753"/>
      <c r="IPW103" s="753"/>
      <c r="IQA103" s="753"/>
      <c r="IQE103" s="753"/>
      <c r="IQI103" s="753"/>
      <c r="IQM103" s="753"/>
      <c r="IQQ103" s="753"/>
      <c r="IQU103" s="753"/>
      <c r="IQY103" s="753"/>
      <c r="IRC103" s="753"/>
      <c r="IRG103" s="753"/>
      <c r="IRK103" s="753"/>
      <c r="IRO103" s="753"/>
      <c r="IRS103" s="753"/>
      <c r="IRW103" s="753"/>
      <c r="ISA103" s="753"/>
      <c r="ISE103" s="753"/>
      <c r="ISI103" s="753"/>
      <c r="ISM103" s="753"/>
      <c r="ISQ103" s="753"/>
      <c r="ISU103" s="753"/>
      <c r="ISY103" s="753"/>
      <c r="ITC103" s="753"/>
      <c r="ITG103" s="753"/>
      <c r="ITK103" s="753"/>
      <c r="ITO103" s="753"/>
      <c r="ITS103" s="753"/>
      <c r="ITW103" s="753"/>
      <c r="IUA103" s="753"/>
      <c r="IUE103" s="753"/>
      <c r="IUI103" s="753"/>
      <c r="IUM103" s="753"/>
      <c r="IUQ103" s="753"/>
      <c r="IUU103" s="753"/>
      <c r="IUY103" s="753"/>
      <c r="IVC103" s="753"/>
      <c r="IVG103" s="753"/>
      <c r="IVK103" s="753"/>
      <c r="IVO103" s="753"/>
      <c r="IVS103" s="753"/>
      <c r="IVW103" s="753"/>
      <c r="IWA103" s="753"/>
      <c r="IWE103" s="753"/>
      <c r="IWI103" s="753"/>
      <c r="IWM103" s="753"/>
      <c r="IWQ103" s="753"/>
      <c r="IWU103" s="753"/>
      <c r="IWY103" s="753"/>
      <c r="IXC103" s="753"/>
      <c r="IXG103" s="753"/>
      <c r="IXK103" s="753"/>
      <c r="IXO103" s="753"/>
      <c r="IXS103" s="753"/>
      <c r="IXW103" s="753"/>
      <c r="IYA103" s="753"/>
      <c r="IYE103" s="753"/>
      <c r="IYI103" s="753"/>
      <c r="IYM103" s="753"/>
      <c r="IYQ103" s="753"/>
      <c r="IYU103" s="753"/>
      <c r="IYY103" s="753"/>
      <c r="IZC103" s="753"/>
      <c r="IZG103" s="753"/>
      <c r="IZK103" s="753"/>
      <c r="IZO103" s="753"/>
      <c r="IZS103" s="753"/>
      <c r="IZW103" s="753"/>
      <c r="JAA103" s="753"/>
      <c r="JAE103" s="753"/>
      <c r="JAI103" s="753"/>
      <c r="JAM103" s="753"/>
      <c r="JAQ103" s="753"/>
      <c r="JAU103" s="753"/>
      <c r="JAY103" s="753"/>
      <c r="JBC103" s="753"/>
      <c r="JBG103" s="753"/>
      <c r="JBK103" s="753"/>
      <c r="JBO103" s="753"/>
      <c r="JBS103" s="753"/>
      <c r="JBW103" s="753"/>
      <c r="JCA103" s="753"/>
      <c r="JCE103" s="753"/>
      <c r="JCI103" s="753"/>
      <c r="JCM103" s="753"/>
      <c r="JCQ103" s="753"/>
      <c r="JCU103" s="753"/>
      <c r="JCY103" s="753"/>
      <c r="JDC103" s="753"/>
      <c r="JDG103" s="753"/>
      <c r="JDK103" s="753"/>
      <c r="JDO103" s="753"/>
      <c r="JDS103" s="753"/>
      <c r="JDW103" s="753"/>
      <c r="JEA103" s="753"/>
      <c r="JEE103" s="753"/>
      <c r="JEI103" s="753"/>
      <c r="JEM103" s="753"/>
      <c r="JEQ103" s="753"/>
      <c r="JEU103" s="753"/>
      <c r="JEY103" s="753"/>
      <c r="JFC103" s="753"/>
      <c r="JFG103" s="753"/>
      <c r="JFK103" s="753"/>
      <c r="JFO103" s="753"/>
      <c r="JFS103" s="753"/>
      <c r="JFW103" s="753"/>
      <c r="JGA103" s="753"/>
      <c r="JGE103" s="753"/>
      <c r="JGI103" s="753"/>
      <c r="JGM103" s="753"/>
      <c r="JGQ103" s="753"/>
      <c r="JGU103" s="753"/>
      <c r="JGY103" s="753"/>
      <c r="JHC103" s="753"/>
      <c r="JHG103" s="753"/>
      <c r="JHK103" s="753"/>
      <c r="JHO103" s="753"/>
      <c r="JHS103" s="753"/>
      <c r="JHW103" s="753"/>
      <c r="JIA103" s="753"/>
      <c r="JIE103" s="753"/>
      <c r="JII103" s="753"/>
      <c r="JIM103" s="753"/>
      <c r="JIQ103" s="753"/>
      <c r="JIU103" s="753"/>
      <c r="JIY103" s="753"/>
      <c r="JJC103" s="753"/>
      <c r="JJG103" s="753"/>
      <c r="JJK103" s="753"/>
      <c r="JJO103" s="753"/>
      <c r="JJS103" s="753"/>
      <c r="JJW103" s="753"/>
      <c r="JKA103" s="753"/>
      <c r="JKE103" s="753"/>
      <c r="JKI103" s="753"/>
      <c r="JKM103" s="753"/>
      <c r="JKQ103" s="753"/>
      <c r="JKU103" s="753"/>
      <c r="JKY103" s="753"/>
      <c r="JLC103" s="753"/>
      <c r="JLG103" s="753"/>
      <c r="JLK103" s="753"/>
      <c r="JLO103" s="753"/>
      <c r="JLS103" s="753"/>
      <c r="JLW103" s="753"/>
      <c r="JMA103" s="753"/>
      <c r="JME103" s="753"/>
      <c r="JMI103" s="753"/>
      <c r="JMM103" s="753"/>
      <c r="JMQ103" s="753"/>
      <c r="JMU103" s="753"/>
      <c r="JMY103" s="753"/>
      <c r="JNC103" s="753"/>
      <c r="JNG103" s="753"/>
      <c r="JNK103" s="753"/>
      <c r="JNO103" s="753"/>
      <c r="JNS103" s="753"/>
      <c r="JNW103" s="753"/>
      <c r="JOA103" s="753"/>
      <c r="JOE103" s="753"/>
      <c r="JOI103" s="753"/>
      <c r="JOM103" s="753"/>
      <c r="JOQ103" s="753"/>
      <c r="JOU103" s="753"/>
      <c r="JOY103" s="753"/>
      <c r="JPC103" s="753"/>
      <c r="JPG103" s="753"/>
      <c r="JPK103" s="753"/>
      <c r="JPO103" s="753"/>
      <c r="JPS103" s="753"/>
      <c r="JPW103" s="753"/>
      <c r="JQA103" s="753"/>
      <c r="JQE103" s="753"/>
      <c r="JQI103" s="753"/>
      <c r="JQM103" s="753"/>
      <c r="JQQ103" s="753"/>
      <c r="JQU103" s="753"/>
      <c r="JQY103" s="753"/>
      <c r="JRC103" s="753"/>
      <c r="JRG103" s="753"/>
      <c r="JRK103" s="753"/>
      <c r="JRO103" s="753"/>
      <c r="JRS103" s="753"/>
      <c r="JRW103" s="753"/>
      <c r="JSA103" s="753"/>
      <c r="JSE103" s="753"/>
      <c r="JSI103" s="753"/>
      <c r="JSM103" s="753"/>
      <c r="JSQ103" s="753"/>
      <c r="JSU103" s="753"/>
      <c r="JSY103" s="753"/>
      <c r="JTC103" s="753"/>
      <c r="JTG103" s="753"/>
      <c r="JTK103" s="753"/>
      <c r="JTO103" s="753"/>
      <c r="JTS103" s="753"/>
      <c r="JTW103" s="753"/>
      <c r="JUA103" s="753"/>
      <c r="JUE103" s="753"/>
      <c r="JUI103" s="753"/>
      <c r="JUM103" s="753"/>
      <c r="JUQ103" s="753"/>
      <c r="JUU103" s="753"/>
      <c r="JUY103" s="753"/>
      <c r="JVC103" s="753"/>
      <c r="JVG103" s="753"/>
      <c r="JVK103" s="753"/>
      <c r="JVO103" s="753"/>
      <c r="JVS103" s="753"/>
      <c r="JVW103" s="753"/>
      <c r="JWA103" s="753"/>
      <c r="JWE103" s="753"/>
      <c r="JWI103" s="753"/>
      <c r="JWM103" s="753"/>
      <c r="JWQ103" s="753"/>
      <c r="JWU103" s="753"/>
      <c r="JWY103" s="753"/>
      <c r="JXC103" s="753"/>
      <c r="JXG103" s="753"/>
      <c r="JXK103" s="753"/>
      <c r="JXO103" s="753"/>
      <c r="JXS103" s="753"/>
      <c r="JXW103" s="753"/>
      <c r="JYA103" s="753"/>
      <c r="JYE103" s="753"/>
      <c r="JYI103" s="753"/>
      <c r="JYM103" s="753"/>
      <c r="JYQ103" s="753"/>
      <c r="JYU103" s="753"/>
      <c r="JYY103" s="753"/>
      <c r="JZC103" s="753"/>
      <c r="JZG103" s="753"/>
      <c r="JZK103" s="753"/>
      <c r="JZO103" s="753"/>
      <c r="JZS103" s="753"/>
      <c r="JZW103" s="753"/>
      <c r="KAA103" s="753"/>
      <c r="KAE103" s="753"/>
      <c r="KAI103" s="753"/>
      <c r="KAM103" s="753"/>
      <c r="KAQ103" s="753"/>
      <c r="KAU103" s="753"/>
      <c r="KAY103" s="753"/>
      <c r="KBC103" s="753"/>
      <c r="KBG103" s="753"/>
      <c r="KBK103" s="753"/>
      <c r="KBO103" s="753"/>
      <c r="KBS103" s="753"/>
      <c r="KBW103" s="753"/>
      <c r="KCA103" s="753"/>
      <c r="KCE103" s="753"/>
      <c r="KCI103" s="753"/>
      <c r="KCM103" s="753"/>
      <c r="KCQ103" s="753"/>
      <c r="KCU103" s="753"/>
      <c r="KCY103" s="753"/>
      <c r="KDC103" s="753"/>
      <c r="KDG103" s="753"/>
      <c r="KDK103" s="753"/>
      <c r="KDO103" s="753"/>
      <c r="KDS103" s="753"/>
      <c r="KDW103" s="753"/>
      <c r="KEA103" s="753"/>
      <c r="KEE103" s="753"/>
      <c r="KEI103" s="753"/>
      <c r="KEM103" s="753"/>
      <c r="KEQ103" s="753"/>
      <c r="KEU103" s="753"/>
      <c r="KEY103" s="753"/>
      <c r="KFC103" s="753"/>
      <c r="KFG103" s="753"/>
      <c r="KFK103" s="753"/>
      <c r="KFO103" s="753"/>
      <c r="KFS103" s="753"/>
      <c r="KFW103" s="753"/>
      <c r="KGA103" s="753"/>
      <c r="KGE103" s="753"/>
      <c r="KGI103" s="753"/>
      <c r="KGM103" s="753"/>
      <c r="KGQ103" s="753"/>
      <c r="KGU103" s="753"/>
      <c r="KGY103" s="753"/>
      <c r="KHC103" s="753"/>
      <c r="KHG103" s="753"/>
      <c r="KHK103" s="753"/>
      <c r="KHO103" s="753"/>
      <c r="KHS103" s="753"/>
      <c r="KHW103" s="753"/>
      <c r="KIA103" s="753"/>
      <c r="KIE103" s="753"/>
      <c r="KII103" s="753"/>
      <c r="KIM103" s="753"/>
      <c r="KIQ103" s="753"/>
      <c r="KIU103" s="753"/>
      <c r="KIY103" s="753"/>
      <c r="KJC103" s="753"/>
      <c r="KJG103" s="753"/>
      <c r="KJK103" s="753"/>
      <c r="KJO103" s="753"/>
      <c r="KJS103" s="753"/>
      <c r="KJW103" s="753"/>
      <c r="KKA103" s="753"/>
      <c r="KKE103" s="753"/>
      <c r="KKI103" s="753"/>
      <c r="KKM103" s="753"/>
      <c r="KKQ103" s="753"/>
      <c r="KKU103" s="753"/>
      <c r="KKY103" s="753"/>
      <c r="KLC103" s="753"/>
      <c r="KLG103" s="753"/>
      <c r="KLK103" s="753"/>
      <c r="KLO103" s="753"/>
      <c r="KLS103" s="753"/>
      <c r="KLW103" s="753"/>
      <c r="KMA103" s="753"/>
      <c r="KME103" s="753"/>
      <c r="KMI103" s="753"/>
      <c r="KMM103" s="753"/>
      <c r="KMQ103" s="753"/>
      <c r="KMU103" s="753"/>
      <c r="KMY103" s="753"/>
      <c r="KNC103" s="753"/>
      <c r="KNG103" s="753"/>
      <c r="KNK103" s="753"/>
      <c r="KNO103" s="753"/>
      <c r="KNS103" s="753"/>
      <c r="KNW103" s="753"/>
      <c r="KOA103" s="753"/>
      <c r="KOE103" s="753"/>
      <c r="KOI103" s="753"/>
      <c r="KOM103" s="753"/>
      <c r="KOQ103" s="753"/>
      <c r="KOU103" s="753"/>
      <c r="KOY103" s="753"/>
      <c r="KPC103" s="753"/>
      <c r="KPG103" s="753"/>
      <c r="KPK103" s="753"/>
      <c r="KPO103" s="753"/>
      <c r="KPS103" s="753"/>
      <c r="KPW103" s="753"/>
      <c r="KQA103" s="753"/>
      <c r="KQE103" s="753"/>
      <c r="KQI103" s="753"/>
      <c r="KQM103" s="753"/>
      <c r="KQQ103" s="753"/>
      <c r="KQU103" s="753"/>
      <c r="KQY103" s="753"/>
      <c r="KRC103" s="753"/>
      <c r="KRG103" s="753"/>
      <c r="KRK103" s="753"/>
      <c r="KRO103" s="753"/>
      <c r="KRS103" s="753"/>
      <c r="KRW103" s="753"/>
      <c r="KSA103" s="753"/>
      <c r="KSE103" s="753"/>
      <c r="KSI103" s="753"/>
      <c r="KSM103" s="753"/>
      <c r="KSQ103" s="753"/>
      <c r="KSU103" s="753"/>
      <c r="KSY103" s="753"/>
      <c r="KTC103" s="753"/>
      <c r="KTG103" s="753"/>
      <c r="KTK103" s="753"/>
      <c r="KTO103" s="753"/>
      <c r="KTS103" s="753"/>
      <c r="KTW103" s="753"/>
      <c r="KUA103" s="753"/>
      <c r="KUE103" s="753"/>
      <c r="KUI103" s="753"/>
      <c r="KUM103" s="753"/>
      <c r="KUQ103" s="753"/>
      <c r="KUU103" s="753"/>
      <c r="KUY103" s="753"/>
      <c r="KVC103" s="753"/>
      <c r="KVG103" s="753"/>
      <c r="KVK103" s="753"/>
      <c r="KVO103" s="753"/>
      <c r="KVS103" s="753"/>
      <c r="KVW103" s="753"/>
      <c r="KWA103" s="753"/>
      <c r="KWE103" s="753"/>
      <c r="KWI103" s="753"/>
      <c r="KWM103" s="753"/>
      <c r="KWQ103" s="753"/>
      <c r="KWU103" s="753"/>
      <c r="KWY103" s="753"/>
      <c r="KXC103" s="753"/>
      <c r="KXG103" s="753"/>
      <c r="KXK103" s="753"/>
      <c r="KXO103" s="753"/>
      <c r="KXS103" s="753"/>
      <c r="KXW103" s="753"/>
      <c r="KYA103" s="753"/>
      <c r="KYE103" s="753"/>
      <c r="KYI103" s="753"/>
      <c r="KYM103" s="753"/>
      <c r="KYQ103" s="753"/>
      <c r="KYU103" s="753"/>
      <c r="KYY103" s="753"/>
      <c r="KZC103" s="753"/>
      <c r="KZG103" s="753"/>
      <c r="KZK103" s="753"/>
      <c r="KZO103" s="753"/>
      <c r="KZS103" s="753"/>
      <c r="KZW103" s="753"/>
      <c r="LAA103" s="753"/>
      <c r="LAE103" s="753"/>
      <c r="LAI103" s="753"/>
      <c r="LAM103" s="753"/>
      <c r="LAQ103" s="753"/>
      <c r="LAU103" s="753"/>
      <c r="LAY103" s="753"/>
      <c r="LBC103" s="753"/>
      <c r="LBG103" s="753"/>
      <c r="LBK103" s="753"/>
      <c r="LBO103" s="753"/>
      <c r="LBS103" s="753"/>
      <c r="LBW103" s="753"/>
      <c r="LCA103" s="753"/>
      <c r="LCE103" s="753"/>
      <c r="LCI103" s="753"/>
      <c r="LCM103" s="753"/>
      <c r="LCQ103" s="753"/>
      <c r="LCU103" s="753"/>
      <c r="LCY103" s="753"/>
      <c r="LDC103" s="753"/>
      <c r="LDG103" s="753"/>
      <c r="LDK103" s="753"/>
      <c r="LDO103" s="753"/>
      <c r="LDS103" s="753"/>
      <c r="LDW103" s="753"/>
      <c r="LEA103" s="753"/>
      <c r="LEE103" s="753"/>
      <c r="LEI103" s="753"/>
      <c r="LEM103" s="753"/>
      <c r="LEQ103" s="753"/>
      <c r="LEU103" s="753"/>
      <c r="LEY103" s="753"/>
      <c r="LFC103" s="753"/>
      <c r="LFG103" s="753"/>
      <c r="LFK103" s="753"/>
      <c r="LFO103" s="753"/>
      <c r="LFS103" s="753"/>
      <c r="LFW103" s="753"/>
      <c r="LGA103" s="753"/>
      <c r="LGE103" s="753"/>
      <c r="LGI103" s="753"/>
      <c r="LGM103" s="753"/>
      <c r="LGQ103" s="753"/>
      <c r="LGU103" s="753"/>
      <c r="LGY103" s="753"/>
      <c r="LHC103" s="753"/>
      <c r="LHG103" s="753"/>
      <c r="LHK103" s="753"/>
      <c r="LHO103" s="753"/>
      <c r="LHS103" s="753"/>
      <c r="LHW103" s="753"/>
      <c r="LIA103" s="753"/>
      <c r="LIE103" s="753"/>
      <c r="LII103" s="753"/>
      <c r="LIM103" s="753"/>
      <c r="LIQ103" s="753"/>
      <c r="LIU103" s="753"/>
      <c r="LIY103" s="753"/>
      <c r="LJC103" s="753"/>
      <c r="LJG103" s="753"/>
      <c r="LJK103" s="753"/>
      <c r="LJO103" s="753"/>
      <c r="LJS103" s="753"/>
      <c r="LJW103" s="753"/>
      <c r="LKA103" s="753"/>
      <c r="LKE103" s="753"/>
      <c r="LKI103" s="753"/>
      <c r="LKM103" s="753"/>
      <c r="LKQ103" s="753"/>
      <c r="LKU103" s="753"/>
      <c r="LKY103" s="753"/>
      <c r="LLC103" s="753"/>
      <c r="LLG103" s="753"/>
      <c r="LLK103" s="753"/>
      <c r="LLO103" s="753"/>
      <c r="LLS103" s="753"/>
      <c r="LLW103" s="753"/>
      <c r="LMA103" s="753"/>
      <c r="LME103" s="753"/>
      <c r="LMI103" s="753"/>
      <c r="LMM103" s="753"/>
      <c r="LMQ103" s="753"/>
      <c r="LMU103" s="753"/>
      <c r="LMY103" s="753"/>
      <c r="LNC103" s="753"/>
      <c r="LNG103" s="753"/>
      <c r="LNK103" s="753"/>
      <c r="LNO103" s="753"/>
      <c r="LNS103" s="753"/>
      <c r="LNW103" s="753"/>
      <c r="LOA103" s="753"/>
      <c r="LOE103" s="753"/>
      <c r="LOI103" s="753"/>
      <c r="LOM103" s="753"/>
      <c r="LOQ103" s="753"/>
      <c r="LOU103" s="753"/>
      <c r="LOY103" s="753"/>
      <c r="LPC103" s="753"/>
      <c r="LPG103" s="753"/>
      <c r="LPK103" s="753"/>
      <c r="LPO103" s="753"/>
      <c r="LPS103" s="753"/>
      <c r="LPW103" s="753"/>
      <c r="LQA103" s="753"/>
      <c r="LQE103" s="753"/>
      <c r="LQI103" s="753"/>
      <c r="LQM103" s="753"/>
      <c r="LQQ103" s="753"/>
      <c r="LQU103" s="753"/>
      <c r="LQY103" s="753"/>
      <c r="LRC103" s="753"/>
      <c r="LRG103" s="753"/>
      <c r="LRK103" s="753"/>
      <c r="LRO103" s="753"/>
      <c r="LRS103" s="753"/>
      <c r="LRW103" s="753"/>
      <c r="LSA103" s="753"/>
      <c r="LSE103" s="753"/>
      <c r="LSI103" s="753"/>
      <c r="LSM103" s="753"/>
      <c r="LSQ103" s="753"/>
      <c r="LSU103" s="753"/>
      <c r="LSY103" s="753"/>
      <c r="LTC103" s="753"/>
      <c r="LTG103" s="753"/>
      <c r="LTK103" s="753"/>
      <c r="LTO103" s="753"/>
      <c r="LTS103" s="753"/>
      <c r="LTW103" s="753"/>
      <c r="LUA103" s="753"/>
      <c r="LUE103" s="753"/>
      <c r="LUI103" s="753"/>
      <c r="LUM103" s="753"/>
      <c r="LUQ103" s="753"/>
      <c r="LUU103" s="753"/>
      <c r="LUY103" s="753"/>
      <c r="LVC103" s="753"/>
      <c r="LVG103" s="753"/>
      <c r="LVK103" s="753"/>
      <c r="LVO103" s="753"/>
      <c r="LVS103" s="753"/>
      <c r="LVW103" s="753"/>
      <c r="LWA103" s="753"/>
      <c r="LWE103" s="753"/>
      <c r="LWI103" s="753"/>
      <c r="LWM103" s="753"/>
      <c r="LWQ103" s="753"/>
      <c r="LWU103" s="753"/>
      <c r="LWY103" s="753"/>
      <c r="LXC103" s="753"/>
      <c r="LXG103" s="753"/>
      <c r="LXK103" s="753"/>
      <c r="LXO103" s="753"/>
      <c r="LXS103" s="753"/>
      <c r="LXW103" s="753"/>
      <c r="LYA103" s="753"/>
      <c r="LYE103" s="753"/>
      <c r="LYI103" s="753"/>
      <c r="LYM103" s="753"/>
      <c r="LYQ103" s="753"/>
      <c r="LYU103" s="753"/>
      <c r="LYY103" s="753"/>
      <c r="LZC103" s="753"/>
      <c r="LZG103" s="753"/>
      <c r="LZK103" s="753"/>
      <c r="LZO103" s="753"/>
      <c r="LZS103" s="753"/>
      <c r="LZW103" s="753"/>
      <c r="MAA103" s="753"/>
      <c r="MAE103" s="753"/>
      <c r="MAI103" s="753"/>
      <c r="MAM103" s="753"/>
      <c r="MAQ103" s="753"/>
      <c r="MAU103" s="753"/>
      <c r="MAY103" s="753"/>
      <c r="MBC103" s="753"/>
      <c r="MBG103" s="753"/>
      <c r="MBK103" s="753"/>
      <c r="MBO103" s="753"/>
      <c r="MBS103" s="753"/>
      <c r="MBW103" s="753"/>
      <c r="MCA103" s="753"/>
      <c r="MCE103" s="753"/>
      <c r="MCI103" s="753"/>
      <c r="MCM103" s="753"/>
      <c r="MCQ103" s="753"/>
      <c r="MCU103" s="753"/>
      <c r="MCY103" s="753"/>
      <c r="MDC103" s="753"/>
      <c r="MDG103" s="753"/>
      <c r="MDK103" s="753"/>
      <c r="MDO103" s="753"/>
      <c r="MDS103" s="753"/>
      <c r="MDW103" s="753"/>
      <c r="MEA103" s="753"/>
      <c r="MEE103" s="753"/>
      <c r="MEI103" s="753"/>
      <c r="MEM103" s="753"/>
      <c r="MEQ103" s="753"/>
      <c r="MEU103" s="753"/>
      <c r="MEY103" s="753"/>
      <c r="MFC103" s="753"/>
      <c r="MFG103" s="753"/>
      <c r="MFK103" s="753"/>
      <c r="MFO103" s="753"/>
      <c r="MFS103" s="753"/>
      <c r="MFW103" s="753"/>
      <c r="MGA103" s="753"/>
      <c r="MGE103" s="753"/>
      <c r="MGI103" s="753"/>
      <c r="MGM103" s="753"/>
      <c r="MGQ103" s="753"/>
      <c r="MGU103" s="753"/>
      <c r="MGY103" s="753"/>
      <c r="MHC103" s="753"/>
      <c r="MHG103" s="753"/>
      <c r="MHK103" s="753"/>
      <c r="MHO103" s="753"/>
      <c r="MHS103" s="753"/>
      <c r="MHW103" s="753"/>
      <c r="MIA103" s="753"/>
      <c r="MIE103" s="753"/>
      <c r="MII103" s="753"/>
      <c r="MIM103" s="753"/>
      <c r="MIQ103" s="753"/>
      <c r="MIU103" s="753"/>
      <c r="MIY103" s="753"/>
      <c r="MJC103" s="753"/>
      <c r="MJG103" s="753"/>
      <c r="MJK103" s="753"/>
      <c r="MJO103" s="753"/>
      <c r="MJS103" s="753"/>
      <c r="MJW103" s="753"/>
      <c r="MKA103" s="753"/>
      <c r="MKE103" s="753"/>
      <c r="MKI103" s="753"/>
      <c r="MKM103" s="753"/>
      <c r="MKQ103" s="753"/>
      <c r="MKU103" s="753"/>
      <c r="MKY103" s="753"/>
      <c r="MLC103" s="753"/>
      <c r="MLG103" s="753"/>
      <c r="MLK103" s="753"/>
      <c r="MLO103" s="753"/>
      <c r="MLS103" s="753"/>
      <c r="MLW103" s="753"/>
      <c r="MMA103" s="753"/>
      <c r="MME103" s="753"/>
      <c r="MMI103" s="753"/>
      <c r="MMM103" s="753"/>
      <c r="MMQ103" s="753"/>
      <c r="MMU103" s="753"/>
      <c r="MMY103" s="753"/>
      <c r="MNC103" s="753"/>
      <c r="MNG103" s="753"/>
      <c r="MNK103" s="753"/>
      <c r="MNO103" s="753"/>
      <c r="MNS103" s="753"/>
      <c r="MNW103" s="753"/>
      <c r="MOA103" s="753"/>
      <c r="MOE103" s="753"/>
      <c r="MOI103" s="753"/>
      <c r="MOM103" s="753"/>
      <c r="MOQ103" s="753"/>
      <c r="MOU103" s="753"/>
      <c r="MOY103" s="753"/>
      <c r="MPC103" s="753"/>
      <c r="MPG103" s="753"/>
      <c r="MPK103" s="753"/>
      <c r="MPO103" s="753"/>
      <c r="MPS103" s="753"/>
      <c r="MPW103" s="753"/>
      <c r="MQA103" s="753"/>
      <c r="MQE103" s="753"/>
      <c r="MQI103" s="753"/>
      <c r="MQM103" s="753"/>
      <c r="MQQ103" s="753"/>
      <c r="MQU103" s="753"/>
      <c r="MQY103" s="753"/>
      <c r="MRC103" s="753"/>
      <c r="MRG103" s="753"/>
      <c r="MRK103" s="753"/>
      <c r="MRO103" s="753"/>
      <c r="MRS103" s="753"/>
      <c r="MRW103" s="753"/>
      <c r="MSA103" s="753"/>
      <c r="MSE103" s="753"/>
      <c r="MSI103" s="753"/>
      <c r="MSM103" s="753"/>
      <c r="MSQ103" s="753"/>
      <c r="MSU103" s="753"/>
      <c r="MSY103" s="753"/>
      <c r="MTC103" s="753"/>
      <c r="MTG103" s="753"/>
      <c r="MTK103" s="753"/>
      <c r="MTO103" s="753"/>
      <c r="MTS103" s="753"/>
      <c r="MTW103" s="753"/>
      <c r="MUA103" s="753"/>
      <c r="MUE103" s="753"/>
      <c r="MUI103" s="753"/>
      <c r="MUM103" s="753"/>
      <c r="MUQ103" s="753"/>
      <c r="MUU103" s="753"/>
      <c r="MUY103" s="753"/>
      <c r="MVC103" s="753"/>
      <c r="MVG103" s="753"/>
      <c r="MVK103" s="753"/>
      <c r="MVO103" s="753"/>
      <c r="MVS103" s="753"/>
      <c r="MVW103" s="753"/>
      <c r="MWA103" s="753"/>
      <c r="MWE103" s="753"/>
      <c r="MWI103" s="753"/>
      <c r="MWM103" s="753"/>
      <c r="MWQ103" s="753"/>
      <c r="MWU103" s="753"/>
      <c r="MWY103" s="753"/>
      <c r="MXC103" s="753"/>
      <c r="MXG103" s="753"/>
      <c r="MXK103" s="753"/>
      <c r="MXO103" s="753"/>
      <c r="MXS103" s="753"/>
      <c r="MXW103" s="753"/>
      <c r="MYA103" s="753"/>
      <c r="MYE103" s="753"/>
      <c r="MYI103" s="753"/>
      <c r="MYM103" s="753"/>
      <c r="MYQ103" s="753"/>
      <c r="MYU103" s="753"/>
      <c r="MYY103" s="753"/>
      <c r="MZC103" s="753"/>
      <c r="MZG103" s="753"/>
      <c r="MZK103" s="753"/>
      <c r="MZO103" s="753"/>
      <c r="MZS103" s="753"/>
      <c r="MZW103" s="753"/>
      <c r="NAA103" s="753"/>
      <c r="NAE103" s="753"/>
      <c r="NAI103" s="753"/>
      <c r="NAM103" s="753"/>
      <c r="NAQ103" s="753"/>
      <c r="NAU103" s="753"/>
      <c r="NAY103" s="753"/>
      <c r="NBC103" s="753"/>
      <c r="NBG103" s="753"/>
      <c r="NBK103" s="753"/>
      <c r="NBO103" s="753"/>
      <c r="NBS103" s="753"/>
      <c r="NBW103" s="753"/>
      <c r="NCA103" s="753"/>
      <c r="NCE103" s="753"/>
      <c r="NCI103" s="753"/>
      <c r="NCM103" s="753"/>
      <c r="NCQ103" s="753"/>
      <c r="NCU103" s="753"/>
      <c r="NCY103" s="753"/>
      <c r="NDC103" s="753"/>
      <c r="NDG103" s="753"/>
      <c r="NDK103" s="753"/>
      <c r="NDO103" s="753"/>
      <c r="NDS103" s="753"/>
      <c r="NDW103" s="753"/>
      <c r="NEA103" s="753"/>
      <c r="NEE103" s="753"/>
      <c r="NEI103" s="753"/>
      <c r="NEM103" s="753"/>
      <c r="NEQ103" s="753"/>
      <c r="NEU103" s="753"/>
      <c r="NEY103" s="753"/>
      <c r="NFC103" s="753"/>
      <c r="NFG103" s="753"/>
      <c r="NFK103" s="753"/>
      <c r="NFO103" s="753"/>
      <c r="NFS103" s="753"/>
      <c r="NFW103" s="753"/>
      <c r="NGA103" s="753"/>
      <c r="NGE103" s="753"/>
      <c r="NGI103" s="753"/>
      <c r="NGM103" s="753"/>
      <c r="NGQ103" s="753"/>
      <c r="NGU103" s="753"/>
      <c r="NGY103" s="753"/>
      <c r="NHC103" s="753"/>
      <c r="NHG103" s="753"/>
      <c r="NHK103" s="753"/>
      <c r="NHO103" s="753"/>
      <c r="NHS103" s="753"/>
      <c r="NHW103" s="753"/>
      <c r="NIA103" s="753"/>
      <c r="NIE103" s="753"/>
      <c r="NII103" s="753"/>
      <c r="NIM103" s="753"/>
      <c r="NIQ103" s="753"/>
      <c r="NIU103" s="753"/>
      <c r="NIY103" s="753"/>
      <c r="NJC103" s="753"/>
      <c r="NJG103" s="753"/>
      <c r="NJK103" s="753"/>
      <c r="NJO103" s="753"/>
      <c r="NJS103" s="753"/>
      <c r="NJW103" s="753"/>
      <c r="NKA103" s="753"/>
      <c r="NKE103" s="753"/>
      <c r="NKI103" s="753"/>
      <c r="NKM103" s="753"/>
      <c r="NKQ103" s="753"/>
      <c r="NKU103" s="753"/>
      <c r="NKY103" s="753"/>
      <c r="NLC103" s="753"/>
      <c r="NLG103" s="753"/>
      <c r="NLK103" s="753"/>
      <c r="NLO103" s="753"/>
      <c r="NLS103" s="753"/>
      <c r="NLW103" s="753"/>
      <c r="NMA103" s="753"/>
      <c r="NME103" s="753"/>
      <c r="NMI103" s="753"/>
      <c r="NMM103" s="753"/>
      <c r="NMQ103" s="753"/>
      <c r="NMU103" s="753"/>
      <c r="NMY103" s="753"/>
      <c r="NNC103" s="753"/>
      <c r="NNG103" s="753"/>
      <c r="NNK103" s="753"/>
      <c r="NNO103" s="753"/>
      <c r="NNS103" s="753"/>
      <c r="NNW103" s="753"/>
      <c r="NOA103" s="753"/>
      <c r="NOE103" s="753"/>
      <c r="NOI103" s="753"/>
      <c r="NOM103" s="753"/>
      <c r="NOQ103" s="753"/>
      <c r="NOU103" s="753"/>
      <c r="NOY103" s="753"/>
      <c r="NPC103" s="753"/>
      <c r="NPG103" s="753"/>
      <c r="NPK103" s="753"/>
      <c r="NPO103" s="753"/>
      <c r="NPS103" s="753"/>
      <c r="NPW103" s="753"/>
      <c r="NQA103" s="753"/>
      <c r="NQE103" s="753"/>
      <c r="NQI103" s="753"/>
      <c r="NQM103" s="753"/>
      <c r="NQQ103" s="753"/>
      <c r="NQU103" s="753"/>
      <c r="NQY103" s="753"/>
      <c r="NRC103" s="753"/>
      <c r="NRG103" s="753"/>
      <c r="NRK103" s="753"/>
      <c r="NRO103" s="753"/>
      <c r="NRS103" s="753"/>
      <c r="NRW103" s="753"/>
      <c r="NSA103" s="753"/>
      <c r="NSE103" s="753"/>
      <c r="NSI103" s="753"/>
      <c r="NSM103" s="753"/>
      <c r="NSQ103" s="753"/>
      <c r="NSU103" s="753"/>
      <c r="NSY103" s="753"/>
      <c r="NTC103" s="753"/>
      <c r="NTG103" s="753"/>
      <c r="NTK103" s="753"/>
      <c r="NTO103" s="753"/>
      <c r="NTS103" s="753"/>
      <c r="NTW103" s="753"/>
      <c r="NUA103" s="753"/>
      <c r="NUE103" s="753"/>
      <c r="NUI103" s="753"/>
      <c r="NUM103" s="753"/>
      <c r="NUQ103" s="753"/>
      <c r="NUU103" s="753"/>
      <c r="NUY103" s="753"/>
      <c r="NVC103" s="753"/>
      <c r="NVG103" s="753"/>
      <c r="NVK103" s="753"/>
      <c r="NVO103" s="753"/>
      <c r="NVS103" s="753"/>
      <c r="NVW103" s="753"/>
      <c r="NWA103" s="753"/>
      <c r="NWE103" s="753"/>
      <c r="NWI103" s="753"/>
      <c r="NWM103" s="753"/>
      <c r="NWQ103" s="753"/>
      <c r="NWU103" s="753"/>
      <c r="NWY103" s="753"/>
      <c r="NXC103" s="753"/>
      <c r="NXG103" s="753"/>
      <c r="NXK103" s="753"/>
      <c r="NXO103" s="753"/>
      <c r="NXS103" s="753"/>
      <c r="NXW103" s="753"/>
      <c r="NYA103" s="753"/>
      <c r="NYE103" s="753"/>
      <c r="NYI103" s="753"/>
      <c r="NYM103" s="753"/>
      <c r="NYQ103" s="753"/>
      <c r="NYU103" s="753"/>
      <c r="NYY103" s="753"/>
      <c r="NZC103" s="753"/>
      <c r="NZG103" s="753"/>
      <c r="NZK103" s="753"/>
      <c r="NZO103" s="753"/>
      <c r="NZS103" s="753"/>
      <c r="NZW103" s="753"/>
      <c r="OAA103" s="753"/>
      <c r="OAE103" s="753"/>
      <c r="OAI103" s="753"/>
      <c r="OAM103" s="753"/>
      <c r="OAQ103" s="753"/>
      <c r="OAU103" s="753"/>
      <c r="OAY103" s="753"/>
      <c r="OBC103" s="753"/>
      <c r="OBG103" s="753"/>
      <c r="OBK103" s="753"/>
      <c r="OBO103" s="753"/>
      <c r="OBS103" s="753"/>
      <c r="OBW103" s="753"/>
      <c r="OCA103" s="753"/>
      <c r="OCE103" s="753"/>
      <c r="OCI103" s="753"/>
      <c r="OCM103" s="753"/>
      <c r="OCQ103" s="753"/>
      <c r="OCU103" s="753"/>
      <c r="OCY103" s="753"/>
      <c r="ODC103" s="753"/>
      <c r="ODG103" s="753"/>
      <c r="ODK103" s="753"/>
      <c r="ODO103" s="753"/>
      <c r="ODS103" s="753"/>
      <c r="ODW103" s="753"/>
      <c r="OEA103" s="753"/>
      <c r="OEE103" s="753"/>
      <c r="OEI103" s="753"/>
      <c r="OEM103" s="753"/>
      <c r="OEQ103" s="753"/>
      <c r="OEU103" s="753"/>
      <c r="OEY103" s="753"/>
      <c r="OFC103" s="753"/>
      <c r="OFG103" s="753"/>
      <c r="OFK103" s="753"/>
      <c r="OFO103" s="753"/>
      <c r="OFS103" s="753"/>
      <c r="OFW103" s="753"/>
      <c r="OGA103" s="753"/>
      <c r="OGE103" s="753"/>
      <c r="OGI103" s="753"/>
      <c r="OGM103" s="753"/>
      <c r="OGQ103" s="753"/>
      <c r="OGU103" s="753"/>
      <c r="OGY103" s="753"/>
      <c r="OHC103" s="753"/>
      <c r="OHG103" s="753"/>
      <c r="OHK103" s="753"/>
      <c r="OHO103" s="753"/>
      <c r="OHS103" s="753"/>
      <c r="OHW103" s="753"/>
      <c r="OIA103" s="753"/>
      <c r="OIE103" s="753"/>
      <c r="OII103" s="753"/>
      <c r="OIM103" s="753"/>
      <c r="OIQ103" s="753"/>
      <c r="OIU103" s="753"/>
      <c r="OIY103" s="753"/>
      <c r="OJC103" s="753"/>
      <c r="OJG103" s="753"/>
      <c r="OJK103" s="753"/>
      <c r="OJO103" s="753"/>
      <c r="OJS103" s="753"/>
      <c r="OJW103" s="753"/>
      <c r="OKA103" s="753"/>
      <c r="OKE103" s="753"/>
      <c r="OKI103" s="753"/>
      <c r="OKM103" s="753"/>
      <c r="OKQ103" s="753"/>
      <c r="OKU103" s="753"/>
      <c r="OKY103" s="753"/>
      <c r="OLC103" s="753"/>
      <c r="OLG103" s="753"/>
      <c r="OLK103" s="753"/>
      <c r="OLO103" s="753"/>
      <c r="OLS103" s="753"/>
      <c r="OLW103" s="753"/>
      <c r="OMA103" s="753"/>
      <c r="OME103" s="753"/>
      <c r="OMI103" s="753"/>
      <c r="OMM103" s="753"/>
      <c r="OMQ103" s="753"/>
      <c r="OMU103" s="753"/>
      <c r="OMY103" s="753"/>
      <c r="ONC103" s="753"/>
      <c r="ONG103" s="753"/>
      <c r="ONK103" s="753"/>
      <c r="ONO103" s="753"/>
      <c r="ONS103" s="753"/>
      <c r="ONW103" s="753"/>
      <c r="OOA103" s="753"/>
      <c r="OOE103" s="753"/>
      <c r="OOI103" s="753"/>
      <c r="OOM103" s="753"/>
      <c r="OOQ103" s="753"/>
      <c r="OOU103" s="753"/>
      <c r="OOY103" s="753"/>
      <c r="OPC103" s="753"/>
      <c r="OPG103" s="753"/>
      <c r="OPK103" s="753"/>
      <c r="OPO103" s="753"/>
      <c r="OPS103" s="753"/>
      <c r="OPW103" s="753"/>
      <c r="OQA103" s="753"/>
      <c r="OQE103" s="753"/>
      <c r="OQI103" s="753"/>
      <c r="OQM103" s="753"/>
      <c r="OQQ103" s="753"/>
      <c r="OQU103" s="753"/>
      <c r="OQY103" s="753"/>
      <c r="ORC103" s="753"/>
      <c r="ORG103" s="753"/>
      <c r="ORK103" s="753"/>
      <c r="ORO103" s="753"/>
      <c r="ORS103" s="753"/>
      <c r="ORW103" s="753"/>
      <c r="OSA103" s="753"/>
      <c r="OSE103" s="753"/>
      <c r="OSI103" s="753"/>
      <c r="OSM103" s="753"/>
      <c r="OSQ103" s="753"/>
      <c r="OSU103" s="753"/>
      <c r="OSY103" s="753"/>
      <c r="OTC103" s="753"/>
      <c r="OTG103" s="753"/>
      <c r="OTK103" s="753"/>
      <c r="OTO103" s="753"/>
      <c r="OTS103" s="753"/>
      <c r="OTW103" s="753"/>
      <c r="OUA103" s="753"/>
      <c r="OUE103" s="753"/>
      <c r="OUI103" s="753"/>
      <c r="OUM103" s="753"/>
      <c r="OUQ103" s="753"/>
      <c r="OUU103" s="753"/>
      <c r="OUY103" s="753"/>
      <c r="OVC103" s="753"/>
      <c r="OVG103" s="753"/>
      <c r="OVK103" s="753"/>
      <c r="OVO103" s="753"/>
      <c r="OVS103" s="753"/>
      <c r="OVW103" s="753"/>
      <c r="OWA103" s="753"/>
      <c r="OWE103" s="753"/>
      <c r="OWI103" s="753"/>
      <c r="OWM103" s="753"/>
      <c r="OWQ103" s="753"/>
      <c r="OWU103" s="753"/>
      <c r="OWY103" s="753"/>
      <c r="OXC103" s="753"/>
      <c r="OXG103" s="753"/>
      <c r="OXK103" s="753"/>
      <c r="OXO103" s="753"/>
      <c r="OXS103" s="753"/>
      <c r="OXW103" s="753"/>
      <c r="OYA103" s="753"/>
      <c r="OYE103" s="753"/>
      <c r="OYI103" s="753"/>
      <c r="OYM103" s="753"/>
      <c r="OYQ103" s="753"/>
      <c r="OYU103" s="753"/>
      <c r="OYY103" s="753"/>
      <c r="OZC103" s="753"/>
      <c r="OZG103" s="753"/>
      <c r="OZK103" s="753"/>
      <c r="OZO103" s="753"/>
      <c r="OZS103" s="753"/>
      <c r="OZW103" s="753"/>
      <c r="PAA103" s="753"/>
      <c r="PAE103" s="753"/>
      <c r="PAI103" s="753"/>
      <c r="PAM103" s="753"/>
      <c r="PAQ103" s="753"/>
      <c r="PAU103" s="753"/>
      <c r="PAY103" s="753"/>
      <c r="PBC103" s="753"/>
      <c r="PBG103" s="753"/>
      <c r="PBK103" s="753"/>
      <c r="PBO103" s="753"/>
      <c r="PBS103" s="753"/>
      <c r="PBW103" s="753"/>
      <c r="PCA103" s="753"/>
      <c r="PCE103" s="753"/>
      <c r="PCI103" s="753"/>
      <c r="PCM103" s="753"/>
      <c r="PCQ103" s="753"/>
      <c r="PCU103" s="753"/>
      <c r="PCY103" s="753"/>
      <c r="PDC103" s="753"/>
      <c r="PDG103" s="753"/>
      <c r="PDK103" s="753"/>
      <c r="PDO103" s="753"/>
      <c r="PDS103" s="753"/>
      <c r="PDW103" s="753"/>
      <c r="PEA103" s="753"/>
      <c r="PEE103" s="753"/>
      <c r="PEI103" s="753"/>
      <c r="PEM103" s="753"/>
      <c r="PEQ103" s="753"/>
      <c r="PEU103" s="753"/>
      <c r="PEY103" s="753"/>
      <c r="PFC103" s="753"/>
      <c r="PFG103" s="753"/>
      <c r="PFK103" s="753"/>
      <c r="PFO103" s="753"/>
      <c r="PFS103" s="753"/>
      <c r="PFW103" s="753"/>
      <c r="PGA103" s="753"/>
      <c r="PGE103" s="753"/>
      <c r="PGI103" s="753"/>
      <c r="PGM103" s="753"/>
      <c r="PGQ103" s="753"/>
      <c r="PGU103" s="753"/>
      <c r="PGY103" s="753"/>
      <c r="PHC103" s="753"/>
      <c r="PHG103" s="753"/>
      <c r="PHK103" s="753"/>
      <c r="PHO103" s="753"/>
      <c r="PHS103" s="753"/>
      <c r="PHW103" s="753"/>
      <c r="PIA103" s="753"/>
      <c r="PIE103" s="753"/>
      <c r="PII103" s="753"/>
      <c r="PIM103" s="753"/>
      <c r="PIQ103" s="753"/>
      <c r="PIU103" s="753"/>
      <c r="PIY103" s="753"/>
      <c r="PJC103" s="753"/>
      <c r="PJG103" s="753"/>
      <c r="PJK103" s="753"/>
      <c r="PJO103" s="753"/>
      <c r="PJS103" s="753"/>
      <c r="PJW103" s="753"/>
      <c r="PKA103" s="753"/>
      <c r="PKE103" s="753"/>
      <c r="PKI103" s="753"/>
      <c r="PKM103" s="753"/>
      <c r="PKQ103" s="753"/>
      <c r="PKU103" s="753"/>
      <c r="PKY103" s="753"/>
      <c r="PLC103" s="753"/>
      <c r="PLG103" s="753"/>
      <c r="PLK103" s="753"/>
      <c r="PLO103" s="753"/>
      <c r="PLS103" s="753"/>
      <c r="PLW103" s="753"/>
      <c r="PMA103" s="753"/>
      <c r="PME103" s="753"/>
      <c r="PMI103" s="753"/>
      <c r="PMM103" s="753"/>
      <c r="PMQ103" s="753"/>
      <c r="PMU103" s="753"/>
      <c r="PMY103" s="753"/>
      <c r="PNC103" s="753"/>
      <c r="PNG103" s="753"/>
      <c r="PNK103" s="753"/>
      <c r="PNO103" s="753"/>
      <c r="PNS103" s="753"/>
      <c r="PNW103" s="753"/>
      <c r="POA103" s="753"/>
      <c r="POE103" s="753"/>
      <c r="POI103" s="753"/>
      <c r="POM103" s="753"/>
      <c r="POQ103" s="753"/>
      <c r="POU103" s="753"/>
      <c r="POY103" s="753"/>
      <c r="PPC103" s="753"/>
      <c r="PPG103" s="753"/>
      <c r="PPK103" s="753"/>
      <c r="PPO103" s="753"/>
      <c r="PPS103" s="753"/>
      <c r="PPW103" s="753"/>
      <c r="PQA103" s="753"/>
      <c r="PQE103" s="753"/>
      <c r="PQI103" s="753"/>
      <c r="PQM103" s="753"/>
      <c r="PQQ103" s="753"/>
      <c r="PQU103" s="753"/>
      <c r="PQY103" s="753"/>
      <c r="PRC103" s="753"/>
      <c r="PRG103" s="753"/>
      <c r="PRK103" s="753"/>
      <c r="PRO103" s="753"/>
      <c r="PRS103" s="753"/>
      <c r="PRW103" s="753"/>
      <c r="PSA103" s="753"/>
      <c r="PSE103" s="753"/>
      <c r="PSI103" s="753"/>
      <c r="PSM103" s="753"/>
      <c r="PSQ103" s="753"/>
      <c r="PSU103" s="753"/>
      <c r="PSY103" s="753"/>
      <c r="PTC103" s="753"/>
      <c r="PTG103" s="753"/>
      <c r="PTK103" s="753"/>
      <c r="PTO103" s="753"/>
      <c r="PTS103" s="753"/>
      <c r="PTW103" s="753"/>
      <c r="PUA103" s="753"/>
      <c r="PUE103" s="753"/>
      <c r="PUI103" s="753"/>
      <c r="PUM103" s="753"/>
      <c r="PUQ103" s="753"/>
      <c r="PUU103" s="753"/>
      <c r="PUY103" s="753"/>
      <c r="PVC103" s="753"/>
      <c r="PVG103" s="753"/>
      <c r="PVK103" s="753"/>
      <c r="PVO103" s="753"/>
      <c r="PVS103" s="753"/>
      <c r="PVW103" s="753"/>
      <c r="PWA103" s="753"/>
      <c r="PWE103" s="753"/>
      <c r="PWI103" s="753"/>
      <c r="PWM103" s="753"/>
      <c r="PWQ103" s="753"/>
      <c r="PWU103" s="753"/>
      <c r="PWY103" s="753"/>
      <c r="PXC103" s="753"/>
      <c r="PXG103" s="753"/>
      <c r="PXK103" s="753"/>
      <c r="PXO103" s="753"/>
      <c r="PXS103" s="753"/>
      <c r="PXW103" s="753"/>
      <c r="PYA103" s="753"/>
      <c r="PYE103" s="753"/>
      <c r="PYI103" s="753"/>
      <c r="PYM103" s="753"/>
      <c r="PYQ103" s="753"/>
      <c r="PYU103" s="753"/>
      <c r="PYY103" s="753"/>
      <c r="PZC103" s="753"/>
      <c r="PZG103" s="753"/>
      <c r="PZK103" s="753"/>
      <c r="PZO103" s="753"/>
      <c r="PZS103" s="753"/>
      <c r="PZW103" s="753"/>
      <c r="QAA103" s="753"/>
      <c r="QAE103" s="753"/>
      <c r="QAI103" s="753"/>
      <c r="QAM103" s="753"/>
      <c r="QAQ103" s="753"/>
      <c r="QAU103" s="753"/>
      <c r="QAY103" s="753"/>
      <c r="QBC103" s="753"/>
      <c r="QBG103" s="753"/>
      <c r="QBK103" s="753"/>
      <c r="QBO103" s="753"/>
      <c r="QBS103" s="753"/>
      <c r="QBW103" s="753"/>
      <c r="QCA103" s="753"/>
      <c r="QCE103" s="753"/>
      <c r="QCI103" s="753"/>
      <c r="QCM103" s="753"/>
      <c r="QCQ103" s="753"/>
      <c r="QCU103" s="753"/>
      <c r="QCY103" s="753"/>
      <c r="QDC103" s="753"/>
      <c r="QDG103" s="753"/>
      <c r="QDK103" s="753"/>
      <c r="QDO103" s="753"/>
      <c r="QDS103" s="753"/>
      <c r="QDW103" s="753"/>
      <c r="QEA103" s="753"/>
      <c r="QEE103" s="753"/>
      <c r="QEI103" s="753"/>
      <c r="QEM103" s="753"/>
      <c r="QEQ103" s="753"/>
      <c r="QEU103" s="753"/>
      <c r="QEY103" s="753"/>
      <c r="QFC103" s="753"/>
      <c r="QFG103" s="753"/>
      <c r="QFK103" s="753"/>
      <c r="QFO103" s="753"/>
      <c r="QFS103" s="753"/>
      <c r="QFW103" s="753"/>
      <c r="QGA103" s="753"/>
      <c r="QGE103" s="753"/>
      <c r="QGI103" s="753"/>
      <c r="QGM103" s="753"/>
      <c r="QGQ103" s="753"/>
      <c r="QGU103" s="753"/>
      <c r="QGY103" s="753"/>
      <c r="QHC103" s="753"/>
      <c r="QHG103" s="753"/>
      <c r="QHK103" s="753"/>
      <c r="QHO103" s="753"/>
      <c r="QHS103" s="753"/>
      <c r="QHW103" s="753"/>
      <c r="QIA103" s="753"/>
      <c r="QIE103" s="753"/>
      <c r="QII103" s="753"/>
      <c r="QIM103" s="753"/>
      <c r="QIQ103" s="753"/>
      <c r="QIU103" s="753"/>
      <c r="QIY103" s="753"/>
      <c r="QJC103" s="753"/>
      <c r="QJG103" s="753"/>
      <c r="QJK103" s="753"/>
      <c r="QJO103" s="753"/>
      <c r="QJS103" s="753"/>
      <c r="QJW103" s="753"/>
      <c r="QKA103" s="753"/>
      <c r="QKE103" s="753"/>
      <c r="QKI103" s="753"/>
      <c r="QKM103" s="753"/>
      <c r="QKQ103" s="753"/>
      <c r="QKU103" s="753"/>
      <c r="QKY103" s="753"/>
      <c r="QLC103" s="753"/>
      <c r="QLG103" s="753"/>
      <c r="QLK103" s="753"/>
      <c r="QLO103" s="753"/>
      <c r="QLS103" s="753"/>
      <c r="QLW103" s="753"/>
      <c r="QMA103" s="753"/>
      <c r="QME103" s="753"/>
      <c r="QMI103" s="753"/>
      <c r="QMM103" s="753"/>
      <c r="QMQ103" s="753"/>
      <c r="QMU103" s="753"/>
      <c r="QMY103" s="753"/>
      <c r="QNC103" s="753"/>
      <c r="QNG103" s="753"/>
      <c r="QNK103" s="753"/>
      <c r="QNO103" s="753"/>
      <c r="QNS103" s="753"/>
      <c r="QNW103" s="753"/>
      <c r="QOA103" s="753"/>
      <c r="QOE103" s="753"/>
      <c r="QOI103" s="753"/>
      <c r="QOM103" s="753"/>
      <c r="QOQ103" s="753"/>
      <c r="QOU103" s="753"/>
      <c r="QOY103" s="753"/>
      <c r="QPC103" s="753"/>
      <c r="QPG103" s="753"/>
      <c r="QPK103" s="753"/>
      <c r="QPO103" s="753"/>
      <c r="QPS103" s="753"/>
      <c r="QPW103" s="753"/>
      <c r="QQA103" s="753"/>
      <c r="QQE103" s="753"/>
      <c r="QQI103" s="753"/>
      <c r="QQM103" s="753"/>
      <c r="QQQ103" s="753"/>
      <c r="QQU103" s="753"/>
      <c r="QQY103" s="753"/>
      <c r="QRC103" s="753"/>
      <c r="QRG103" s="753"/>
      <c r="QRK103" s="753"/>
      <c r="QRO103" s="753"/>
      <c r="QRS103" s="753"/>
      <c r="QRW103" s="753"/>
      <c r="QSA103" s="753"/>
      <c r="QSE103" s="753"/>
      <c r="QSI103" s="753"/>
      <c r="QSM103" s="753"/>
      <c r="QSQ103" s="753"/>
      <c r="QSU103" s="753"/>
      <c r="QSY103" s="753"/>
      <c r="QTC103" s="753"/>
      <c r="QTG103" s="753"/>
      <c r="QTK103" s="753"/>
      <c r="QTO103" s="753"/>
      <c r="QTS103" s="753"/>
      <c r="QTW103" s="753"/>
      <c r="QUA103" s="753"/>
      <c r="QUE103" s="753"/>
      <c r="QUI103" s="753"/>
      <c r="QUM103" s="753"/>
      <c r="QUQ103" s="753"/>
      <c r="QUU103" s="753"/>
      <c r="QUY103" s="753"/>
      <c r="QVC103" s="753"/>
      <c r="QVG103" s="753"/>
      <c r="QVK103" s="753"/>
      <c r="QVO103" s="753"/>
      <c r="QVS103" s="753"/>
      <c r="QVW103" s="753"/>
      <c r="QWA103" s="753"/>
      <c r="QWE103" s="753"/>
      <c r="QWI103" s="753"/>
      <c r="QWM103" s="753"/>
      <c r="QWQ103" s="753"/>
      <c r="QWU103" s="753"/>
      <c r="QWY103" s="753"/>
      <c r="QXC103" s="753"/>
      <c r="QXG103" s="753"/>
      <c r="QXK103" s="753"/>
      <c r="QXO103" s="753"/>
      <c r="QXS103" s="753"/>
      <c r="QXW103" s="753"/>
      <c r="QYA103" s="753"/>
      <c r="QYE103" s="753"/>
      <c r="QYI103" s="753"/>
      <c r="QYM103" s="753"/>
      <c r="QYQ103" s="753"/>
      <c r="QYU103" s="753"/>
      <c r="QYY103" s="753"/>
      <c r="QZC103" s="753"/>
      <c r="QZG103" s="753"/>
      <c r="QZK103" s="753"/>
      <c r="QZO103" s="753"/>
      <c r="QZS103" s="753"/>
      <c r="QZW103" s="753"/>
      <c r="RAA103" s="753"/>
      <c r="RAE103" s="753"/>
      <c r="RAI103" s="753"/>
      <c r="RAM103" s="753"/>
      <c r="RAQ103" s="753"/>
      <c r="RAU103" s="753"/>
      <c r="RAY103" s="753"/>
      <c r="RBC103" s="753"/>
      <c r="RBG103" s="753"/>
      <c r="RBK103" s="753"/>
      <c r="RBO103" s="753"/>
      <c r="RBS103" s="753"/>
      <c r="RBW103" s="753"/>
      <c r="RCA103" s="753"/>
      <c r="RCE103" s="753"/>
      <c r="RCI103" s="753"/>
      <c r="RCM103" s="753"/>
      <c r="RCQ103" s="753"/>
      <c r="RCU103" s="753"/>
      <c r="RCY103" s="753"/>
      <c r="RDC103" s="753"/>
      <c r="RDG103" s="753"/>
      <c r="RDK103" s="753"/>
      <c r="RDO103" s="753"/>
      <c r="RDS103" s="753"/>
      <c r="RDW103" s="753"/>
      <c r="REA103" s="753"/>
      <c r="REE103" s="753"/>
      <c r="REI103" s="753"/>
      <c r="REM103" s="753"/>
      <c r="REQ103" s="753"/>
      <c r="REU103" s="753"/>
      <c r="REY103" s="753"/>
      <c r="RFC103" s="753"/>
      <c r="RFG103" s="753"/>
      <c r="RFK103" s="753"/>
      <c r="RFO103" s="753"/>
      <c r="RFS103" s="753"/>
      <c r="RFW103" s="753"/>
      <c r="RGA103" s="753"/>
      <c r="RGE103" s="753"/>
      <c r="RGI103" s="753"/>
      <c r="RGM103" s="753"/>
      <c r="RGQ103" s="753"/>
      <c r="RGU103" s="753"/>
      <c r="RGY103" s="753"/>
      <c r="RHC103" s="753"/>
      <c r="RHG103" s="753"/>
      <c r="RHK103" s="753"/>
      <c r="RHO103" s="753"/>
      <c r="RHS103" s="753"/>
      <c r="RHW103" s="753"/>
      <c r="RIA103" s="753"/>
      <c r="RIE103" s="753"/>
      <c r="RII103" s="753"/>
      <c r="RIM103" s="753"/>
      <c r="RIQ103" s="753"/>
      <c r="RIU103" s="753"/>
      <c r="RIY103" s="753"/>
      <c r="RJC103" s="753"/>
      <c r="RJG103" s="753"/>
      <c r="RJK103" s="753"/>
      <c r="RJO103" s="753"/>
      <c r="RJS103" s="753"/>
      <c r="RJW103" s="753"/>
      <c r="RKA103" s="753"/>
      <c r="RKE103" s="753"/>
      <c r="RKI103" s="753"/>
      <c r="RKM103" s="753"/>
      <c r="RKQ103" s="753"/>
      <c r="RKU103" s="753"/>
      <c r="RKY103" s="753"/>
      <c r="RLC103" s="753"/>
      <c r="RLG103" s="753"/>
      <c r="RLK103" s="753"/>
      <c r="RLO103" s="753"/>
      <c r="RLS103" s="753"/>
      <c r="RLW103" s="753"/>
      <c r="RMA103" s="753"/>
      <c r="RME103" s="753"/>
      <c r="RMI103" s="753"/>
      <c r="RMM103" s="753"/>
      <c r="RMQ103" s="753"/>
      <c r="RMU103" s="753"/>
      <c r="RMY103" s="753"/>
      <c r="RNC103" s="753"/>
      <c r="RNG103" s="753"/>
      <c r="RNK103" s="753"/>
      <c r="RNO103" s="753"/>
      <c r="RNS103" s="753"/>
      <c r="RNW103" s="753"/>
      <c r="ROA103" s="753"/>
      <c r="ROE103" s="753"/>
      <c r="ROI103" s="753"/>
      <c r="ROM103" s="753"/>
      <c r="ROQ103" s="753"/>
      <c r="ROU103" s="753"/>
      <c r="ROY103" s="753"/>
      <c r="RPC103" s="753"/>
      <c r="RPG103" s="753"/>
      <c r="RPK103" s="753"/>
      <c r="RPO103" s="753"/>
      <c r="RPS103" s="753"/>
      <c r="RPW103" s="753"/>
      <c r="RQA103" s="753"/>
      <c r="RQE103" s="753"/>
      <c r="RQI103" s="753"/>
      <c r="RQM103" s="753"/>
      <c r="RQQ103" s="753"/>
      <c r="RQU103" s="753"/>
      <c r="RQY103" s="753"/>
      <c r="RRC103" s="753"/>
      <c r="RRG103" s="753"/>
      <c r="RRK103" s="753"/>
      <c r="RRO103" s="753"/>
      <c r="RRS103" s="753"/>
      <c r="RRW103" s="753"/>
      <c r="RSA103" s="753"/>
      <c r="RSE103" s="753"/>
      <c r="RSI103" s="753"/>
      <c r="RSM103" s="753"/>
      <c r="RSQ103" s="753"/>
      <c r="RSU103" s="753"/>
      <c r="RSY103" s="753"/>
      <c r="RTC103" s="753"/>
      <c r="RTG103" s="753"/>
      <c r="RTK103" s="753"/>
      <c r="RTO103" s="753"/>
      <c r="RTS103" s="753"/>
      <c r="RTW103" s="753"/>
      <c r="RUA103" s="753"/>
      <c r="RUE103" s="753"/>
      <c r="RUI103" s="753"/>
      <c r="RUM103" s="753"/>
      <c r="RUQ103" s="753"/>
      <c r="RUU103" s="753"/>
      <c r="RUY103" s="753"/>
      <c r="RVC103" s="753"/>
      <c r="RVG103" s="753"/>
      <c r="RVK103" s="753"/>
      <c r="RVO103" s="753"/>
      <c r="RVS103" s="753"/>
      <c r="RVW103" s="753"/>
      <c r="RWA103" s="753"/>
      <c r="RWE103" s="753"/>
      <c r="RWI103" s="753"/>
      <c r="RWM103" s="753"/>
      <c r="RWQ103" s="753"/>
      <c r="RWU103" s="753"/>
      <c r="RWY103" s="753"/>
      <c r="RXC103" s="753"/>
      <c r="RXG103" s="753"/>
      <c r="RXK103" s="753"/>
      <c r="RXO103" s="753"/>
      <c r="RXS103" s="753"/>
      <c r="RXW103" s="753"/>
      <c r="RYA103" s="753"/>
      <c r="RYE103" s="753"/>
      <c r="RYI103" s="753"/>
      <c r="RYM103" s="753"/>
      <c r="RYQ103" s="753"/>
      <c r="RYU103" s="753"/>
      <c r="RYY103" s="753"/>
      <c r="RZC103" s="753"/>
      <c r="RZG103" s="753"/>
      <c r="RZK103" s="753"/>
      <c r="RZO103" s="753"/>
      <c r="RZS103" s="753"/>
      <c r="RZW103" s="753"/>
      <c r="SAA103" s="753"/>
      <c r="SAE103" s="753"/>
      <c r="SAI103" s="753"/>
      <c r="SAM103" s="753"/>
      <c r="SAQ103" s="753"/>
      <c r="SAU103" s="753"/>
      <c r="SAY103" s="753"/>
      <c r="SBC103" s="753"/>
      <c r="SBG103" s="753"/>
      <c r="SBK103" s="753"/>
      <c r="SBO103" s="753"/>
      <c r="SBS103" s="753"/>
      <c r="SBW103" s="753"/>
      <c r="SCA103" s="753"/>
      <c r="SCE103" s="753"/>
      <c r="SCI103" s="753"/>
      <c r="SCM103" s="753"/>
      <c r="SCQ103" s="753"/>
      <c r="SCU103" s="753"/>
      <c r="SCY103" s="753"/>
      <c r="SDC103" s="753"/>
      <c r="SDG103" s="753"/>
      <c r="SDK103" s="753"/>
      <c r="SDO103" s="753"/>
      <c r="SDS103" s="753"/>
      <c r="SDW103" s="753"/>
      <c r="SEA103" s="753"/>
      <c r="SEE103" s="753"/>
      <c r="SEI103" s="753"/>
      <c r="SEM103" s="753"/>
      <c r="SEQ103" s="753"/>
      <c r="SEU103" s="753"/>
      <c r="SEY103" s="753"/>
      <c r="SFC103" s="753"/>
      <c r="SFG103" s="753"/>
      <c r="SFK103" s="753"/>
      <c r="SFO103" s="753"/>
      <c r="SFS103" s="753"/>
      <c r="SFW103" s="753"/>
      <c r="SGA103" s="753"/>
      <c r="SGE103" s="753"/>
      <c r="SGI103" s="753"/>
      <c r="SGM103" s="753"/>
      <c r="SGQ103" s="753"/>
      <c r="SGU103" s="753"/>
      <c r="SGY103" s="753"/>
      <c r="SHC103" s="753"/>
      <c r="SHG103" s="753"/>
      <c r="SHK103" s="753"/>
      <c r="SHO103" s="753"/>
      <c r="SHS103" s="753"/>
      <c r="SHW103" s="753"/>
      <c r="SIA103" s="753"/>
      <c r="SIE103" s="753"/>
      <c r="SII103" s="753"/>
      <c r="SIM103" s="753"/>
      <c r="SIQ103" s="753"/>
      <c r="SIU103" s="753"/>
      <c r="SIY103" s="753"/>
      <c r="SJC103" s="753"/>
      <c r="SJG103" s="753"/>
      <c r="SJK103" s="753"/>
      <c r="SJO103" s="753"/>
      <c r="SJS103" s="753"/>
      <c r="SJW103" s="753"/>
      <c r="SKA103" s="753"/>
      <c r="SKE103" s="753"/>
      <c r="SKI103" s="753"/>
      <c r="SKM103" s="753"/>
      <c r="SKQ103" s="753"/>
      <c r="SKU103" s="753"/>
      <c r="SKY103" s="753"/>
      <c r="SLC103" s="753"/>
      <c r="SLG103" s="753"/>
      <c r="SLK103" s="753"/>
      <c r="SLO103" s="753"/>
      <c r="SLS103" s="753"/>
      <c r="SLW103" s="753"/>
      <c r="SMA103" s="753"/>
      <c r="SME103" s="753"/>
      <c r="SMI103" s="753"/>
      <c r="SMM103" s="753"/>
      <c r="SMQ103" s="753"/>
      <c r="SMU103" s="753"/>
      <c r="SMY103" s="753"/>
      <c r="SNC103" s="753"/>
      <c r="SNG103" s="753"/>
      <c r="SNK103" s="753"/>
      <c r="SNO103" s="753"/>
      <c r="SNS103" s="753"/>
      <c r="SNW103" s="753"/>
      <c r="SOA103" s="753"/>
      <c r="SOE103" s="753"/>
      <c r="SOI103" s="753"/>
      <c r="SOM103" s="753"/>
      <c r="SOQ103" s="753"/>
      <c r="SOU103" s="753"/>
      <c r="SOY103" s="753"/>
      <c r="SPC103" s="753"/>
      <c r="SPG103" s="753"/>
      <c r="SPK103" s="753"/>
      <c r="SPO103" s="753"/>
      <c r="SPS103" s="753"/>
      <c r="SPW103" s="753"/>
      <c r="SQA103" s="753"/>
      <c r="SQE103" s="753"/>
      <c r="SQI103" s="753"/>
      <c r="SQM103" s="753"/>
      <c r="SQQ103" s="753"/>
      <c r="SQU103" s="753"/>
      <c r="SQY103" s="753"/>
      <c r="SRC103" s="753"/>
      <c r="SRG103" s="753"/>
      <c r="SRK103" s="753"/>
      <c r="SRO103" s="753"/>
      <c r="SRS103" s="753"/>
      <c r="SRW103" s="753"/>
      <c r="SSA103" s="753"/>
      <c r="SSE103" s="753"/>
      <c r="SSI103" s="753"/>
      <c r="SSM103" s="753"/>
      <c r="SSQ103" s="753"/>
      <c r="SSU103" s="753"/>
      <c r="SSY103" s="753"/>
      <c r="STC103" s="753"/>
      <c r="STG103" s="753"/>
      <c r="STK103" s="753"/>
      <c r="STO103" s="753"/>
      <c r="STS103" s="753"/>
      <c r="STW103" s="753"/>
      <c r="SUA103" s="753"/>
      <c r="SUE103" s="753"/>
      <c r="SUI103" s="753"/>
      <c r="SUM103" s="753"/>
      <c r="SUQ103" s="753"/>
      <c r="SUU103" s="753"/>
      <c r="SUY103" s="753"/>
      <c r="SVC103" s="753"/>
      <c r="SVG103" s="753"/>
      <c r="SVK103" s="753"/>
      <c r="SVO103" s="753"/>
      <c r="SVS103" s="753"/>
      <c r="SVW103" s="753"/>
      <c r="SWA103" s="753"/>
      <c r="SWE103" s="753"/>
      <c r="SWI103" s="753"/>
      <c r="SWM103" s="753"/>
      <c r="SWQ103" s="753"/>
      <c r="SWU103" s="753"/>
      <c r="SWY103" s="753"/>
      <c r="SXC103" s="753"/>
      <c r="SXG103" s="753"/>
      <c r="SXK103" s="753"/>
      <c r="SXO103" s="753"/>
      <c r="SXS103" s="753"/>
      <c r="SXW103" s="753"/>
      <c r="SYA103" s="753"/>
      <c r="SYE103" s="753"/>
      <c r="SYI103" s="753"/>
      <c r="SYM103" s="753"/>
      <c r="SYQ103" s="753"/>
      <c r="SYU103" s="753"/>
      <c r="SYY103" s="753"/>
      <c r="SZC103" s="753"/>
      <c r="SZG103" s="753"/>
      <c r="SZK103" s="753"/>
      <c r="SZO103" s="753"/>
      <c r="SZS103" s="753"/>
      <c r="SZW103" s="753"/>
      <c r="TAA103" s="753"/>
      <c r="TAE103" s="753"/>
      <c r="TAI103" s="753"/>
      <c r="TAM103" s="753"/>
      <c r="TAQ103" s="753"/>
      <c r="TAU103" s="753"/>
      <c r="TAY103" s="753"/>
      <c r="TBC103" s="753"/>
      <c r="TBG103" s="753"/>
      <c r="TBK103" s="753"/>
      <c r="TBO103" s="753"/>
      <c r="TBS103" s="753"/>
      <c r="TBW103" s="753"/>
      <c r="TCA103" s="753"/>
      <c r="TCE103" s="753"/>
      <c r="TCI103" s="753"/>
      <c r="TCM103" s="753"/>
      <c r="TCQ103" s="753"/>
      <c r="TCU103" s="753"/>
      <c r="TCY103" s="753"/>
      <c r="TDC103" s="753"/>
      <c r="TDG103" s="753"/>
      <c r="TDK103" s="753"/>
      <c r="TDO103" s="753"/>
      <c r="TDS103" s="753"/>
      <c r="TDW103" s="753"/>
      <c r="TEA103" s="753"/>
      <c r="TEE103" s="753"/>
      <c r="TEI103" s="753"/>
      <c r="TEM103" s="753"/>
      <c r="TEQ103" s="753"/>
      <c r="TEU103" s="753"/>
      <c r="TEY103" s="753"/>
      <c r="TFC103" s="753"/>
      <c r="TFG103" s="753"/>
      <c r="TFK103" s="753"/>
      <c r="TFO103" s="753"/>
      <c r="TFS103" s="753"/>
      <c r="TFW103" s="753"/>
      <c r="TGA103" s="753"/>
      <c r="TGE103" s="753"/>
      <c r="TGI103" s="753"/>
      <c r="TGM103" s="753"/>
      <c r="TGQ103" s="753"/>
      <c r="TGU103" s="753"/>
      <c r="TGY103" s="753"/>
      <c r="THC103" s="753"/>
      <c r="THG103" s="753"/>
      <c r="THK103" s="753"/>
      <c r="THO103" s="753"/>
      <c r="THS103" s="753"/>
      <c r="THW103" s="753"/>
      <c r="TIA103" s="753"/>
      <c r="TIE103" s="753"/>
      <c r="TII103" s="753"/>
      <c r="TIM103" s="753"/>
      <c r="TIQ103" s="753"/>
      <c r="TIU103" s="753"/>
      <c r="TIY103" s="753"/>
      <c r="TJC103" s="753"/>
      <c r="TJG103" s="753"/>
      <c r="TJK103" s="753"/>
      <c r="TJO103" s="753"/>
      <c r="TJS103" s="753"/>
      <c r="TJW103" s="753"/>
      <c r="TKA103" s="753"/>
      <c r="TKE103" s="753"/>
      <c r="TKI103" s="753"/>
      <c r="TKM103" s="753"/>
      <c r="TKQ103" s="753"/>
      <c r="TKU103" s="753"/>
      <c r="TKY103" s="753"/>
      <c r="TLC103" s="753"/>
      <c r="TLG103" s="753"/>
      <c r="TLK103" s="753"/>
      <c r="TLO103" s="753"/>
      <c r="TLS103" s="753"/>
      <c r="TLW103" s="753"/>
      <c r="TMA103" s="753"/>
      <c r="TME103" s="753"/>
      <c r="TMI103" s="753"/>
      <c r="TMM103" s="753"/>
      <c r="TMQ103" s="753"/>
      <c r="TMU103" s="753"/>
      <c r="TMY103" s="753"/>
      <c r="TNC103" s="753"/>
      <c r="TNG103" s="753"/>
      <c r="TNK103" s="753"/>
      <c r="TNO103" s="753"/>
      <c r="TNS103" s="753"/>
      <c r="TNW103" s="753"/>
      <c r="TOA103" s="753"/>
      <c r="TOE103" s="753"/>
      <c r="TOI103" s="753"/>
      <c r="TOM103" s="753"/>
      <c r="TOQ103" s="753"/>
      <c r="TOU103" s="753"/>
      <c r="TOY103" s="753"/>
      <c r="TPC103" s="753"/>
      <c r="TPG103" s="753"/>
      <c r="TPK103" s="753"/>
      <c r="TPO103" s="753"/>
      <c r="TPS103" s="753"/>
      <c r="TPW103" s="753"/>
      <c r="TQA103" s="753"/>
      <c r="TQE103" s="753"/>
      <c r="TQI103" s="753"/>
      <c r="TQM103" s="753"/>
      <c r="TQQ103" s="753"/>
      <c r="TQU103" s="753"/>
      <c r="TQY103" s="753"/>
      <c r="TRC103" s="753"/>
      <c r="TRG103" s="753"/>
      <c r="TRK103" s="753"/>
      <c r="TRO103" s="753"/>
      <c r="TRS103" s="753"/>
      <c r="TRW103" s="753"/>
      <c r="TSA103" s="753"/>
      <c r="TSE103" s="753"/>
      <c r="TSI103" s="753"/>
      <c r="TSM103" s="753"/>
      <c r="TSQ103" s="753"/>
      <c r="TSU103" s="753"/>
      <c r="TSY103" s="753"/>
      <c r="TTC103" s="753"/>
      <c r="TTG103" s="753"/>
      <c r="TTK103" s="753"/>
      <c r="TTO103" s="753"/>
      <c r="TTS103" s="753"/>
      <c r="TTW103" s="753"/>
      <c r="TUA103" s="753"/>
      <c r="TUE103" s="753"/>
      <c r="TUI103" s="753"/>
      <c r="TUM103" s="753"/>
      <c r="TUQ103" s="753"/>
      <c r="TUU103" s="753"/>
      <c r="TUY103" s="753"/>
      <c r="TVC103" s="753"/>
      <c r="TVG103" s="753"/>
      <c r="TVK103" s="753"/>
      <c r="TVO103" s="753"/>
      <c r="TVS103" s="753"/>
      <c r="TVW103" s="753"/>
      <c r="TWA103" s="753"/>
      <c r="TWE103" s="753"/>
      <c r="TWI103" s="753"/>
      <c r="TWM103" s="753"/>
      <c r="TWQ103" s="753"/>
      <c r="TWU103" s="753"/>
      <c r="TWY103" s="753"/>
      <c r="TXC103" s="753"/>
      <c r="TXG103" s="753"/>
      <c r="TXK103" s="753"/>
      <c r="TXO103" s="753"/>
      <c r="TXS103" s="753"/>
      <c r="TXW103" s="753"/>
      <c r="TYA103" s="753"/>
      <c r="TYE103" s="753"/>
      <c r="TYI103" s="753"/>
      <c r="TYM103" s="753"/>
      <c r="TYQ103" s="753"/>
      <c r="TYU103" s="753"/>
      <c r="TYY103" s="753"/>
      <c r="TZC103" s="753"/>
      <c r="TZG103" s="753"/>
      <c r="TZK103" s="753"/>
      <c r="TZO103" s="753"/>
      <c r="TZS103" s="753"/>
      <c r="TZW103" s="753"/>
      <c r="UAA103" s="753"/>
      <c r="UAE103" s="753"/>
      <c r="UAI103" s="753"/>
      <c r="UAM103" s="753"/>
      <c r="UAQ103" s="753"/>
      <c r="UAU103" s="753"/>
      <c r="UAY103" s="753"/>
      <c r="UBC103" s="753"/>
      <c r="UBG103" s="753"/>
      <c r="UBK103" s="753"/>
      <c r="UBO103" s="753"/>
      <c r="UBS103" s="753"/>
      <c r="UBW103" s="753"/>
      <c r="UCA103" s="753"/>
      <c r="UCE103" s="753"/>
      <c r="UCI103" s="753"/>
      <c r="UCM103" s="753"/>
      <c r="UCQ103" s="753"/>
      <c r="UCU103" s="753"/>
      <c r="UCY103" s="753"/>
      <c r="UDC103" s="753"/>
      <c r="UDG103" s="753"/>
      <c r="UDK103" s="753"/>
      <c r="UDO103" s="753"/>
      <c r="UDS103" s="753"/>
      <c r="UDW103" s="753"/>
      <c r="UEA103" s="753"/>
      <c r="UEE103" s="753"/>
      <c r="UEI103" s="753"/>
      <c r="UEM103" s="753"/>
      <c r="UEQ103" s="753"/>
      <c r="UEU103" s="753"/>
      <c r="UEY103" s="753"/>
      <c r="UFC103" s="753"/>
      <c r="UFG103" s="753"/>
      <c r="UFK103" s="753"/>
      <c r="UFO103" s="753"/>
      <c r="UFS103" s="753"/>
      <c r="UFW103" s="753"/>
      <c r="UGA103" s="753"/>
      <c r="UGE103" s="753"/>
      <c r="UGI103" s="753"/>
      <c r="UGM103" s="753"/>
      <c r="UGQ103" s="753"/>
      <c r="UGU103" s="753"/>
      <c r="UGY103" s="753"/>
      <c r="UHC103" s="753"/>
      <c r="UHG103" s="753"/>
      <c r="UHK103" s="753"/>
      <c r="UHO103" s="753"/>
      <c r="UHS103" s="753"/>
      <c r="UHW103" s="753"/>
      <c r="UIA103" s="753"/>
      <c r="UIE103" s="753"/>
      <c r="UII103" s="753"/>
      <c r="UIM103" s="753"/>
      <c r="UIQ103" s="753"/>
      <c r="UIU103" s="753"/>
      <c r="UIY103" s="753"/>
      <c r="UJC103" s="753"/>
      <c r="UJG103" s="753"/>
      <c r="UJK103" s="753"/>
      <c r="UJO103" s="753"/>
      <c r="UJS103" s="753"/>
      <c r="UJW103" s="753"/>
      <c r="UKA103" s="753"/>
      <c r="UKE103" s="753"/>
      <c r="UKI103" s="753"/>
      <c r="UKM103" s="753"/>
      <c r="UKQ103" s="753"/>
      <c r="UKU103" s="753"/>
      <c r="UKY103" s="753"/>
      <c r="ULC103" s="753"/>
      <c r="ULG103" s="753"/>
      <c r="ULK103" s="753"/>
      <c r="ULO103" s="753"/>
      <c r="ULS103" s="753"/>
      <c r="ULW103" s="753"/>
      <c r="UMA103" s="753"/>
      <c r="UME103" s="753"/>
      <c r="UMI103" s="753"/>
      <c r="UMM103" s="753"/>
      <c r="UMQ103" s="753"/>
      <c r="UMU103" s="753"/>
      <c r="UMY103" s="753"/>
      <c r="UNC103" s="753"/>
      <c r="UNG103" s="753"/>
      <c r="UNK103" s="753"/>
      <c r="UNO103" s="753"/>
      <c r="UNS103" s="753"/>
      <c r="UNW103" s="753"/>
      <c r="UOA103" s="753"/>
      <c r="UOE103" s="753"/>
      <c r="UOI103" s="753"/>
      <c r="UOM103" s="753"/>
      <c r="UOQ103" s="753"/>
      <c r="UOU103" s="753"/>
      <c r="UOY103" s="753"/>
      <c r="UPC103" s="753"/>
      <c r="UPG103" s="753"/>
      <c r="UPK103" s="753"/>
      <c r="UPO103" s="753"/>
      <c r="UPS103" s="753"/>
      <c r="UPW103" s="753"/>
      <c r="UQA103" s="753"/>
      <c r="UQE103" s="753"/>
      <c r="UQI103" s="753"/>
      <c r="UQM103" s="753"/>
      <c r="UQQ103" s="753"/>
      <c r="UQU103" s="753"/>
      <c r="UQY103" s="753"/>
      <c r="URC103" s="753"/>
      <c r="URG103" s="753"/>
      <c r="URK103" s="753"/>
      <c r="URO103" s="753"/>
      <c r="URS103" s="753"/>
      <c r="URW103" s="753"/>
      <c r="USA103" s="753"/>
      <c r="USE103" s="753"/>
      <c r="USI103" s="753"/>
      <c r="USM103" s="753"/>
      <c r="USQ103" s="753"/>
      <c r="USU103" s="753"/>
      <c r="USY103" s="753"/>
      <c r="UTC103" s="753"/>
      <c r="UTG103" s="753"/>
      <c r="UTK103" s="753"/>
      <c r="UTO103" s="753"/>
      <c r="UTS103" s="753"/>
      <c r="UTW103" s="753"/>
      <c r="UUA103" s="753"/>
      <c r="UUE103" s="753"/>
      <c r="UUI103" s="753"/>
      <c r="UUM103" s="753"/>
      <c r="UUQ103" s="753"/>
      <c r="UUU103" s="753"/>
      <c r="UUY103" s="753"/>
      <c r="UVC103" s="753"/>
      <c r="UVG103" s="753"/>
      <c r="UVK103" s="753"/>
      <c r="UVO103" s="753"/>
      <c r="UVS103" s="753"/>
      <c r="UVW103" s="753"/>
      <c r="UWA103" s="753"/>
      <c r="UWE103" s="753"/>
      <c r="UWI103" s="753"/>
      <c r="UWM103" s="753"/>
      <c r="UWQ103" s="753"/>
      <c r="UWU103" s="753"/>
      <c r="UWY103" s="753"/>
      <c r="UXC103" s="753"/>
      <c r="UXG103" s="753"/>
      <c r="UXK103" s="753"/>
      <c r="UXO103" s="753"/>
      <c r="UXS103" s="753"/>
      <c r="UXW103" s="753"/>
      <c r="UYA103" s="753"/>
      <c r="UYE103" s="753"/>
      <c r="UYI103" s="753"/>
      <c r="UYM103" s="753"/>
      <c r="UYQ103" s="753"/>
      <c r="UYU103" s="753"/>
      <c r="UYY103" s="753"/>
      <c r="UZC103" s="753"/>
      <c r="UZG103" s="753"/>
      <c r="UZK103" s="753"/>
      <c r="UZO103" s="753"/>
      <c r="UZS103" s="753"/>
      <c r="UZW103" s="753"/>
      <c r="VAA103" s="753"/>
      <c r="VAE103" s="753"/>
      <c r="VAI103" s="753"/>
      <c r="VAM103" s="753"/>
      <c r="VAQ103" s="753"/>
      <c r="VAU103" s="753"/>
      <c r="VAY103" s="753"/>
      <c r="VBC103" s="753"/>
      <c r="VBG103" s="753"/>
      <c r="VBK103" s="753"/>
      <c r="VBO103" s="753"/>
      <c r="VBS103" s="753"/>
      <c r="VBW103" s="753"/>
      <c r="VCA103" s="753"/>
      <c r="VCE103" s="753"/>
      <c r="VCI103" s="753"/>
      <c r="VCM103" s="753"/>
      <c r="VCQ103" s="753"/>
      <c r="VCU103" s="753"/>
      <c r="VCY103" s="753"/>
      <c r="VDC103" s="753"/>
      <c r="VDG103" s="753"/>
      <c r="VDK103" s="753"/>
      <c r="VDO103" s="753"/>
      <c r="VDS103" s="753"/>
      <c r="VDW103" s="753"/>
      <c r="VEA103" s="753"/>
      <c r="VEE103" s="753"/>
      <c r="VEI103" s="753"/>
      <c r="VEM103" s="753"/>
      <c r="VEQ103" s="753"/>
      <c r="VEU103" s="753"/>
      <c r="VEY103" s="753"/>
      <c r="VFC103" s="753"/>
      <c r="VFG103" s="753"/>
      <c r="VFK103" s="753"/>
      <c r="VFO103" s="753"/>
      <c r="VFS103" s="753"/>
      <c r="VFW103" s="753"/>
      <c r="VGA103" s="753"/>
      <c r="VGE103" s="753"/>
      <c r="VGI103" s="753"/>
      <c r="VGM103" s="753"/>
      <c r="VGQ103" s="753"/>
      <c r="VGU103" s="753"/>
      <c r="VGY103" s="753"/>
      <c r="VHC103" s="753"/>
      <c r="VHG103" s="753"/>
      <c r="VHK103" s="753"/>
      <c r="VHO103" s="753"/>
      <c r="VHS103" s="753"/>
      <c r="VHW103" s="753"/>
      <c r="VIA103" s="753"/>
      <c r="VIE103" s="753"/>
      <c r="VII103" s="753"/>
      <c r="VIM103" s="753"/>
      <c r="VIQ103" s="753"/>
      <c r="VIU103" s="753"/>
      <c r="VIY103" s="753"/>
      <c r="VJC103" s="753"/>
      <c r="VJG103" s="753"/>
      <c r="VJK103" s="753"/>
      <c r="VJO103" s="753"/>
      <c r="VJS103" s="753"/>
      <c r="VJW103" s="753"/>
      <c r="VKA103" s="753"/>
      <c r="VKE103" s="753"/>
      <c r="VKI103" s="753"/>
      <c r="VKM103" s="753"/>
      <c r="VKQ103" s="753"/>
      <c r="VKU103" s="753"/>
      <c r="VKY103" s="753"/>
      <c r="VLC103" s="753"/>
      <c r="VLG103" s="753"/>
      <c r="VLK103" s="753"/>
      <c r="VLO103" s="753"/>
      <c r="VLS103" s="753"/>
      <c r="VLW103" s="753"/>
      <c r="VMA103" s="753"/>
      <c r="VME103" s="753"/>
      <c r="VMI103" s="753"/>
      <c r="VMM103" s="753"/>
      <c r="VMQ103" s="753"/>
      <c r="VMU103" s="753"/>
      <c r="VMY103" s="753"/>
      <c r="VNC103" s="753"/>
      <c r="VNG103" s="753"/>
      <c r="VNK103" s="753"/>
      <c r="VNO103" s="753"/>
      <c r="VNS103" s="753"/>
      <c r="VNW103" s="753"/>
      <c r="VOA103" s="753"/>
      <c r="VOE103" s="753"/>
      <c r="VOI103" s="753"/>
      <c r="VOM103" s="753"/>
      <c r="VOQ103" s="753"/>
      <c r="VOU103" s="753"/>
      <c r="VOY103" s="753"/>
      <c r="VPC103" s="753"/>
      <c r="VPG103" s="753"/>
      <c r="VPK103" s="753"/>
      <c r="VPO103" s="753"/>
      <c r="VPS103" s="753"/>
      <c r="VPW103" s="753"/>
      <c r="VQA103" s="753"/>
      <c r="VQE103" s="753"/>
      <c r="VQI103" s="753"/>
      <c r="VQM103" s="753"/>
      <c r="VQQ103" s="753"/>
      <c r="VQU103" s="753"/>
      <c r="VQY103" s="753"/>
      <c r="VRC103" s="753"/>
      <c r="VRG103" s="753"/>
      <c r="VRK103" s="753"/>
      <c r="VRO103" s="753"/>
      <c r="VRS103" s="753"/>
      <c r="VRW103" s="753"/>
      <c r="VSA103" s="753"/>
      <c r="VSE103" s="753"/>
      <c r="VSI103" s="753"/>
      <c r="VSM103" s="753"/>
      <c r="VSQ103" s="753"/>
      <c r="VSU103" s="753"/>
      <c r="VSY103" s="753"/>
      <c r="VTC103" s="753"/>
      <c r="VTG103" s="753"/>
      <c r="VTK103" s="753"/>
      <c r="VTO103" s="753"/>
      <c r="VTS103" s="753"/>
      <c r="VTW103" s="753"/>
      <c r="VUA103" s="753"/>
      <c r="VUE103" s="753"/>
      <c r="VUI103" s="753"/>
      <c r="VUM103" s="753"/>
      <c r="VUQ103" s="753"/>
      <c r="VUU103" s="753"/>
      <c r="VUY103" s="753"/>
      <c r="VVC103" s="753"/>
      <c r="VVG103" s="753"/>
      <c r="VVK103" s="753"/>
      <c r="VVO103" s="753"/>
      <c r="VVS103" s="753"/>
      <c r="VVW103" s="753"/>
      <c r="VWA103" s="753"/>
      <c r="VWE103" s="753"/>
      <c r="VWI103" s="753"/>
      <c r="VWM103" s="753"/>
      <c r="VWQ103" s="753"/>
      <c r="VWU103" s="753"/>
      <c r="VWY103" s="753"/>
      <c r="VXC103" s="753"/>
      <c r="VXG103" s="753"/>
      <c r="VXK103" s="753"/>
      <c r="VXO103" s="753"/>
      <c r="VXS103" s="753"/>
      <c r="VXW103" s="753"/>
      <c r="VYA103" s="753"/>
      <c r="VYE103" s="753"/>
      <c r="VYI103" s="753"/>
      <c r="VYM103" s="753"/>
      <c r="VYQ103" s="753"/>
      <c r="VYU103" s="753"/>
      <c r="VYY103" s="753"/>
      <c r="VZC103" s="753"/>
      <c r="VZG103" s="753"/>
      <c r="VZK103" s="753"/>
      <c r="VZO103" s="753"/>
      <c r="VZS103" s="753"/>
      <c r="VZW103" s="753"/>
      <c r="WAA103" s="753"/>
      <c r="WAE103" s="753"/>
      <c r="WAI103" s="753"/>
      <c r="WAM103" s="753"/>
      <c r="WAQ103" s="753"/>
      <c r="WAU103" s="753"/>
      <c r="WAY103" s="753"/>
      <c r="WBC103" s="753"/>
      <c r="WBG103" s="753"/>
      <c r="WBK103" s="753"/>
      <c r="WBO103" s="753"/>
      <c r="WBS103" s="753"/>
      <c r="WBW103" s="753"/>
      <c r="WCA103" s="753"/>
      <c r="WCE103" s="753"/>
      <c r="WCI103" s="753"/>
      <c r="WCM103" s="753"/>
      <c r="WCQ103" s="753"/>
      <c r="WCU103" s="753"/>
      <c r="WCY103" s="753"/>
      <c r="WDC103" s="753"/>
      <c r="WDG103" s="753"/>
      <c r="WDK103" s="753"/>
      <c r="WDO103" s="753"/>
      <c r="WDS103" s="753"/>
      <c r="WDW103" s="753"/>
      <c r="WEA103" s="753"/>
      <c r="WEE103" s="753"/>
      <c r="WEI103" s="753"/>
      <c r="WEM103" s="753"/>
      <c r="WEQ103" s="753"/>
      <c r="WEU103" s="753"/>
      <c r="WEY103" s="753"/>
      <c r="WFC103" s="753"/>
      <c r="WFG103" s="753"/>
      <c r="WFK103" s="753"/>
      <c r="WFO103" s="753"/>
      <c r="WFS103" s="753"/>
      <c r="WFW103" s="753"/>
      <c r="WGA103" s="753"/>
      <c r="WGE103" s="753"/>
      <c r="WGI103" s="753"/>
      <c r="WGM103" s="753"/>
      <c r="WGQ103" s="753"/>
      <c r="WGU103" s="753"/>
      <c r="WGY103" s="753"/>
      <c r="WHC103" s="753"/>
      <c r="WHG103" s="753"/>
      <c r="WHK103" s="753"/>
      <c r="WHO103" s="753"/>
      <c r="WHS103" s="753"/>
      <c r="WHW103" s="753"/>
      <c r="WIA103" s="753"/>
      <c r="WIE103" s="753"/>
      <c r="WII103" s="753"/>
      <c r="WIM103" s="753"/>
      <c r="WIQ103" s="753"/>
      <c r="WIU103" s="753"/>
      <c r="WIY103" s="753"/>
      <c r="WJC103" s="753"/>
      <c r="WJG103" s="753"/>
      <c r="WJK103" s="753"/>
      <c r="WJO103" s="753"/>
      <c r="WJS103" s="753"/>
      <c r="WJW103" s="753"/>
      <c r="WKA103" s="753"/>
      <c r="WKE103" s="753"/>
      <c r="WKI103" s="753"/>
      <c r="WKM103" s="753"/>
      <c r="WKQ103" s="753"/>
      <c r="WKU103" s="753"/>
      <c r="WKY103" s="753"/>
      <c r="WLC103" s="753"/>
      <c r="WLG103" s="753"/>
      <c r="WLK103" s="753"/>
      <c r="WLO103" s="753"/>
      <c r="WLS103" s="753"/>
      <c r="WLW103" s="753"/>
      <c r="WMA103" s="753"/>
      <c r="WME103" s="753"/>
      <c r="WMI103" s="753"/>
      <c r="WMM103" s="753"/>
      <c r="WMQ103" s="753"/>
      <c r="WMU103" s="753"/>
      <c r="WMY103" s="753"/>
      <c r="WNC103" s="753"/>
      <c r="WNG103" s="753"/>
      <c r="WNK103" s="753"/>
      <c r="WNO103" s="753"/>
      <c r="WNS103" s="753"/>
      <c r="WNW103" s="753"/>
      <c r="WOA103" s="753"/>
      <c r="WOE103" s="753"/>
      <c r="WOI103" s="753"/>
      <c r="WOM103" s="753"/>
      <c r="WOQ103" s="753"/>
      <c r="WOU103" s="753"/>
      <c r="WOY103" s="753"/>
      <c r="WPC103" s="753"/>
      <c r="WPG103" s="753"/>
      <c r="WPK103" s="753"/>
      <c r="WPO103" s="753"/>
      <c r="WPS103" s="753"/>
      <c r="WPW103" s="753"/>
      <c r="WQA103" s="753"/>
      <c r="WQE103" s="753"/>
      <c r="WQI103" s="753"/>
      <c r="WQM103" s="753"/>
      <c r="WQQ103" s="753"/>
      <c r="WQU103" s="753"/>
      <c r="WQY103" s="753"/>
      <c r="WRC103" s="753"/>
      <c r="WRG103" s="753"/>
      <c r="WRK103" s="753"/>
      <c r="WRO103" s="753"/>
      <c r="WRS103" s="753"/>
      <c r="WRW103" s="753"/>
      <c r="WSA103" s="753"/>
      <c r="WSE103" s="753"/>
      <c r="WSI103" s="753"/>
      <c r="WSM103" s="753"/>
      <c r="WSQ103" s="753"/>
      <c r="WSU103" s="753"/>
      <c r="WSY103" s="753"/>
      <c r="WTC103" s="753"/>
      <c r="WTG103" s="753"/>
      <c r="WTK103" s="753"/>
      <c r="WTO103" s="753"/>
      <c r="WTS103" s="753"/>
      <c r="WTW103" s="753"/>
      <c r="WUA103" s="753"/>
      <c r="WUE103" s="753"/>
      <c r="WUI103" s="753"/>
      <c r="WUM103" s="753"/>
      <c r="WUQ103" s="753"/>
      <c r="WUU103" s="753"/>
      <c r="WUY103" s="753"/>
      <c r="WVC103" s="753"/>
      <c r="WVG103" s="753"/>
      <c r="WVK103" s="753"/>
      <c r="WVO103" s="753"/>
      <c r="WVS103" s="753"/>
      <c r="WVW103" s="753"/>
      <c r="WWA103" s="753"/>
      <c r="WWE103" s="753"/>
      <c r="WWI103" s="753"/>
      <c r="WWM103" s="753"/>
      <c r="WWQ103" s="753"/>
      <c r="WWU103" s="753"/>
      <c r="WWY103" s="753"/>
      <c r="WXC103" s="753"/>
      <c r="WXG103" s="753"/>
      <c r="WXK103" s="753"/>
      <c r="WXO103" s="753"/>
      <c r="WXS103" s="753"/>
      <c r="WXW103" s="753"/>
      <c r="WYA103" s="753"/>
      <c r="WYE103" s="753"/>
      <c r="WYI103" s="753"/>
      <c r="WYM103" s="753"/>
      <c r="WYQ103" s="753"/>
      <c r="WYU103" s="753"/>
      <c r="WYY103" s="753"/>
      <c r="WZC103" s="753"/>
      <c r="WZG103" s="753"/>
      <c r="WZK103" s="753"/>
      <c r="WZO103" s="753"/>
      <c r="WZS103" s="753"/>
      <c r="WZW103" s="753"/>
      <c r="XAA103" s="753"/>
      <c r="XAE103" s="753"/>
      <c r="XAI103" s="753"/>
      <c r="XAM103" s="753"/>
      <c r="XAQ103" s="753"/>
      <c r="XAU103" s="753"/>
      <c r="XAY103" s="753"/>
      <c r="XBC103" s="753"/>
      <c r="XBG103" s="753"/>
      <c r="XBK103" s="753"/>
      <c r="XBO103" s="753"/>
      <c r="XBS103" s="753"/>
      <c r="XBW103" s="753"/>
      <c r="XCA103" s="753"/>
      <c r="XCE103" s="753"/>
      <c r="XCI103" s="753"/>
      <c r="XCM103" s="753"/>
      <c r="XCQ103" s="753"/>
      <c r="XCU103" s="753"/>
      <c r="XCY103" s="753"/>
      <c r="XDC103" s="753"/>
      <c r="XDG103" s="753"/>
      <c r="XDK103" s="753"/>
      <c r="XDO103" s="753"/>
      <c r="XDS103" s="753"/>
      <c r="XDW103" s="753"/>
      <c r="XEA103" s="753"/>
      <c r="XEE103" s="753"/>
      <c r="XEI103" s="753"/>
      <c r="XEM103" s="753"/>
      <c r="XEQ103" s="753"/>
      <c r="XEU103" s="753"/>
      <c r="XEY103" s="753"/>
      <c r="XFC103" s="753"/>
    </row>
    <row r="104" spans="1:1023 1027:2047 2051:3071 3075:4095 4099:5119 5123:6143 6147:7167 7171:8191 8195:9215 9219:10239 10243:11263 11267:12287 12291:13311 13315:14335 14339:15359 15363:16383" s="752" customFormat="1">
      <c r="A104" s="301" t="s">
        <v>888</v>
      </c>
      <c r="B104" s="788" t="s">
        <v>59</v>
      </c>
      <c r="C104" s="790" t="s">
        <v>889</v>
      </c>
      <c r="D104" s="847" t="s">
        <v>890</v>
      </c>
      <c r="E104" s="791" t="s">
        <v>891</v>
      </c>
      <c r="G104" s="753"/>
      <c r="K104" s="753"/>
      <c r="O104" s="753"/>
      <c r="S104" s="753"/>
      <c r="W104" s="753"/>
      <c r="AA104" s="753"/>
      <c r="AE104" s="753"/>
      <c r="AI104" s="753"/>
      <c r="AM104" s="753"/>
      <c r="AQ104" s="753"/>
      <c r="AU104" s="753"/>
      <c r="AY104" s="753"/>
      <c r="BC104" s="753"/>
      <c r="BG104" s="753"/>
      <c r="BK104" s="753"/>
      <c r="BO104" s="753"/>
      <c r="BS104" s="753"/>
      <c r="BW104" s="753"/>
      <c r="CA104" s="753"/>
      <c r="CE104" s="753"/>
      <c r="CI104" s="753"/>
      <c r="CM104" s="753"/>
      <c r="CQ104" s="753"/>
      <c r="CU104" s="753"/>
      <c r="CY104" s="753"/>
      <c r="DC104" s="753"/>
      <c r="DG104" s="753"/>
      <c r="DK104" s="753"/>
      <c r="DO104" s="753"/>
      <c r="DS104" s="753"/>
      <c r="DW104" s="753"/>
      <c r="EA104" s="753"/>
      <c r="EE104" s="753"/>
      <c r="EI104" s="753"/>
      <c r="EM104" s="753"/>
      <c r="EQ104" s="753"/>
      <c r="EU104" s="753"/>
      <c r="EY104" s="753"/>
      <c r="FC104" s="753"/>
      <c r="FG104" s="753"/>
      <c r="FK104" s="753"/>
      <c r="FO104" s="753"/>
      <c r="FS104" s="753"/>
      <c r="FW104" s="753"/>
      <c r="GA104" s="753"/>
      <c r="GE104" s="753"/>
      <c r="GI104" s="753"/>
      <c r="GM104" s="753"/>
      <c r="GQ104" s="753"/>
      <c r="GU104" s="753"/>
      <c r="GY104" s="753"/>
      <c r="HC104" s="753"/>
      <c r="HG104" s="753"/>
      <c r="HK104" s="753"/>
      <c r="HO104" s="753"/>
      <c r="HS104" s="753"/>
      <c r="HW104" s="753"/>
      <c r="IA104" s="753"/>
      <c r="IE104" s="753"/>
      <c r="II104" s="753"/>
      <c r="IM104" s="753"/>
      <c r="IQ104" s="753"/>
      <c r="IU104" s="753"/>
      <c r="IY104" s="753"/>
      <c r="JC104" s="753"/>
      <c r="JG104" s="753"/>
      <c r="JK104" s="753"/>
      <c r="JO104" s="753"/>
      <c r="JS104" s="753"/>
      <c r="JW104" s="753"/>
      <c r="KA104" s="753"/>
      <c r="KE104" s="753"/>
      <c r="KI104" s="753"/>
      <c r="KM104" s="753"/>
      <c r="KQ104" s="753"/>
      <c r="KU104" s="753"/>
      <c r="KY104" s="753"/>
      <c r="LC104" s="753"/>
      <c r="LG104" s="753"/>
      <c r="LK104" s="753"/>
      <c r="LO104" s="753"/>
      <c r="LS104" s="753"/>
      <c r="LW104" s="753"/>
      <c r="MA104" s="753"/>
      <c r="ME104" s="753"/>
      <c r="MI104" s="753"/>
      <c r="MM104" s="753"/>
      <c r="MQ104" s="753"/>
      <c r="MU104" s="753"/>
      <c r="MY104" s="753"/>
      <c r="NC104" s="753"/>
      <c r="NG104" s="753"/>
      <c r="NK104" s="753"/>
      <c r="NO104" s="753"/>
      <c r="NS104" s="753"/>
      <c r="NW104" s="753"/>
      <c r="OA104" s="753"/>
      <c r="OE104" s="753"/>
      <c r="OI104" s="753"/>
      <c r="OM104" s="753"/>
      <c r="OQ104" s="753"/>
      <c r="OU104" s="753"/>
      <c r="OY104" s="753"/>
      <c r="PC104" s="753"/>
      <c r="PG104" s="753"/>
      <c r="PK104" s="753"/>
      <c r="PO104" s="753"/>
      <c r="PS104" s="753"/>
      <c r="PW104" s="753"/>
      <c r="QA104" s="753"/>
      <c r="QE104" s="753"/>
      <c r="QI104" s="753"/>
      <c r="QM104" s="753"/>
      <c r="QQ104" s="753"/>
      <c r="QU104" s="753"/>
      <c r="QY104" s="753"/>
      <c r="RC104" s="753"/>
      <c r="RG104" s="753"/>
      <c r="RK104" s="753"/>
      <c r="RO104" s="753"/>
      <c r="RS104" s="753"/>
      <c r="RW104" s="753"/>
      <c r="SA104" s="753"/>
      <c r="SE104" s="753"/>
      <c r="SI104" s="753"/>
      <c r="SM104" s="753"/>
      <c r="SQ104" s="753"/>
      <c r="SU104" s="753"/>
      <c r="SY104" s="753"/>
      <c r="TC104" s="753"/>
      <c r="TG104" s="753"/>
      <c r="TK104" s="753"/>
      <c r="TO104" s="753"/>
      <c r="TS104" s="753"/>
      <c r="TW104" s="753"/>
      <c r="UA104" s="753"/>
      <c r="UE104" s="753"/>
      <c r="UI104" s="753"/>
      <c r="UM104" s="753"/>
      <c r="UQ104" s="753"/>
      <c r="UU104" s="753"/>
      <c r="UY104" s="753"/>
      <c r="VC104" s="753"/>
      <c r="VG104" s="753"/>
      <c r="VK104" s="753"/>
      <c r="VO104" s="753"/>
      <c r="VS104" s="753"/>
      <c r="VW104" s="753"/>
      <c r="WA104" s="753"/>
      <c r="WE104" s="753"/>
      <c r="WI104" s="753"/>
      <c r="WM104" s="753"/>
      <c r="WQ104" s="753"/>
      <c r="WU104" s="753"/>
      <c r="WY104" s="753"/>
      <c r="XC104" s="753"/>
      <c r="XG104" s="753"/>
      <c r="XK104" s="753"/>
      <c r="XO104" s="753"/>
      <c r="XS104" s="753"/>
      <c r="XW104" s="753"/>
      <c r="YA104" s="753"/>
      <c r="YE104" s="753"/>
      <c r="YI104" s="753"/>
      <c r="YM104" s="753"/>
      <c r="YQ104" s="753"/>
      <c r="YU104" s="753"/>
      <c r="YY104" s="753"/>
      <c r="ZC104" s="753"/>
      <c r="ZG104" s="753"/>
      <c r="ZK104" s="753"/>
      <c r="ZO104" s="753"/>
      <c r="ZS104" s="753"/>
      <c r="ZW104" s="753"/>
      <c r="AAA104" s="753"/>
      <c r="AAE104" s="753"/>
      <c r="AAI104" s="753"/>
      <c r="AAM104" s="753"/>
      <c r="AAQ104" s="753"/>
      <c r="AAU104" s="753"/>
      <c r="AAY104" s="753"/>
      <c r="ABC104" s="753"/>
      <c r="ABG104" s="753"/>
      <c r="ABK104" s="753"/>
      <c r="ABO104" s="753"/>
      <c r="ABS104" s="753"/>
      <c r="ABW104" s="753"/>
      <c r="ACA104" s="753"/>
      <c r="ACE104" s="753"/>
      <c r="ACI104" s="753"/>
      <c r="ACM104" s="753"/>
      <c r="ACQ104" s="753"/>
      <c r="ACU104" s="753"/>
      <c r="ACY104" s="753"/>
      <c r="ADC104" s="753"/>
      <c r="ADG104" s="753"/>
      <c r="ADK104" s="753"/>
      <c r="ADO104" s="753"/>
      <c r="ADS104" s="753"/>
      <c r="ADW104" s="753"/>
      <c r="AEA104" s="753"/>
      <c r="AEE104" s="753"/>
      <c r="AEI104" s="753"/>
      <c r="AEM104" s="753"/>
      <c r="AEQ104" s="753"/>
      <c r="AEU104" s="753"/>
      <c r="AEY104" s="753"/>
      <c r="AFC104" s="753"/>
      <c r="AFG104" s="753"/>
      <c r="AFK104" s="753"/>
      <c r="AFO104" s="753"/>
      <c r="AFS104" s="753"/>
      <c r="AFW104" s="753"/>
      <c r="AGA104" s="753"/>
      <c r="AGE104" s="753"/>
      <c r="AGI104" s="753"/>
      <c r="AGM104" s="753"/>
      <c r="AGQ104" s="753"/>
      <c r="AGU104" s="753"/>
      <c r="AGY104" s="753"/>
      <c r="AHC104" s="753"/>
      <c r="AHG104" s="753"/>
      <c r="AHK104" s="753"/>
      <c r="AHO104" s="753"/>
      <c r="AHS104" s="753"/>
      <c r="AHW104" s="753"/>
      <c r="AIA104" s="753"/>
      <c r="AIE104" s="753"/>
      <c r="AII104" s="753"/>
      <c r="AIM104" s="753"/>
      <c r="AIQ104" s="753"/>
      <c r="AIU104" s="753"/>
      <c r="AIY104" s="753"/>
      <c r="AJC104" s="753"/>
      <c r="AJG104" s="753"/>
      <c r="AJK104" s="753"/>
      <c r="AJO104" s="753"/>
      <c r="AJS104" s="753"/>
      <c r="AJW104" s="753"/>
      <c r="AKA104" s="753"/>
      <c r="AKE104" s="753"/>
      <c r="AKI104" s="753"/>
      <c r="AKM104" s="753"/>
      <c r="AKQ104" s="753"/>
      <c r="AKU104" s="753"/>
      <c r="AKY104" s="753"/>
      <c r="ALC104" s="753"/>
      <c r="ALG104" s="753"/>
      <c r="ALK104" s="753"/>
      <c r="ALO104" s="753"/>
      <c r="ALS104" s="753"/>
      <c r="ALW104" s="753"/>
      <c r="AMA104" s="753"/>
      <c r="AME104" s="753"/>
      <c r="AMI104" s="753"/>
      <c r="AMM104" s="753"/>
      <c r="AMQ104" s="753"/>
      <c r="AMU104" s="753"/>
      <c r="AMY104" s="753"/>
      <c r="ANC104" s="753"/>
      <c r="ANG104" s="753"/>
      <c r="ANK104" s="753"/>
      <c r="ANO104" s="753"/>
      <c r="ANS104" s="753"/>
      <c r="ANW104" s="753"/>
      <c r="AOA104" s="753"/>
      <c r="AOE104" s="753"/>
      <c r="AOI104" s="753"/>
      <c r="AOM104" s="753"/>
      <c r="AOQ104" s="753"/>
      <c r="AOU104" s="753"/>
      <c r="AOY104" s="753"/>
      <c r="APC104" s="753"/>
      <c r="APG104" s="753"/>
      <c r="APK104" s="753"/>
      <c r="APO104" s="753"/>
      <c r="APS104" s="753"/>
      <c r="APW104" s="753"/>
      <c r="AQA104" s="753"/>
      <c r="AQE104" s="753"/>
      <c r="AQI104" s="753"/>
      <c r="AQM104" s="753"/>
      <c r="AQQ104" s="753"/>
      <c r="AQU104" s="753"/>
      <c r="AQY104" s="753"/>
      <c r="ARC104" s="753"/>
      <c r="ARG104" s="753"/>
      <c r="ARK104" s="753"/>
      <c r="ARO104" s="753"/>
      <c r="ARS104" s="753"/>
      <c r="ARW104" s="753"/>
      <c r="ASA104" s="753"/>
      <c r="ASE104" s="753"/>
      <c r="ASI104" s="753"/>
      <c r="ASM104" s="753"/>
      <c r="ASQ104" s="753"/>
      <c r="ASU104" s="753"/>
      <c r="ASY104" s="753"/>
      <c r="ATC104" s="753"/>
      <c r="ATG104" s="753"/>
      <c r="ATK104" s="753"/>
      <c r="ATO104" s="753"/>
      <c r="ATS104" s="753"/>
      <c r="ATW104" s="753"/>
      <c r="AUA104" s="753"/>
      <c r="AUE104" s="753"/>
      <c r="AUI104" s="753"/>
      <c r="AUM104" s="753"/>
      <c r="AUQ104" s="753"/>
      <c r="AUU104" s="753"/>
      <c r="AUY104" s="753"/>
      <c r="AVC104" s="753"/>
      <c r="AVG104" s="753"/>
      <c r="AVK104" s="753"/>
      <c r="AVO104" s="753"/>
      <c r="AVS104" s="753"/>
      <c r="AVW104" s="753"/>
      <c r="AWA104" s="753"/>
      <c r="AWE104" s="753"/>
      <c r="AWI104" s="753"/>
      <c r="AWM104" s="753"/>
      <c r="AWQ104" s="753"/>
      <c r="AWU104" s="753"/>
      <c r="AWY104" s="753"/>
      <c r="AXC104" s="753"/>
      <c r="AXG104" s="753"/>
      <c r="AXK104" s="753"/>
      <c r="AXO104" s="753"/>
      <c r="AXS104" s="753"/>
      <c r="AXW104" s="753"/>
      <c r="AYA104" s="753"/>
      <c r="AYE104" s="753"/>
      <c r="AYI104" s="753"/>
      <c r="AYM104" s="753"/>
      <c r="AYQ104" s="753"/>
      <c r="AYU104" s="753"/>
      <c r="AYY104" s="753"/>
      <c r="AZC104" s="753"/>
      <c r="AZG104" s="753"/>
      <c r="AZK104" s="753"/>
      <c r="AZO104" s="753"/>
      <c r="AZS104" s="753"/>
      <c r="AZW104" s="753"/>
      <c r="BAA104" s="753"/>
      <c r="BAE104" s="753"/>
      <c r="BAI104" s="753"/>
      <c r="BAM104" s="753"/>
      <c r="BAQ104" s="753"/>
      <c r="BAU104" s="753"/>
      <c r="BAY104" s="753"/>
      <c r="BBC104" s="753"/>
      <c r="BBG104" s="753"/>
      <c r="BBK104" s="753"/>
      <c r="BBO104" s="753"/>
      <c r="BBS104" s="753"/>
      <c r="BBW104" s="753"/>
      <c r="BCA104" s="753"/>
      <c r="BCE104" s="753"/>
      <c r="BCI104" s="753"/>
      <c r="BCM104" s="753"/>
      <c r="BCQ104" s="753"/>
      <c r="BCU104" s="753"/>
      <c r="BCY104" s="753"/>
      <c r="BDC104" s="753"/>
      <c r="BDG104" s="753"/>
      <c r="BDK104" s="753"/>
      <c r="BDO104" s="753"/>
      <c r="BDS104" s="753"/>
      <c r="BDW104" s="753"/>
      <c r="BEA104" s="753"/>
      <c r="BEE104" s="753"/>
      <c r="BEI104" s="753"/>
      <c r="BEM104" s="753"/>
      <c r="BEQ104" s="753"/>
      <c r="BEU104" s="753"/>
      <c r="BEY104" s="753"/>
      <c r="BFC104" s="753"/>
      <c r="BFG104" s="753"/>
      <c r="BFK104" s="753"/>
      <c r="BFO104" s="753"/>
      <c r="BFS104" s="753"/>
      <c r="BFW104" s="753"/>
      <c r="BGA104" s="753"/>
      <c r="BGE104" s="753"/>
      <c r="BGI104" s="753"/>
      <c r="BGM104" s="753"/>
      <c r="BGQ104" s="753"/>
      <c r="BGU104" s="753"/>
      <c r="BGY104" s="753"/>
      <c r="BHC104" s="753"/>
      <c r="BHG104" s="753"/>
      <c r="BHK104" s="753"/>
      <c r="BHO104" s="753"/>
      <c r="BHS104" s="753"/>
      <c r="BHW104" s="753"/>
      <c r="BIA104" s="753"/>
      <c r="BIE104" s="753"/>
      <c r="BII104" s="753"/>
      <c r="BIM104" s="753"/>
      <c r="BIQ104" s="753"/>
      <c r="BIU104" s="753"/>
      <c r="BIY104" s="753"/>
      <c r="BJC104" s="753"/>
      <c r="BJG104" s="753"/>
      <c r="BJK104" s="753"/>
      <c r="BJO104" s="753"/>
      <c r="BJS104" s="753"/>
      <c r="BJW104" s="753"/>
      <c r="BKA104" s="753"/>
      <c r="BKE104" s="753"/>
      <c r="BKI104" s="753"/>
      <c r="BKM104" s="753"/>
      <c r="BKQ104" s="753"/>
      <c r="BKU104" s="753"/>
      <c r="BKY104" s="753"/>
      <c r="BLC104" s="753"/>
      <c r="BLG104" s="753"/>
      <c r="BLK104" s="753"/>
      <c r="BLO104" s="753"/>
      <c r="BLS104" s="753"/>
      <c r="BLW104" s="753"/>
      <c r="BMA104" s="753"/>
      <c r="BME104" s="753"/>
      <c r="BMI104" s="753"/>
      <c r="BMM104" s="753"/>
      <c r="BMQ104" s="753"/>
      <c r="BMU104" s="753"/>
      <c r="BMY104" s="753"/>
      <c r="BNC104" s="753"/>
      <c r="BNG104" s="753"/>
      <c r="BNK104" s="753"/>
      <c r="BNO104" s="753"/>
      <c r="BNS104" s="753"/>
      <c r="BNW104" s="753"/>
      <c r="BOA104" s="753"/>
      <c r="BOE104" s="753"/>
      <c r="BOI104" s="753"/>
      <c r="BOM104" s="753"/>
      <c r="BOQ104" s="753"/>
      <c r="BOU104" s="753"/>
      <c r="BOY104" s="753"/>
      <c r="BPC104" s="753"/>
      <c r="BPG104" s="753"/>
      <c r="BPK104" s="753"/>
      <c r="BPO104" s="753"/>
      <c r="BPS104" s="753"/>
      <c r="BPW104" s="753"/>
      <c r="BQA104" s="753"/>
      <c r="BQE104" s="753"/>
      <c r="BQI104" s="753"/>
      <c r="BQM104" s="753"/>
      <c r="BQQ104" s="753"/>
      <c r="BQU104" s="753"/>
      <c r="BQY104" s="753"/>
      <c r="BRC104" s="753"/>
      <c r="BRG104" s="753"/>
      <c r="BRK104" s="753"/>
      <c r="BRO104" s="753"/>
      <c r="BRS104" s="753"/>
      <c r="BRW104" s="753"/>
      <c r="BSA104" s="753"/>
      <c r="BSE104" s="753"/>
      <c r="BSI104" s="753"/>
      <c r="BSM104" s="753"/>
      <c r="BSQ104" s="753"/>
      <c r="BSU104" s="753"/>
      <c r="BSY104" s="753"/>
      <c r="BTC104" s="753"/>
      <c r="BTG104" s="753"/>
      <c r="BTK104" s="753"/>
      <c r="BTO104" s="753"/>
      <c r="BTS104" s="753"/>
      <c r="BTW104" s="753"/>
      <c r="BUA104" s="753"/>
      <c r="BUE104" s="753"/>
      <c r="BUI104" s="753"/>
      <c r="BUM104" s="753"/>
      <c r="BUQ104" s="753"/>
      <c r="BUU104" s="753"/>
      <c r="BUY104" s="753"/>
      <c r="BVC104" s="753"/>
      <c r="BVG104" s="753"/>
      <c r="BVK104" s="753"/>
      <c r="BVO104" s="753"/>
      <c r="BVS104" s="753"/>
      <c r="BVW104" s="753"/>
      <c r="BWA104" s="753"/>
      <c r="BWE104" s="753"/>
      <c r="BWI104" s="753"/>
      <c r="BWM104" s="753"/>
      <c r="BWQ104" s="753"/>
      <c r="BWU104" s="753"/>
      <c r="BWY104" s="753"/>
      <c r="BXC104" s="753"/>
      <c r="BXG104" s="753"/>
      <c r="BXK104" s="753"/>
      <c r="BXO104" s="753"/>
      <c r="BXS104" s="753"/>
      <c r="BXW104" s="753"/>
      <c r="BYA104" s="753"/>
      <c r="BYE104" s="753"/>
      <c r="BYI104" s="753"/>
      <c r="BYM104" s="753"/>
      <c r="BYQ104" s="753"/>
      <c r="BYU104" s="753"/>
      <c r="BYY104" s="753"/>
      <c r="BZC104" s="753"/>
      <c r="BZG104" s="753"/>
      <c r="BZK104" s="753"/>
      <c r="BZO104" s="753"/>
      <c r="BZS104" s="753"/>
      <c r="BZW104" s="753"/>
      <c r="CAA104" s="753"/>
      <c r="CAE104" s="753"/>
      <c r="CAI104" s="753"/>
      <c r="CAM104" s="753"/>
      <c r="CAQ104" s="753"/>
      <c r="CAU104" s="753"/>
      <c r="CAY104" s="753"/>
      <c r="CBC104" s="753"/>
      <c r="CBG104" s="753"/>
      <c r="CBK104" s="753"/>
      <c r="CBO104" s="753"/>
      <c r="CBS104" s="753"/>
      <c r="CBW104" s="753"/>
      <c r="CCA104" s="753"/>
      <c r="CCE104" s="753"/>
      <c r="CCI104" s="753"/>
      <c r="CCM104" s="753"/>
      <c r="CCQ104" s="753"/>
      <c r="CCU104" s="753"/>
      <c r="CCY104" s="753"/>
      <c r="CDC104" s="753"/>
      <c r="CDG104" s="753"/>
      <c r="CDK104" s="753"/>
      <c r="CDO104" s="753"/>
      <c r="CDS104" s="753"/>
      <c r="CDW104" s="753"/>
      <c r="CEA104" s="753"/>
      <c r="CEE104" s="753"/>
      <c r="CEI104" s="753"/>
      <c r="CEM104" s="753"/>
      <c r="CEQ104" s="753"/>
      <c r="CEU104" s="753"/>
      <c r="CEY104" s="753"/>
      <c r="CFC104" s="753"/>
      <c r="CFG104" s="753"/>
      <c r="CFK104" s="753"/>
      <c r="CFO104" s="753"/>
      <c r="CFS104" s="753"/>
      <c r="CFW104" s="753"/>
      <c r="CGA104" s="753"/>
      <c r="CGE104" s="753"/>
      <c r="CGI104" s="753"/>
      <c r="CGM104" s="753"/>
      <c r="CGQ104" s="753"/>
      <c r="CGU104" s="753"/>
      <c r="CGY104" s="753"/>
      <c r="CHC104" s="753"/>
      <c r="CHG104" s="753"/>
      <c r="CHK104" s="753"/>
      <c r="CHO104" s="753"/>
      <c r="CHS104" s="753"/>
      <c r="CHW104" s="753"/>
      <c r="CIA104" s="753"/>
      <c r="CIE104" s="753"/>
      <c r="CII104" s="753"/>
      <c r="CIM104" s="753"/>
      <c r="CIQ104" s="753"/>
      <c r="CIU104" s="753"/>
      <c r="CIY104" s="753"/>
      <c r="CJC104" s="753"/>
      <c r="CJG104" s="753"/>
      <c r="CJK104" s="753"/>
      <c r="CJO104" s="753"/>
      <c r="CJS104" s="753"/>
      <c r="CJW104" s="753"/>
      <c r="CKA104" s="753"/>
      <c r="CKE104" s="753"/>
      <c r="CKI104" s="753"/>
      <c r="CKM104" s="753"/>
      <c r="CKQ104" s="753"/>
      <c r="CKU104" s="753"/>
      <c r="CKY104" s="753"/>
      <c r="CLC104" s="753"/>
      <c r="CLG104" s="753"/>
      <c r="CLK104" s="753"/>
      <c r="CLO104" s="753"/>
      <c r="CLS104" s="753"/>
      <c r="CLW104" s="753"/>
      <c r="CMA104" s="753"/>
      <c r="CME104" s="753"/>
      <c r="CMI104" s="753"/>
      <c r="CMM104" s="753"/>
      <c r="CMQ104" s="753"/>
      <c r="CMU104" s="753"/>
      <c r="CMY104" s="753"/>
      <c r="CNC104" s="753"/>
      <c r="CNG104" s="753"/>
      <c r="CNK104" s="753"/>
      <c r="CNO104" s="753"/>
      <c r="CNS104" s="753"/>
      <c r="CNW104" s="753"/>
      <c r="COA104" s="753"/>
      <c r="COE104" s="753"/>
      <c r="COI104" s="753"/>
      <c r="COM104" s="753"/>
      <c r="COQ104" s="753"/>
      <c r="COU104" s="753"/>
      <c r="COY104" s="753"/>
      <c r="CPC104" s="753"/>
      <c r="CPG104" s="753"/>
      <c r="CPK104" s="753"/>
      <c r="CPO104" s="753"/>
      <c r="CPS104" s="753"/>
      <c r="CPW104" s="753"/>
      <c r="CQA104" s="753"/>
      <c r="CQE104" s="753"/>
      <c r="CQI104" s="753"/>
      <c r="CQM104" s="753"/>
      <c r="CQQ104" s="753"/>
      <c r="CQU104" s="753"/>
      <c r="CQY104" s="753"/>
      <c r="CRC104" s="753"/>
      <c r="CRG104" s="753"/>
      <c r="CRK104" s="753"/>
      <c r="CRO104" s="753"/>
      <c r="CRS104" s="753"/>
      <c r="CRW104" s="753"/>
      <c r="CSA104" s="753"/>
      <c r="CSE104" s="753"/>
      <c r="CSI104" s="753"/>
      <c r="CSM104" s="753"/>
      <c r="CSQ104" s="753"/>
      <c r="CSU104" s="753"/>
      <c r="CSY104" s="753"/>
      <c r="CTC104" s="753"/>
      <c r="CTG104" s="753"/>
      <c r="CTK104" s="753"/>
      <c r="CTO104" s="753"/>
      <c r="CTS104" s="753"/>
      <c r="CTW104" s="753"/>
      <c r="CUA104" s="753"/>
      <c r="CUE104" s="753"/>
      <c r="CUI104" s="753"/>
      <c r="CUM104" s="753"/>
      <c r="CUQ104" s="753"/>
      <c r="CUU104" s="753"/>
      <c r="CUY104" s="753"/>
      <c r="CVC104" s="753"/>
      <c r="CVG104" s="753"/>
      <c r="CVK104" s="753"/>
      <c r="CVO104" s="753"/>
      <c r="CVS104" s="753"/>
      <c r="CVW104" s="753"/>
      <c r="CWA104" s="753"/>
      <c r="CWE104" s="753"/>
      <c r="CWI104" s="753"/>
      <c r="CWM104" s="753"/>
      <c r="CWQ104" s="753"/>
      <c r="CWU104" s="753"/>
      <c r="CWY104" s="753"/>
      <c r="CXC104" s="753"/>
      <c r="CXG104" s="753"/>
      <c r="CXK104" s="753"/>
      <c r="CXO104" s="753"/>
      <c r="CXS104" s="753"/>
      <c r="CXW104" s="753"/>
      <c r="CYA104" s="753"/>
      <c r="CYE104" s="753"/>
      <c r="CYI104" s="753"/>
      <c r="CYM104" s="753"/>
      <c r="CYQ104" s="753"/>
      <c r="CYU104" s="753"/>
      <c r="CYY104" s="753"/>
      <c r="CZC104" s="753"/>
      <c r="CZG104" s="753"/>
      <c r="CZK104" s="753"/>
      <c r="CZO104" s="753"/>
      <c r="CZS104" s="753"/>
      <c r="CZW104" s="753"/>
      <c r="DAA104" s="753"/>
      <c r="DAE104" s="753"/>
      <c r="DAI104" s="753"/>
      <c r="DAM104" s="753"/>
      <c r="DAQ104" s="753"/>
      <c r="DAU104" s="753"/>
      <c r="DAY104" s="753"/>
      <c r="DBC104" s="753"/>
      <c r="DBG104" s="753"/>
      <c r="DBK104" s="753"/>
      <c r="DBO104" s="753"/>
      <c r="DBS104" s="753"/>
      <c r="DBW104" s="753"/>
      <c r="DCA104" s="753"/>
      <c r="DCE104" s="753"/>
      <c r="DCI104" s="753"/>
      <c r="DCM104" s="753"/>
      <c r="DCQ104" s="753"/>
      <c r="DCU104" s="753"/>
      <c r="DCY104" s="753"/>
      <c r="DDC104" s="753"/>
      <c r="DDG104" s="753"/>
      <c r="DDK104" s="753"/>
      <c r="DDO104" s="753"/>
      <c r="DDS104" s="753"/>
      <c r="DDW104" s="753"/>
      <c r="DEA104" s="753"/>
      <c r="DEE104" s="753"/>
      <c r="DEI104" s="753"/>
      <c r="DEM104" s="753"/>
      <c r="DEQ104" s="753"/>
      <c r="DEU104" s="753"/>
      <c r="DEY104" s="753"/>
      <c r="DFC104" s="753"/>
      <c r="DFG104" s="753"/>
      <c r="DFK104" s="753"/>
      <c r="DFO104" s="753"/>
      <c r="DFS104" s="753"/>
      <c r="DFW104" s="753"/>
      <c r="DGA104" s="753"/>
      <c r="DGE104" s="753"/>
      <c r="DGI104" s="753"/>
      <c r="DGM104" s="753"/>
      <c r="DGQ104" s="753"/>
      <c r="DGU104" s="753"/>
      <c r="DGY104" s="753"/>
      <c r="DHC104" s="753"/>
      <c r="DHG104" s="753"/>
      <c r="DHK104" s="753"/>
      <c r="DHO104" s="753"/>
      <c r="DHS104" s="753"/>
      <c r="DHW104" s="753"/>
      <c r="DIA104" s="753"/>
      <c r="DIE104" s="753"/>
      <c r="DII104" s="753"/>
      <c r="DIM104" s="753"/>
      <c r="DIQ104" s="753"/>
      <c r="DIU104" s="753"/>
      <c r="DIY104" s="753"/>
      <c r="DJC104" s="753"/>
      <c r="DJG104" s="753"/>
      <c r="DJK104" s="753"/>
      <c r="DJO104" s="753"/>
      <c r="DJS104" s="753"/>
      <c r="DJW104" s="753"/>
      <c r="DKA104" s="753"/>
      <c r="DKE104" s="753"/>
      <c r="DKI104" s="753"/>
      <c r="DKM104" s="753"/>
      <c r="DKQ104" s="753"/>
      <c r="DKU104" s="753"/>
      <c r="DKY104" s="753"/>
      <c r="DLC104" s="753"/>
      <c r="DLG104" s="753"/>
      <c r="DLK104" s="753"/>
      <c r="DLO104" s="753"/>
      <c r="DLS104" s="753"/>
      <c r="DLW104" s="753"/>
      <c r="DMA104" s="753"/>
      <c r="DME104" s="753"/>
      <c r="DMI104" s="753"/>
      <c r="DMM104" s="753"/>
      <c r="DMQ104" s="753"/>
      <c r="DMU104" s="753"/>
      <c r="DMY104" s="753"/>
      <c r="DNC104" s="753"/>
      <c r="DNG104" s="753"/>
      <c r="DNK104" s="753"/>
      <c r="DNO104" s="753"/>
      <c r="DNS104" s="753"/>
      <c r="DNW104" s="753"/>
      <c r="DOA104" s="753"/>
      <c r="DOE104" s="753"/>
      <c r="DOI104" s="753"/>
      <c r="DOM104" s="753"/>
      <c r="DOQ104" s="753"/>
      <c r="DOU104" s="753"/>
      <c r="DOY104" s="753"/>
      <c r="DPC104" s="753"/>
      <c r="DPG104" s="753"/>
      <c r="DPK104" s="753"/>
      <c r="DPO104" s="753"/>
      <c r="DPS104" s="753"/>
      <c r="DPW104" s="753"/>
      <c r="DQA104" s="753"/>
      <c r="DQE104" s="753"/>
      <c r="DQI104" s="753"/>
      <c r="DQM104" s="753"/>
      <c r="DQQ104" s="753"/>
      <c r="DQU104" s="753"/>
      <c r="DQY104" s="753"/>
      <c r="DRC104" s="753"/>
      <c r="DRG104" s="753"/>
      <c r="DRK104" s="753"/>
      <c r="DRO104" s="753"/>
      <c r="DRS104" s="753"/>
      <c r="DRW104" s="753"/>
      <c r="DSA104" s="753"/>
      <c r="DSE104" s="753"/>
      <c r="DSI104" s="753"/>
      <c r="DSM104" s="753"/>
      <c r="DSQ104" s="753"/>
      <c r="DSU104" s="753"/>
      <c r="DSY104" s="753"/>
      <c r="DTC104" s="753"/>
      <c r="DTG104" s="753"/>
      <c r="DTK104" s="753"/>
      <c r="DTO104" s="753"/>
      <c r="DTS104" s="753"/>
      <c r="DTW104" s="753"/>
      <c r="DUA104" s="753"/>
      <c r="DUE104" s="753"/>
      <c r="DUI104" s="753"/>
      <c r="DUM104" s="753"/>
      <c r="DUQ104" s="753"/>
      <c r="DUU104" s="753"/>
      <c r="DUY104" s="753"/>
      <c r="DVC104" s="753"/>
      <c r="DVG104" s="753"/>
      <c r="DVK104" s="753"/>
      <c r="DVO104" s="753"/>
      <c r="DVS104" s="753"/>
      <c r="DVW104" s="753"/>
      <c r="DWA104" s="753"/>
      <c r="DWE104" s="753"/>
      <c r="DWI104" s="753"/>
      <c r="DWM104" s="753"/>
      <c r="DWQ104" s="753"/>
      <c r="DWU104" s="753"/>
      <c r="DWY104" s="753"/>
      <c r="DXC104" s="753"/>
      <c r="DXG104" s="753"/>
      <c r="DXK104" s="753"/>
      <c r="DXO104" s="753"/>
      <c r="DXS104" s="753"/>
      <c r="DXW104" s="753"/>
      <c r="DYA104" s="753"/>
      <c r="DYE104" s="753"/>
      <c r="DYI104" s="753"/>
      <c r="DYM104" s="753"/>
      <c r="DYQ104" s="753"/>
      <c r="DYU104" s="753"/>
      <c r="DYY104" s="753"/>
      <c r="DZC104" s="753"/>
      <c r="DZG104" s="753"/>
      <c r="DZK104" s="753"/>
      <c r="DZO104" s="753"/>
      <c r="DZS104" s="753"/>
      <c r="DZW104" s="753"/>
      <c r="EAA104" s="753"/>
      <c r="EAE104" s="753"/>
      <c r="EAI104" s="753"/>
      <c r="EAM104" s="753"/>
      <c r="EAQ104" s="753"/>
      <c r="EAU104" s="753"/>
      <c r="EAY104" s="753"/>
      <c r="EBC104" s="753"/>
      <c r="EBG104" s="753"/>
      <c r="EBK104" s="753"/>
      <c r="EBO104" s="753"/>
      <c r="EBS104" s="753"/>
      <c r="EBW104" s="753"/>
      <c r="ECA104" s="753"/>
      <c r="ECE104" s="753"/>
      <c r="ECI104" s="753"/>
      <c r="ECM104" s="753"/>
      <c r="ECQ104" s="753"/>
      <c r="ECU104" s="753"/>
      <c r="ECY104" s="753"/>
      <c r="EDC104" s="753"/>
      <c r="EDG104" s="753"/>
      <c r="EDK104" s="753"/>
      <c r="EDO104" s="753"/>
      <c r="EDS104" s="753"/>
      <c r="EDW104" s="753"/>
      <c r="EEA104" s="753"/>
      <c r="EEE104" s="753"/>
      <c r="EEI104" s="753"/>
      <c r="EEM104" s="753"/>
      <c r="EEQ104" s="753"/>
      <c r="EEU104" s="753"/>
      <c r="EEY104" s="753"/>
      <c r="EFC104" s="753"/>
      <c r="EFG104" s="753"/>
      <c r="EFK104" s="753"/>
      <c r="EFO104" s="753"/>
      <c r="EFS104" s="753"/>
      <c r="EFW104" s="753"/>
      <c r="EGA104" s="753"/>
      <c r="EGE104" s="753"/>
      <c r="EGI104" s="753"/>
      <c r="EGM104" s="753"/>
      <c r="EGQ104" s="753"/>
      <c r="EGU104" s="753"/>
      <c r="EGY104" s="753"/>
      <c r="EHC104" s="753"/>
      <c r="EHG104" s="753"/>
      <c r="EHK104" s="753"/>
      <c r="EHO104" s="753"/>
      <c r="EHS104" s="753"/>
      <c r="EHW104" s="753"/>
      <c r="EIA104" s="753"/>
      <c r="EIE104" s="753"/>
      <c r="EII104" s="753"/>
      <c r="EIM104" s="753"/>
      <c r="EIQ104" s="753"/>
      <c r="EIU104" s="753"/>
      <c r="EIY104" s="753"/>
      <c r="EJC104" s="753"/>
      <c r="EJG104" s="753"/>
      <c r="EJK104" s="753"/>
      <c r="EJO104" s="753"/>
      <c r="EJS104" s="753"/>
      <c r="EJW104" s="753"/>
      <c r="EKA104" s="753"/>
      <c r="EKE104" s="753"/>
      <c r="EKI104" s="753"/>
      <c r="EKM104" s="753"/>
      <c r="EKQ104" s="753"/>
      <c r="EKU104" s="753"/>
      <c r="EKY104" s="753"/>
      <c r="ELC104" s="753"/>
      <c r="ELG104" s="753"/>
      <c r="ELK104" s="753"/>
      <c r="ELO104" s="753"/>
      <c r="ELS104" s="753"/>
      <c r="ELW104" s="753"/>
      <c r="EMA104" s="753"/>
      <c r="EME104" s="753"/>
      <c r="EMI104" s="753"/>
      <c r="EMM104" s="753"/>
      <c r="EMQ104" s="753"/>
      <c r="EMU104" s="753"/>
      <c r="EMY104" s="753"/>
      <c r="ENC104" s="753"/>
      <c r="ENG104" s="753"/>
      <c r="ENK104" s="753"/>
      <c r="ENO104" s="753"/>
      <c r="ENS104" s="753"/>
      <c r="ENW104" s="753"/>
      <c r="EOA104" s="753"/>
      <c r="EOE104" s="753"/>
      <c r="EOI104" s="753"/>
      <c r="EOM104" s="753"/>
      <c r="EOQ104" s="753"/>
      <c r="EOU104" s="753"/>
      <c r="EOY104" s="753"/>
      <c r="EPC104" s="753"/>
      <c r="EPG104" s="753"/>
      <c r="EPK104" s="753"/>
      <c r="EPO104" s="753"/>
      <c r="EPS104" s="753"/>
      <c r="EPW104" s="753"/>
      <c r="EQA104" s="753"/>
      <c r="EQE104" s="753"/>
      <c r="EQI104" s="753"/>
      <c r="EQM104" s="753"/>
      <c r="EQQ104" s="753"/>
      <c r="EQU104" s="753"/>
      <c r="EQY104" s="753"/>
      <c r="ERC104" s="753"/>
      <c r="ERG104" s="753"/>
      <c r="ERK104" s="753"/>
      <c r="ERO104" s="753"/>
      <c r="ERS104" s="753"/>
      <c r="ERW104" s="753"/>
      <c r="ESA104" s="753"/>
      <c r="ESE104" s="753"/>
      <c r="ESI104" s="753"/>
      <c r="ESM104" s="753"/>
      <c r="ESQ104" s="753"/>
      <c r="ESU104" s="753"/>
      <c r="ESY104" s="753"/>
      <c r="ETC104" s="753"/>
      <c r="ETG104" s="753"/>
      <c r="ETK104" s="753"/>
      <c r="ETO104" s="753"/>
      <c r="ETS104" s="753"/>
      <c r="ETW104" s="753"/>
      <c r="EUA104" s="753"/>
      <c r="EUE104" s="753"/>
      <c r="EUI104" s="753"/>
      <c r="EUM104" s="753"/>
      <c r="EUQ104" s="753"/>
      <c r="EUU104" s="753"/>
      <c r="EUY104" s="753"/>
      <c r="EVC104" s="753"/>
      <c r="EVG104" s="753"/>
      <c r="EVK104" s="753"/>
      <c r="EVO104" s="753"/>
      <c r="EVS104" s="753"/>
      <c r="EVW104" s="753"/>
      <c r="EWA104" s="753"/>
      <c r="EWE104" s="753"/>
      <c r="EWI104" s="753"/>
      <c r="EWM104" s="753"/>
      <c r="EWQ104" s="753"/>
      <c r="EWU104" s="753"/>
      <c r="EWY104" s="753"/>
      <c r="EXC104" s="753"/>
      <c r="EXG104" s="753"/>
      <c r="EXK104" s="753"/>
      <c r="EXO104" s="753"/>
      <c r="EXS104" s="753"/>
      <c r="EXW104" s="753"/>
      <c r="EYA104" s="753"/>
      <c r="EYE104" s="753"/>
      <c r="EYI104" s="753"/>
      <c r="EYM104" s="753"/>
      <c r="EYQ104" s="753"/>
      <c r="EYU104" s="753"/>
      <c r="EYY104" s="753"/>
      <c r="EZC104" s="753"/>
      <c r="EZG104" s="753"/>
      <c r="EZK104" s="753"/>
      <c r="EZO104" s="753"/>
      <c r="EZS104" s="753"/>
      <c r="EZW104" s="753"/>
      <c r="FAA104" s="753"/>
      <c r="FAE104" s="753"/>
      <c r="FAI104" s="753"/>
      <c r="FAM104" s="753"/>
      <c r="FAQ104" s="753"/>
      <c r="FAU104" s="753"/>
      <c r="FAY104" s="753"/>
      <c r="FBC104" s="753"/>
      <c r="FBG104" s="753"/>
      <c r="FBK104" s="753"/>
      <c r="FBO104" s="753"/>
      <c r="FBS104" s="753"/>
      <c r="FBW104" s="753"/>
      <c r="FCA104" s="753"/>
      <c r="FCE104" s="753"/>
      <c r="FCI104" s="753"/>
      <c r="FCM104" s="753"/>
      <c r="FCQ104" s="753"/>
      <c r="FCU104" s="753"/>
      <c r="FCY104" s="753"/>
      <c r="FDC104" s="753"/>
      <c r="FDG104" s="753"/>
      <c r="FDK104" s="753"/>
      <c r="FDO104" s="753"/>
      <c r="FDS104" s="753"/>
      <c r="FDW104" s="753"/>
      <c r="FEA104" s="753"/>
      <c r="FEE104" s="753"/>
      <c r="FEI104" s="753"/>
      <c r="FEM104" s="753"/>
      <c r="FEQ104" s="753"/>
      <c r="FEU104" s="753"/>
      <c r="FEY104" s="753"/>
      <c r="FFC104" s="753"/>
      <c r="FFG104" s="753"/>
      <c r="FFK104" s="753"/>
      <c r="FFO104" s="753"/>
      <c r="FFS104" s="753"/>
      <c r="FFW104" s="753"/>
      <c r="FGA104" s="753"/>
      <c r="FGE104" s="753"/>
      <c r="FGI104" s="753"/>
      <c r="FGM104" s="753"/>
      <c r="FGQ104" s="753"/>
      <c r="FGU104" s="753"/>
      <c r="FGY104" s="753"/>
      <c r="FHC104" s="753"/>
      <c r="FHG104" s="753"/>
      <c r="FHK104" s="753"/>
      <c r="FHO104" s="753"/>
      <c r="FHS104" s="753"/>
      <c r="FHW104" s="753"/>
      <c r="FIA104" s="753"/>
      <c r="FIE104" s="753"/>
      <c r="FII104" s="753"/>
      <c r="FIM104" s="753"/>
      <c r="FIQ104" s="753"/>
      <c r="FIU104" s="753"/>
      <c r="FIY104" s="753"/>
      <c r="FJC104" s="753"/>
      <c r="FJG104" s="753"/>
      <c r="FJK104" s="753"/>
      <c r="FJO104" s="753"/>
      <c r="FJS104" s="753"/>
      <c r="FJW104" s="753"/>
      <c r="FKA104" s="753"/>
      <c r="FKE104" s="753"/>
      <c r="FKI104" s="753"/>
      <c r="FKM104" s="753"/>
      <c r="FKQ104" s="753"/>
      <c r="FKU104" s="753"/>
      <c r="FKY104" s="753"/>
      <c r="FLC104" s="753"/>
      <c r="FLG104" s="753"/>
      <c r="FLK104" s="753"/>
      <c r="FLO104" s="753"/>
      <c r="FLS104" s="753"/>
      <c r="FLW104" s="753"/>
      <c r="FMA104" s="753"/>
      <c r="FME104" s="753"/>
      <c r="FMI104" s="753"/>
      <c r="FMM104" s="753"/>
      <c r="FMQ104" s="753"/>
      <c r="FMU104" s="753"/>
      <c r="FMY104" s="753"/>
      <c r="FNC104" s="753"/>
      <c r="FNG104" s="753"/>
      <c r="FNK104" s="753"/>
      <c r="FNO104" s="753"/>
      <c r="FNS104" s="753"/>
      <c r="FNW104" s="753"/>
      <c r="FOA104" s="753"/>
      <c r="FOE104" s="753"/>
      <c r="FOI104" s="753"/>
      <c r="FOM104" s="753"/>
      <c r="FOQ104" s="753"/>
      <c r="FOU104" s="753"/>
      <c r="FOY104" s="753"/>
      <c r="FPC104" s="753"/>
      <c r="FPG104" s="753"/>
      <c r="FPK104" s="753"/>
      <c r="FPO104" s="753"/>
      <c r="FPS104" s="753"/>
      <c r="FPW104" s="753"/>
      <c r="FQA104" s="753"/>
      <c r="FQE104" s="753"/>
      <c r="FQI104" s="753"/>
      <c r="FQM104" s="753"/>
      <c r="FQQ104" s="753"/>
      <c r="FQU104" s="753"/>
      <c r="FQY104" s="753"/>
      <c r="FRC104" s="753"/>
      <c r="FRG104" s="753"/>
      <c r="FRK104" s="753"/>
      <c r="FRO104" s="753"/>
      <c r="FRS104" s="753"/>
      <c r="FRW104" s="753"/>
      <c r="FSA104" s="753"/>
      <c r="FSE104" s="753"/>
      <c r="FSI104" s="753"/>
      <c r="FSM104" s="753"/>
      <c r="FSQ104" s="753"/>
      <c r="FSU104" s="753"/>
      <c r="FSY104" s="753"/>
      <c r="FTC104" s="753"/>
      <c r="FTG104" s="753"/>
      <c r="FTK104" s="753"/>
      <c r="FTO104" s="753"/>
      <c r="FTS104" s="753"/>
      <c r="FTW104" s="753"/>
      <c r="FUA104" s="753"/>
      <c r="FUE104" s="753"/>
      <c r="FUI104" s="753"/>
      <c r="FUM104" s="753"/>
      <c r="FUQ104" s="753"/>
      <c r="FUU104" s="753"/>
      <c r="FUY104" s="753"/>
      <c r="FVC104" s="753"/>
      <c r="FVG104" s="753"/>
      <c r="FVK104" s="753"/>
      <c r="FVO104" s="753"/>
      <c r="FVS104" s="753"/>
      <c r="FVW104" s="753"/>
      <c r="FWA104" s="753"/>
      <c r="FWE104" s="753"/>
      <c r="FWI104" s="753"/>
      <c r="FWM104" s="753"/>
      <c r="FWQ104" s="753"/>
      <c r="FWU104" s="753"/>
      <c r="FWY104" s="753"/>
      <c r="FXC104" s="753"/>
      <c r="FXG104" s="753"/>
      <c r="FXK104" s="753"/>
      <c r="FXO104" s="753"/>
      <c r="FXS104" s="753"/>
      <c r="FXW104" s="753"/>
      <c r="FYA104" s="753"/>
      <c r="FYE104" s="753"/>
      <c r="FYI104" s="753"/>
      <c r="FYM104" s="753"/>
      <c r="FYQ104" s="753"/>
      <c r="FYU104" s="753"/>
      <c r="FYY104" s="753"/>
      <c r="FZC104" s="753"/>
      <c r="FZG104" s="753"/>
      <c r="FZK104" s="753"/>
      <c r="FZO104" s="753"/>
      <c r="FZS104" s="753"/>
      <c r="FZW104" s="753"/>
      <c r="GAA104" s="753"/>
      <c r="GAE104" s="753"/>
      <c r="GAI104" s="753"/>
      <c r="GAM104" s="753"/>
      <c r="GAQ104" s="753"/>
      <c r="GAU104" s="753"/>
      <c r="GAY104" s="753"/>
      <c r="GBC104" s="753"/>
      <c r="GBG104" s="753"/>
      <c r="GBK104" s="753"/>
      <c r="GBO104" s="753"/>
      <c r="GBS104" s="753"/>
      <c r="GBW104" s="753"/>
      <c r="GCA104" s="753"/>
      <c r="GCE104" s="753"/>
      <c r="GCI104" s="753"/>
      <c r="GCM104" s="753"/>
      <c r="GCQ104" s="753"/>
      <c r="GCU104" s="753"/>
      <c r="GCY104" s="753"/>
      <c r="GDC104" s="753"/>
      <c r="GDG104" s="753"/>
      <c r="GDK104" s="753"/>
      <c r="GDO104" s="753"/>
      <c r="GDS104" s="753"/>
      <c r="GDW104" s="753"/>
      <c r="GEA104" s="753"/>
      <c r="GEE104" s="753"/>
      <c r="GEI104" s="753"/>
      <c r="GEM104" s="753"/>
      <c r="GEQ104" s="753"/>
      <c r="GEU104" s="753"/>
      <c r="GEY104" s="753"/>
      <c r="GFC104" s="753"/>
      <c r="GFG104" s="753"/>
      <c r="GFK104" s="753"/>
      <c r="GFO104" s="753"/>
      <c r="GFS104" s="753"/>
      <c r="GFW104" s="753"/>
      <c r="GGA104" s="753"/>
      <c r="GGE104" s="753"/>
      <c r="GGI104" s="753"/>
      <c r="GGM104" s="753"/>
      <c r="GGQ104" s="753"/>
      <c r="GGU104" s="753"/>
      <c r="GGY104" s="753"/>
      <c r="GHC104" s="753"/>
      <c r="GHG104" s="753"/>
      <c r="GHK104" s="753"/>
      <c r="GHO104" s="753"/>
      <c r="GHS104" s="753"/>
      <c r="GHW104" s="753"/>
      <c r="GIA104" s="753"/>
      <c r="GIE104" s="753"/>
      <c r="GII104" s="753"/>
      <c r="GIM104" s="753"/>
      <c r="GIQ104" s="753"/>
      <c r="GIU104" s="753"/>
      <c r="GIY104" s="753"/>
      <c r="GJC104" s="753"/>
      <c r="GJG104" s="753"/>
      <c r="GJK104" s="753"/>
      <c r="GJO104" s="753"/>
      <c r="GJS104" s="753"/>
      <c r="GJW104" s="753"/>
      <c r="GKA104" s="753"/>
      <c r="GKE104" s="753"/>
      <c r="GKI104" s="753"/>
      <c r="GKM104" s="753"/>
      <c r="GKQ104" s="753"/>
      <c r="GKU104" s="753"/>
      <c r="GKY104" s="753"/>
      <c r="GLC104" s="753"/>
      <c r="GLG104" s="753"/>
      <c r="GLK104" s="753"/>
      <c r="GLO104" s="753"/>
      <c r="GLS104" s="753"/>
      <c r="GLW104" s="753"/>
      <c r="GMA104" s="753"/>
      <c r="GME104" s="753"/>
      <c r="GMI104" s="753"/>
      <c r="GMM104" s="753"/>
      <c r="GMQ104" s="753"/>
      <c r="GMU104" s="753"/>
      <c r="GMY104" s="753"/>
      <c r="GNC104" s="753"/>
      <c r="GNG104" s="753"/>
      <c r="GNK104" s="753"/>
      <c r="GNO104" s="753"/>
      <c r="GNS104" s="753"/>
      <c r="GNW104" s="753"/>
      <c r="GOA104" s="753"/>
      <c r="GOE104" s="753"/>
      <c r="GOI104" s="753"/>
      <c r="GOM104" s="753"/>
      <c r="GOQ104" s="753"/>
      <c r="GOU104" s="753"/>
      <c r="GOY104" s="753"/>
      <c r="GPC104" s="753"/>
      <c r="GPG104" s="753"/>
      <c r="GPK104" s="753"/>
      <c r="GPO104" s="753"/>
      <c r="GPS104" s="753"/>
      <c r="GPW104" s="753"/>
      <c r="GQA104" s="753"/>
      <c r="GQE104" s="753"/>
      <c r="GQI104" s="753"/>
      <c r="GQM104" s="753"/>
      <c r="GQQ104" s="753"/>
      <c r="GQU104" s="753"/>
      <c r="GQY104" s="753"/>
      <c r="GRC104" s="753"/>
      <c r="GRG104" s="753"/>
      <c r="GRK104" s="753"/>
      <c r="GRO104" s="753"/>
      <c r="GRS104" s="753"/>
      <c r="GRW104" s="753"/>
      <c r="GSA104" s="753"/>
      <c r="GSE104" s="753"/>
      <c r="GSI104" s="753"/>
      <c r="GSM104" s="753"/>
      <c r="GSQ104" s="753"/>
      <c r="GSU104" s="753"/>
      <c r="GSY104" s="753"/>
      <c r="GTC104" s="753"/>
      <c r="GTG104" s="753"/>
      <c r="GTK104" s="753"/>
      <c r="GTO104" s="753"/>
      <c r="GTS104" s="753"/>
      <c r="GTW104" s="753"/>
      <c r="GUA104" s="753"/>
      <c r="GUE104" s="753"/>
      <c r="GUI104" s="753"/>
      <c r="GUM104" s="753"/>
      <c r="GUQ104" s="753"/>
      <c r="GUU104" s="753"/>
      <c r="GUY104" s="753"/>
      <c r="GVC104" s="753"/>
      <c r="GVG104" s="753"/>
      <c r="GVK104" s="753"/>
      <c r="GVO104" s="753"/>
      <c r="GVS104" s="753"/>
      <c r="GVW104" s="753"/>
      <c r="GWA104" s="753"/>
      <c r="GWE104" s="753"/>
      <c r="GWI104" s="753"/>
      <c r="GWM104" s="753"/>
      <c r="GWQ104" s="753"/>
      <c r="GWU104" s="753"/>
      <c r="GWY104" s="753"/>
      <c r="GXC104" s="753"/>
      <c r="GXG104" s="753"/>
      <c r="GXK104" s="753"/>
      <c r="GXO104" s="753"/>
      <c r="GXS104" s="753"/>
      <c r="GXW104" s="753"/>
      <c r="GYA104" s="753"/>
      <c r="GYE104" s="753"/>
      <c r="GYI104" s="753"/>
      <c r="GYM104" s="753"/>
      <c r="GYQ104" s="753"/>
      <c r="GYU104" s="753"/>
      <c r="GYY104" s="753"/>
      <c r="GZC104" s="753"/>
      <c r="GZG104" s="753"/>
      <c r="GZK104" s="753"/>
      <c r="GZO104" s="753"/>
      <c r="GZS104" s="753"/>
      <c r="GZW104" s="753"/>
      <c r="HAA104" s="753"/>
      <c r="HAE104" s="753"/>
      <c r="HAI104" s="753"/>
      <c r="HAM104" s="753"/>
      <c r="HAQ104" s="753"/>
      <c r="HAU104" s="753"/>
      <c r="HAY104" s="753"/>
      <c r="HBC104" s="753"/>
      <c r="HBG104" s="753"/>
      <c r="HBK104" s="753"/>
      <c r="HBO104" s="753"/>
      <c r="HBS104" s="753"/>
      <c r="HBW104" s="753"/>
      <c r="HCA104" s="753"/>
      <c r="HCE104" s="753"/>
      <c r="HCI104" s="753"/>
      <c r="HCM104" s="753"/>
      <c r="HCQ104" s="753"/>
      <c r="HCU104" s="753"/>
      <c r="HCY104" s="753"/>
      <c r="HDC104" s="753"/>
      <c r="HDG104" s="753"/>
      <c r="HDK104" s="753"/>
      <c r="HDO104" s="753"/>
      <c r="HDS104" s="753"/>
      <c r="HDW104" s="753"/>
      <c r="HEA104" s="753"/>
      <c r="HEE104" s="753"/>
      <c r="HEI104" s="753"/>
      <c r="HEM104" s="753"/>
      <c r="HEQ104" s="753"/>
      <c r="HEU104" s="753"/>
      <c r="HEY104" s="753"/>
      <c r="HFC104" s="753"/>
      <c r="HFG104" s="753"/>
      <c r="HFK104" s="753"/>
      <c r="HFO104" s="753"/>
      <c r="HFS104" s="753"/>
      <c r="HFW104" s="753"/>
      <c r="HGA104" s="753"/>
      <c r="HGE104" s="753"/>
      <c r="HGI104" s="753"/>
      <c r="HGM104" s="753"/>
      <c r="HGQ104" s="753"/>
      <c r="HGU104" s="753"/>
      <c r="HGY104" s="753"/>
      <c r="HHC104" s="753"/>
      <c r="HHG104" s="753"/>
      <c r="HHK104" s="753"/>
      <c r="HHO104" s="753"/>
      <c r="HHS104" s="753"/>
      <c r="HHW104" s="753"/>
      <c r="HIA104" s="753"/>
      <c r="HIE104" s="753"/>
      <c r="HII104" s="753"/>
      <c r="HIM104" s="753"/>
      <c r="HIQ104" s="753"/>
      <c r="HIU104" s="753"/>
      <c r="HIY104" s="753"/>
      <c r="HJC104" s="753"/>
      <c r="HJG104" s="753"/>
      <c r="HJK104" s="753"/>
      <c r="HJO104" s="753"/>
      <c r="HJS104" s="753"/>
      <c r="HJW104" s="753"/>
      <c r="HKA104" s="753"/>
      <c r="HKE104" s="753"/>
      <c r="HKI104" s="753"/>
      <c r="HKM104" s="753"/>
      <c r="HKQ104" s="753"/>
      <c r="HKU104" s="753"/>
      <c r="HKY104" s="753"/>
      <c r="HLC104" s="753"/>
      <c r="HLG104" s="753"/>
      <c r="HLK104" s="753"/>
      <c r="HLO104" s="753"/>
      <c r="HLS104" s="753"/>
      <c r="HLW104" s="753"/>
      <c r="HMA104" s="753"/>
      <c r="HME104" s="753"/>
      <c r="HMI104" s="753"/>
      <c r="HMM104" s="753"/>
      <c r="HMQ104" s="753"/>
      <c r="HMU104" s="753"/>
      <c r="HMY104" s="753"/>
      <c r="HNC104" s="753"/>
      <c r="HNG104" s="753"/>
      <c r="HNK104" s="753"/>
      <c r="HNO104" s="753"/>
      <c r="HNS104" s="753"/>
      <c r="HNW104" s="753"/>
      <c r="HOA104" s="753"/>
      <c r="HOE104" s="753"/>
      <c r="HOI104" s="753"/>
      <c r="HOM104" s="753"/>
      <c r="HOQ104" s="753"/>
      <c r="HOU104" s="753"/>
      <c r="HOY104" s="753"/>
      <c r="HPC104" s="753"/>
      <c r="HPG104" s="753"/>
      <c r="HPK104" s="753"/>
      <c r="HPO104" s="753"/>
      <c r="HPS104" s="753"/>
      <c r="HPW104" s="753"/>
      <c r="HQA104" s="753"/>
      <c r="HQE104" s="753"/>
      <c r="HQI104" s="753"/>
      <c r="HQM104" s="753"/>
      <c r="HQQ104" s="753"/>
      <c r="HQU104" s="753"/>
      <c r="HQY104" s="753"/>
      <c r="HRC104" s="753"/>
      <c r="HRG104" s="753"/>
      <c r="HRK104" s="753"/>
      <c r="HRO104" s="753"/>
      <c r="HRS104" s="753"/>
      <c r="HRW104" s="753"/>
      <c r="HSA104" s="753"/>
      <c r="HSE104" s="753"/>
      <c r="HSI104" s="753"/>
      <c r="HSM104" s="753"/>
      <c r="HSQ104" s="753"/>
      <c r="HSU104" s="753"/>
      <c r="HSY104" s="753"/>
      <c r="HTC104" s="753"/>
      <c r="HTG104" s="753"/>
      <c r="HTK104" s="753"/>
      <c r="HTO104" s="753"/>
      <c r="HTS104" s="753"/>
      <c r="HTW104" s="753"/>
      <c r="HUA104" s="753"/>
      <c r="HUE104" s="753"/>
      <c r="HUI104" s="753"/>
      <c r="HUM104" s="753"/>
      <c r="HUQ104" s="753"/>
      <c r="HUU104" s="753"/>
      <c r="HUY104" s="753"/>
      <c r="HVC104" s="753"/>
      <c r="HVG104" s="753"/>
      <c r="HVK104" s="753"/>
      <c r="HVO104" s="753"/>
      <c r="HVS104" s="753"/>
      <c r="HVW104" s="753"/>
      <c r="HWA104" s="753"/>
      <c r="HWE104" s="753"/>
      <c r="HWI104" s="753"/>
      <c r="HWM104" s="753"/>
      <c r="HWQ104" s="753"/>
      <c r="HWU104" s="753"/>
      <c r="HWY104" s="753"/>
      <c r="HXC104" s="753"/>
      <c r="HXG104" s="753"/>
      <c r="HXK104" s="753"/>
      <c r="HXO104" s="753"/>
      <c r="HXS104" s="753"/>
      <c r="HXW104" s="753"/>
      <c r="HYA104" s="753"/>
      <c r="HYE104" s="753"/>
      <c r="HYI104" s="753"/>
      <c r="HYM104" s="753"/>
      <c r="HYQ104" s="753"/>
      <c r="HYU104" s="753"/>
      <c r="HYY104" s="753"/>
      <c r="HZC104" s="753"/>
      <c r="HZG104" s="753"/>
      <c r="HZK104" s="753"/>
      <c r="HZO104" s="753"/>
      <c r="HZS104" s="753"/>
      <c r="HZW104" s="753"/>
      <c r="IAA104" s="753"/>
      <c r="IAE104" s="753"/>
      <c r="IAI104" s="753"/>
      <c r="IAM104" s="753"/>
      <c r="IAQ104" s="753"/>
      <c r="IAU104" s="753"/>
      <c r="IAY104" s="753"/>
      <c r="IBC104" s="753"/>
      <c r="IBG104" s="753"/>
      <c r="IBK104" s="753"/>
      <c r="IBO104" s="753"/>
      <c r="IBS104" s="753"/>
      <c r="IBW104" s="753"/>
      <c r="ICA104" s="753"/>
      <c r="ICE104" s="753"/>
      <c r="ICI104" s="753"/>
      <c r="ICM104" s="753"/>
      <c r="ICQ104" s="753"/>
      <c r="ICU104" s="753"/>
      <c r="ICY104" s="753"/>
      <c r="IDC104" s="753"/>
      <c r="IDG104" s="753"/>
      <c r="IDK104" s="753"/>
      <c r="IDO104" s="753"/>
      <c r="IDS104" s="753"/>
      <c r="IDW104" s="753"/>
      <c r="IEA104" s="753"/>
      <c r="IEE104" s="753"/>
      <c r="IEI104" s="753"/>
      <c r="IEM104" s="753"/>
      <c r="IEQ104" s="753"/>
      <c r="IEU104" s="753"/>
      <c r="IEY104" s="753"/>
      <c r="IFC104" s="753"/>
      <c r="IFG104" s="753"/>
      <c r="IFK104" s="753"/>
      <c r="IFO104" s="753"/>
      <c r="IFS104" s="753"/>
      <c r="IFW104" s="753"/>
      <c r="IGA104" s="753"/>
      <c r="IGE104" s="753"/>
      <c r="IGI104" s="753"/>
      <c r="IGM104" s="753"/>
      <c r="IGQ104" s="753"/>
      <c r="IGU104" s="753"/>
      <c r="IGY104" s="753"/>
      <c r="IHC104" s="753"/>
      <c r="IHG104" s="753"/>
      <c r="IHK104" s="753"/>
      <c r="IHO104" s="753"/>
      <c r="IHS104" s="753"/>
      <c r="IHW104" s="753"/>
      <c r="IIA104" s="753"/>
      <c r="IIE104" s="753"/>
      <c r="III104" s="753"/>
      <c r="IIM104" s="753"/>
      <c r="IIQ104" s="753"/>
      <c r="IIU104" s="753"/>
      <c r="IIY104" s="753"/>
      <c r="IJC104" s="753"/>
      <c r="IJG104" s="753"/>
      <c r="IJK104" s="753"/>
      <c r="IJO104" s="753"/>
      <c r="IJS104" s="753"/>
      <c r="IJW104" s="753"/>
      <c r="IKA104" s="753"/>
      <c r="IKE104" s="753"/>
      <c r="IKI104" s="753"/>
      <c r="IKM104" s="753"/>
      <c r="IKQ104" s="753"/>
      <c r="IKU104" s="753"/>
      <c r="IKY104" s="753"/>
      <c r="ILC104" s="753"/>
      <c r="ILG104" s="753"/>
      <c r="ILK104" s="753"/>
      <c r="ILO104" s="753"/>
      <c r="ILS104" s="753"/>
      <c r="ILW104" s="753"/>
      <c r="IMA104" s="753"/>
      <c r="IME104" s="753"/>
      <c r="IMI104" s="753"/>
      <c r="IMM104" s="753"/>
      <c r="IMQ104" s="753"/>
      <c r="IMU104" s="753"/>
      <c r="IMY104" s="753"/>
      <c r="INC104" s="753"/>
      <c r="ING104" s="753"/>
      <c r="INK104" s="753"/>
      <c r="INO104" s="753"/>
      <c r="INS104" s="753"/>
      <c r="INW104" s="753"/>
      <c r="IOA104" s="753"/>
      <c r="IOE104" s="753"/>
      <c r="IOI104" s="753"/>
      <c r="IOM104" s="753"/>
      <c r="IOQ104" s="753"/>
      <c r="IOU104" s="753"/>
      <c r="IOY104" s="753"/>
      <c r="IPC104" s="753"/>
      <c r="IPG104" s="753"/>
      <c r="IPK104" s="753"/>
      <c r="IPO104" s="753"/>
      <c r="IPS104" s="753"/>
      <c r="IPW104" s="753"/>
      <c r="IQA104" s="753"/>
      <c r="IQE104" s="753"/>
      <c r="IQI104" s="753"/>
      <c r="IQM104" s="753"/>
      <c r="IQQ104" s="753"/>
      <c r="IQU104" s="753"/>
      <c r="IQY104" s="753"/>
      <c r="IRC104" s="753"/>
      <c r="IRG104" s="753"/>
      <c r="IRK104" s="753"/>
      <c r="IRO104" s="753"/>
      <c r="IRS104" s="753"/>
      <c r="IRW104" s="753"/>
      <c r="ISA104" s="753"/>
      <c r="ISE104" s="753"/>
      <c r="ISI104" s="753"/>
      <c r="ISM104" s="753"/>
      <c r="ISQ104" s="753"/>
      <c r="ISU104" s="753"/>
      <c r="ISY104" s="753"/>
      <c r="ITC104" s="753"/>
      <c r="ITG104" s="753"/>
      <c r="ITK104" s="753"/>
      <c r="ITO104" s="753"/>
      <c r="ITS104" s="753"/>
      <c r="ITW104" s="753"/>
      <c r="IUA104" s="753"/>
      <c r="IUE104" s="753"/>
      <c r="IUI104" s="753"/>
      <c r="IUM104" s="753"/>
      <c r="IUQ104" s="753"/>
      <c r="IUU104" s="753"/>
      <c r="IUY104" s="753"/>
      <c r="IVC104" s="753"/>
      <c r="IVG104" s="753"/>
      <c r="IVK104" s="753"/>
      <c r="IVO104" s="753"/>
      <c r="IVS104" s="753"/>
      <c r="IVW104" s="753"/>
      <c r="IWA104" s="753"/>
      <c r="IWE104" s="753"/>
      <c r="IWI104" s="753"/>
      <c r="IWM104" s="753"/>
      <c r="IWQ104" s="753"/>
      <c r="IWU104" s="753"/>
      <c r="IWY104" s="753"/>
      <c r="IXC104" s="753"/>
      <c r="IXG104" s="753"/>
      <c r="IXK104" s="753"/>
      <c r="IXO104" s="753"/>
      <c r="IXS104" s="753"/>
      <c r="IXW104" s="753"/>
      <c r="IYA104" s="753"/>
      <c r="IYE104" s="753"/>
      <c r="IYI104" s="753"/>
      <c r="IYM104" s="753"/>
      <c r="IYQ104" s="753"/>
      <c r="IYU104" s="753"/>
      <c r="IYY104" s="753"/>
      <c r="IZC104" s="753"/>
      <c r="IZG104" s="753"/>
      <c r="IZK104" s="753"/>
      <c r="IZO104" s="753"/>
      <c r="IZS104" s="753"/>
      <c r="IZW104" s="753"/>
      <c r="JAA104" s="753"/>
      <c r="JAE104" s="753"/>
      <c r="JAI104" s="753"/>
      <c r="JAM104" s="753"/>
      <c r="JAQ104" s="753"/>
      <c r="JAU104" s="753"/>
      <c r="JAY104" s="753"/>
      <c r="JBC104" s="753"/>
      <c r="JBG104" s="753"/>
      <c r="JBK104" s="753"/>
      <c r="JBO104" s="753"/>
      <c r="JBS104" s="753"/>
      <c r="JBW104" s="753"/>
      <c r="JCA104" s="753"/>
      <c r="JCE104" s="753"/>
      <c r="JCI104" s="753"/>
      <c r="JCM104" s="753"/>
      <c r="JCQ104" s="753"/>
      <c r="JCU104" s="753"/>
      <c r="JCY104" s="753"/>
      <c r="JDC104" s="753"/>
      <c r="JDG104" s="753"/>
      <c r="JDK104" s="753"/>
      <c r="JDO104" s="753"/>
      <c r="JDS104" s="753"/>
      <c r="JDW104" s="753"/>
      <c r="JEA104" s="753"/>
      <c r="JEE104" s="753"/>
      <c r="JEI104" s="753"/>
      <c r="JEM104" s="753"/>
      <c r="JEQ104" s="753"/>
      <c r="JEU104" s="753"/>
      <c r="JEY104" s="753"/>
      <c r="JFC104" s="753"/>
      <c r="JFG104" s="753"/>
      <c r="JFK104" s="753"/>
      <c r="JFO104" s="753"/>
      <c r="JFS104" s="753"/>
      <c r="JFW104" s="753"/>
      <c r="JGA104" s="753"/>
      <c r="JGE104" s="753"/>
      <c r="JGI104" s="753"/>
      <c r="JGM104" s="753"/>
      <c r="JGQ104" s="753"/>
      <c r="JGU104" s="753"/>
      <c r="JGY104" s="753"/>
      <c r="JHC104" s="753"/>
      <c r="JHG104" s="753"/>
      <c r="JHK104" s="753"/>
      <c r="JHO104" s="753"/>
      <c r="JHS104" s="753"/>
      <c r="JHW104" s="753"/>
      <c r="JIA104" s="753"/>
      <c r="JIE104" s="753"/>
      <c r="JII104" s="753"/>
      <c r="JIM104" s="753"/>
      <c r="JIQ104" s="753"/>
      <c r="JIU104" s="753"/>
      <c r="JIY104" s="753"/>
      <c r="JJC104" s="753"/>
      <c r="JJG104" s="753"/>
      <c r="JJK104" s="753"/>
      <c r="JJO104" s="753"/>
      <c r="JJS104" s="753"/>
      <c r="JJW104" s="753"/>
      <c r="JKA104" s="753"/>
      <c r="JKE104" s="753"/>
      <c r="JKI104" s="753"/>
      <c r="JKM104" s="753"/>
      <c r="JKQ104" s="753"/>
      <c r="JKU104" s="753"/>
      <c r="JKY104" s="753"/>
      <c r="JLC104" s="753"/>
      <c r="JLG104" s="753"/>
      <c r="JLK104" s="753"/>
      <c r="JLO104" s="753"/>
      <c r="JLS104" s="753"/>
      <c r="JLW104" s="753"/>
      <c r="JMA104" s="753"/>
      <c r="JME104" s="753"/>
      <c r="JMI104" s="753"/>
      <c r="JMM104" s="753"/>
      <c r="JMQ104" s="753"/>
      <c r="JMU104" s="753"/>
      <c r="JMY104" s="753"/>
      <c r="JNC104" s="753"/>
      <c r="JNG104" s="753"/>
      <c r="JNK104" s="753"/>
      <c r="JNO104" s="753"/>
      <c r="JNS104" s="753"/>
      <c r="JNW104" s="753"/>
      <c r="JOA104" s="753"/>
      <c r="JOE104" s="753"/>
      <c r="JOI104" s="753"/>
      <c r="JOM104" s="753"/>
      <c r="JOQ104" s="753"/>
      <c r="JOU104" s="753"/>
      <c r="JOY104" s="753"/>
      <c r="JPC104" s="753"/>
      <c r="JPG104" s="753"/>
      <c r="JPK104" s="753"/>
      <c r="JPO104" s="753"/>
      <c r="JPS104" s="753"/>
      <c r="JPW104" s="753"/>
      <c r="JQA104" s="753"/>
      <c r="JQE104" s="753"/>
      <c r="JQI104" s="753"/>
      <c r="JQM104" s="753"/>
      <c r="JQQ104" s="753"/>
      <c r="JQU104" s="753"/>
      <c r="JQY104" s="753"/>
      <c r="JRC104" s="753"/>
      <c r="JRG104" s="753"/>
      <c r="JRK104" s="753"/>
      <c r="JRO104" s="753"/>
      <c r="JRS104" s="753"/>
      <c r="JRW104" s="753"/>
      <c r="JSA104" s="753"/>
      <c r="JSE104" s="753"/>
      <c r="JSI104" s="753"/>
      <c r="JSM104" s="753"/>
      <c r="JSQ104" s="753"/>
      <c r="JSU104" s="753"/>
      <c r="JSY104" s="753"/>
      <c r="JTC104" s="753"/>
      <c r="JTG104" s="753"/>
      <c r="JTK104" s="753"/>
      <c r="JTO104" s="753"/>
      <c r="JTS104" s="753"/>
      <c r="JTW104" s="753"/>
      <c r="JUA104" s="753"/>
      <c r="JUE104" s="753"/>
      <c r="JUI104" s="753"/>
      <c r="JUM104" s="753"/>
      <c r="JUQ104" s="753"/>
      <c r="JUU104" s="753"/>
      <c r="JUY104" s="753"/>
      <c r="JVC104" s="753"/>
      <c r="JVG104" s="753"/>
      <c r="JVK104" s="753"/>
      <c r="JVO104" s="753"/>
      <c r="JVS104" s="753"/>
      <c r="JVW104" s="753"/>
      <c r="JWA104" s="753"/>
      <c r="JWE104" s="753"/>
      <c r="JWI104" s="753"/>
      <c r="JWM104" s="753"/>
      <c r="JWQ104" s="753"/>
      <c r="JWU104" s="753"/>
      <c r="JWY104" s="753"/>
      <c r="JXC104" s="753"/>
      <c r="JXG104" s="753"/>
      <c r="JXK104" s="753"/>
      <c r="JXO104" s="753"/>
      <c r="JXS104" s="753"/>
      <c r="JXW104" s="753"/>
      <c r="JYA104" s="753"/>
      <c r="JYE104" s="753"/>
      <c r="JYI104" s="753"/>
      <c r="JYM104" s="753"/>
      <c r="JYQ104" s="753"/>
      <c r="JYU104" s="753"/>
      <c r="JYY104" s="753"/>
      <c r="JZC104" s="753"/>
      <c r="JZG104" s="753"/>
      <c r="JZK104" s="753"/>
      <c r="JZO104" s="753"/>
      <c r="JZS104" s="753"/>
      <c r="JZW104" s="753"/>
      <c r="KAA104" s="753"/>
      <c r="KAE104" s="753"/>
      <c r="KAI104" s="753"/>
      <c r="KAM104" s="753"/>
      <c r="KAQ104" s="753"/>
      <c r="KAU104" s="753"/>
      <c r="KAY104" s="753"/>
      <c r="KBC104" s="753"/>
      <c r="KBG104" s="753"/>
      <c r="KBK104" s="753"/>
      <c r="KBO104" s="753"/>
      <c r="KBS104" s="753"/>
      <c r="KBW104" s="753"/>
      <c r="KCA104" s="753"/>
      <c r="KCE104" s="753"/>
      <c r="KCI104" s="753"/>
      <c r="KCM104" s="753"/>
      <c r="KCQ104" s="753"/>
      <c r="KCU104" s="753"/>
      <c r="KCY104" s="753"/>
      <c r="KDC104" s="753"/>
      <c r="KDG104" s="753"/>
      <c r="KDK104" s="753"/>
      <c r="KDO104" s="753"/>
      <c r="KDS104" s="753"/>
      <c r="KDW104" s="753"/>
      <c r="KEA104" s="753"/>
      <c r="KEE104" s="753"/>
      <c r="KEI104" s="753"/>
      <c r="KEM104" s="753"/>
      <c r="KEQ104" s="753"/>
      <c r="KEU104" s="753"/>
      <c r="KEY104" s="753"/>
      <c r="KFC104" s="753"/>
      <c r="KFG104" s="753"/>
      <c r="KFK104" s="753"/>
      <c r="KFO104" s="753"/>
      <c r="KFS104" s="753"/>
      <c r="KFW104" s="753"/>
      <c r="KGA104" s="753"/>
      <c r="KGE104" s="753"/>
      <c r="KGI104" s="753"/>
      <c r="KGM104" s="753"/>
      <c r="KGQ104" s="753"/>
      <c r="KGU104" s="753"/>
      <c r="KGY104" s="753"/>
      <c r="KHC104" s="753"/>
      <c r="KHG104" s="753"/>
      <c r="KHK104" s="753"/>
      <c r="KHO104" s="753"/>
      <c r="KHS104" s="753"/>
      <c r="KHW104" s="753"/>
      <c r="KIA104" s="753"/>
      <c r="KIE104" s="753"/>
      <c r="KII104" s="753"/>
      <c r="KIM104" s="753"/>
      <c r="KIQ104" s="753"/>
      <c r="KIU104" s="753"/>
      <c r="KIY104" s="753"/>
      <c r="KJC104" s="753"/>
      <c r="KJG104" s="753"/>
      <c r="KJK104" s="753"/>
      <c r="KJO104" s="753"/>
      <c r="KJS104" s="753"/>
      <c r="KJW104" s="753"/>
      <c r="KKA104" s="753"/>
      <c r="KKE104" s="753"/>
      <c r="KKI104" s="753"/>
      <c r="KKM104" s="753"/>
      <c r="KKQ104" s="753"/>
      <c r="KKU104" s="753"/>
      <c r="KKY104" s="753"/>
      <c r="KLC104" s="753"/>
      <c r="KLG104" s="753"/>
      <c r="KLK104" s="753"/>
      <c r="KLO104" s="753"/>
      <c r="KLS104" s="753"/>
      <c r="KLW104" s="753"/>
      <c r="KMA104" s="753"/>
      <c r="KME104" s="753"/>
      <c r="KMI104" s="753"/>
      <c r="KMM104" s="753"/>
      <c r="KMQ104" s="753"/>
      <c r="KMU104" s="753"/>
      <c r="KMY104" s="753"/>
      <c r="KNC104" s="753"/>
      <c r="KNG104" s="753"/>
      <c r="KNK104" s="753"/>
      <c r="KNO104" s="753"/>
      <c r="KNS104" s="753"/>
      <c r="KNW104" s="753"/>
      <c r="KOA104" s="753"/>
      <c r="KOE104" s="753"/>
      <c r="KOI104" s="753"/>
      <c r="KOM104" s="753"/>
      <c r="KOQ104" s="753"/>
      <c r="KOU104" s="753"/>
      <c r="KOY104" s="753"/>
      <c r="KPC104" s="753"/>
      <c r="KPG104" s="753"/>
      <c r="KPK104" s="753"/>
      <c r="KPO104" s="753"/>
      <c r="KPS104" s="753"/>
      <c r="KPW104" s="753"/>
      <c r="KQA104" s="753"/>
      <c r="KQE104" s="753"/>
      <c r="KQI104" s="753"/>
      <c r="KQM104" s="753"/>
      <c r="KQQ104" s="753"/>
      <c r="KQU104" s="753"/>
      <c r="KQY104" s="753"/>
      <c r="KRC104" s="753"/>
      <c r="KRG104" s="753"/>
      <c r="KRK104" s="753"/>
      <c r="KRO104" s="753"/>
      <c r="KRS104" s="753"/>
      <c r="KRW104" s="753"/>
      <c r="KSA104" s="753"/>
      <c r="KSE104" s="753"/>
      <c r="KSI104" s="753"/>
      <c r="KSM104" s="753"/>
      <c r="KSQ104" s="753"/>
      <c r="KSU104" s="753"/>
      <c r="KSY104" s="753"/>
      <c r="KTC104" s="753"/>
      <c r="KTG104" s="753"/>
      <c r="KTK104" s="753"/>
      <c r="KTO104" s="753"/>
      <c r="KTS104" s="753"/>
      <c r="KTW104" s="753"/>
      <c r="KUA104" s="753"/>
      <c r="KUE104" s="753"/>
      <c r="KUI104" s="753"/>
      <c r="KUM104" s="753"/>
      <c r="KUQ104" s="753"/>
      <c r="KUU104" s="753"/>
      <c r="KUY104" s="753"/>
      <c r="KVC104" s="753"/>
      <c r="KVG104" s="753"/>
      <c r="KVK104" s="753"/>
      <c r="KVO104" s="753"/>
      <c r="KVS104" s="753"/>
      <c r="KVW104" s="753"/>
      <c r="KWA104" s="753"/>
      <c r="KWE104" s="753"/>
      <c r="KWI104" s="753"/>
      <c r="KWM104" s="753"/>
      <c r="KWQ104" s="753"/>
      <c r="KWU104" s="753"/>
      <c r="KWY104" s="753"/>
      <c r="KXC104" s="753"/>
      <c r="KXG104" s="753"/>
      <c r="KXK104" s="753"/>
      <c r="KXO104" s="753"/>
      <c r="KXS104" s="753"/>
      <c r="KXW104" s="753"/>
      <c r="KYA104" s="753"/>
      <c r="KYE104" s="753"/>
      <c r="KYI104" s="753"/>
      <c r="KYM104" s="753"/>
      <c r="KYQ104" s="753"/>
      <c r="KYU104" s="753"/>
      <c r="KYY104" s="753"/>
      <c r="KZC104" s="753"/>
      <c r="KZG104" s="753"/>
      <c r="KZK104" s="753"/>
      <c r="KZO104" s="753"/>
      <c r="KZS104" s="753"/>
      <c r="KZW104" s="753"/>
      <c r="LAA104" s="753"/>
      <c r="LAE104" s="753"/>
      <c r="LAI104" s="753"/>
      <c r="LAM104" s="753"/>
      <c r="LAQ104" s="753"/>
      <c r="LAU104" s="753"/>
      <c r="LAY104" s="753"/>
      <c r="LBC104" s="753"/>
      <c r="LBG104" s="753"/>
      <c r="LBK104" s="753"/>
      <c r="LBO104" s="753"/>
      <c r="LBS104" s="753"/>
      <c r="LBW104" s="753"/>
      <c r="LCA104" s="753"/>
      <c r="LCE104" s="753"/>
      <c r="LCI104" s="753"/>
      <c r="LCM104" s="753"/>
      <c r="LCQ104" s="753"/>
      <c r="LCU104" s="753"/>
      <c r="LCY104" s="753"/>
      <c r="LDC104" s="753"/>
      <c r="LDG104" s="753"/>
      <c r="LDK104" s="753"/>
      <c r="LDO104" s="753"/>
      <c r="LDS104" s="753"/>
      <c r="LDW104" s="753"/>
      <c r="LEA104" s="753"/>
      <c r="LEE104" s="753"/>
      <c r="LEI104" s="753"/>
      <c r="LEM104" s="753"/>
      <c r="LEQ104" s="753"/>
      <c r="LEU104" s="753"/>
      <c r="LEY104" s="753"/>
      <c r="LFC104" s="753"/>
      <c r="LFG104" s="753"/>
      <c r="LFK104" s="753"/>
      <c r="LFO104" s="753"/>
      <c r="LFS104" s="753"/>
      <c r="LFW104" s="753"/>
      <c r="LGA104" s="753"/>
      <c r="LGE104" s="753"/>
      <c r="LGI104" s="753"/>
      <c r="LGM104" s="753"/>
      <c r="LGQ104" s="753"/>
      <c r="LGU104" s="753"/>
      <c r="LGY104" s="753"/>
      <c r="LHC104" s="753"/>
      <c r="LHG104" s="753"/>
      <c r="LHK104" s="753"/>
      <c r="LHO104" s="753"/>
      <c r="LHS104" s="753"/>
      <c r="LHW104" s="753"/>
      <c r="LIA104" s="753"/>
      <c r="LIE104" s="753"/>
      <c r="LII104" s="753"/>
      <c r="LIM104" s="753"/>
      <c r="LIQ104" s="753"/>
      <c r="LIU104" s="753"/>
      <c r="LIY104" s="753"/>
      <c r="LJC104" s="753"/>
      <c r="LJG104" s="753"/>
      <c r="LJK104" s="753"/>
      <c r="LJO104" s="753"/>
      <c r="LJS104" s="753"/>
      <c r="LJW104" s="753"/>
      <c r="LKA104" s="753"/>
      <c r="LKE104" s="753"/>
      <c r="LKI104" s="753"/>
      <c r="LKM104" s="753"/>
      <c r="LKQ104" s="753"/>
      <c r="LKU104" s="753"/>
      <c r="LKY104" s="753"/>
      <c r="LLC104" s="753"/>
      <c r="LLG104" s="753"/>
      <c r="LLK104" s="753"/>
      <c r="LLO104" s="753"/>
      <c r="LLS104" s="753"/>
      <c r="LLW104" s="753"/>
      <c r="LMA104" s="753"/>
      <c r="LME104" s="753"/>
      <c r="LMI104" s="753"/>
      <c r="LMM104" s="753"/>
      <c r="LMQ104" s="753"/>
      <c r="LMU104" s="753"/>
      <c r="LMY104" s="753"/>
      <c r="LNC104" s="753"/>
      <c r="LNG104" s="753"/>
      <c r="LNK104" s="753"/>
      <c r="LNO104" s="753"/>
      <c r="LNS104" s="753"/>
      <c r="LNW104" s="753"/>
      <c r="LOA104" s="753"/>
      <c r="LOE104" s="753"/>
      <c r="LOI104" s="753"/>
      <c r="LOM104" s="753"/>
      <c r="LOQ104" s="753"/>
      <c r="LOU104" s="753"/>
      <c r="LOY104" s="753"/>
      <c r="LPC104" s="753"/>
      <c r="LPG104" s="753"/>
      <c r="LPK104" s="753"/>
      <c r="LPO104" s="753"/>
      <c r="LPS104" s="753"/>
      <c r="LPW104" s="753"/>
      <c r="LQA104" s="753"/>
      <c r="LQE104" s="753"/>
      <c r="LQI104" s="753"/>
      <c r="LQM104" s="753"/>
      <c r="LQQ104" s="753"/>
      <c r="LQU104" s="753"/>
      <c r="LQY104" s="753"/>
      <c r="LRC104" s="753"/>
      <c r="LRG104" s="753"/>
      <c r="LRK104" s="753"/>
      <c r="LRO104" s="753"/>
      <c r="LRS104" s="753"/>
      <c r="LRW104" s="753"/>
      <c r="LSA104" s="753"/>
      <c r="LSE104" s="753"/>
      <c r="LSI104" s="753"/>
      <c r="LSM104" s="753"/>
      <c r="LSQ104" s="753"/>
      <c r="LSU104" s="753"/>
      <c r="LSY104" s="753"/>
      <c r="LTC104" s="753"/>
      <c r="LTG104" s="753"/>
      <c r="LTK104" s="753"/>
      <c r="LTO104" s="753"/>
      <c r="LTS104" s="753"/>
      <c r="LTW104" s="753"/>
      <c r="LUA104" s="753"/>
      <c r="LUE104" s="753"/>
      <c r="LUI104" s="753"/>
      <c r="LUM104" s="753"/>
      <c r="LUQ104" s="753"/>
      <c r="LUU104" s="753"/>
      <c r="LUY104" s="753"/>
      <c r="LVC104" s="753"/>
      <c r="LVG104" s="753"/>
      <c r="LVK104" s="753"/>
      <c r="LVO104" s="753"/>
      <c r="LVS104" s="753"/>
      <c r="LVW104" s="753"/>
      <c r="LWA104" s="753"/>
      <c r="LWE104" s="753"/>
      <c r="LWI104" s="753"/>
      <c r="LWM104" s="753"/>
      <c r="LWQ104" s="753"/>
      <c r="LWU104" s="753"/>
      <c r="LWY104" s="753"/>
      <c r="LXC104" s="753"/>
      <c r="LXG104" s="753"/>
      <c r="LXK104" s="753"/>
      <c r="LXO104" s="753"/>
      <c r="LXS104" s="753"/>
      <c r="LXW104" s="753"/>
      <c r="LYA104" s="753"/>
      <c r="LYE104" s="753"/>
      <c r="LYI104" s="753"/>
      <c r="LYM104" s="753"/>
      <c r="LYQ104" s="753"/>
      <c r="LYU104" s="753"/>
      <c r="LYY104" s="753"/>
      <c r="LZC104" s="753"/>
      <c r="LZG104" s="753"/>
      <c r="LZK104" s="753"/>
      <c r="LZO104" s="753"/>
      <c r="LZS104" s="753"/>
      <c r="LZW104" s="753"/>
      <c r="MAA104" s="753"/>
      <c r="MAE104" s="753"/>
      <c r="MAI104" s="753"/>
      <c r="MAM104" s="753"/>
      <c r="MAQ104" s="753"/>
      <c r="MAU104" s="753"/>
      <c r="MAY104" s="753"/>
      <c r="MBC104" s="753"/>
      <c r="MBG104" s="753"/>
      <c r="MBK104" s="753"/>
      <c r="MBO104" s="753"/>
      <c r="MBS104" s="753"/>
      <c r="MBW104" s="753"/>
      <c r="MCA104" s="753"/>
      <c r="MCE104" s="753"/>
      <c r="MCI104" s="753"/>
      <c r="MCM104" s="753"/>
      <c r="MCQ104" s="753"/>
      <c r="MCU104" s="753"/>
      <c r="MCY104" s="753"/>
      <c r="MDC104" s="753"/>
      <c r="MDG104" s="753"/>
      <c r="MDK104" s="753"/>
      <c r="MDO104" s="753"/>
      <c r="MDS104" s="753"/>
      <c r="MDW104" s="753"/>
      <c r="MEA104" s="753"/>
      <c r="MEE104" s="753"/>
      <c r="MEI104" s="753"/>
      <c r="MEM104" s="753"/>
      <c r="MEQ104" s="753"/>
      <c r="MEU104" s="753"/>
      <c r="MEY104" s="753"/>
      <c r="MFC104" s="753"/>
      <c r="MFG104" s="753"/>
      <c r="MFK104" s="753"/>
      <c r="MFO104" s="753"/>
      <c r="MFS104" s="753"/>
      <c r="MFW104" s="753"/>
      <c r="MGA104" s="753"/>
      <c r="MGE104" s="753"/>
      <c r="MGI104" s="753"/>
      <c r="MGM104" s="753"/>
      <c r="MGQ104" s="753"/>
      <c r="MGU104" s="753"/>
      <c r="MGY104" s="753"/>
      <c r="MHC104" s="753"/>
      <c r="MHG104" s="753"/>
      <c r="MHK104" s="753"/>
      <c r="MHO104" s="753"/>
      <c r="MHS104" s="753"/>
      <c r="MHW104" s="753"/>
      <c r="MIA104" s="753"/>
      <c r="MIE104" s="753"/>
      <c r="MII104" s="753"/>
      <c r="MIM104" s="753"/>
      <c r="MIQ104" s="753"/>
      <c r="MIU104" s="753"/>
      <c r="MIY104" s="753"/>
      <c r="MJC104" s="753"/>
      <c r="MJG104" s="753"/>
      <c r="MJK104" s="753"/>
      <c r="MJO104" s="753"/>
      <c r="MJS104" s="753"/>
      <c r="MJW104" s="753"/>
      <c r="MKA104" s="753"/>
      <c r="MKE104" s="753"/>
      <c r="MKI104" s="753"/>
      <c r="MKM104" s="753"/>
      <c r="MKQ104" s="753"/>
      <c r="MKU104" s="753"/>
      <c r="MKY104" s="753"/>
      <c r="MLC104" s="753"/>
      <c r="MLG104" s="753"/>
      <c r="MLK104" s="753"/>
      <c r="MLO104" s="753"/>
      <c r="MLS104" s="753"/>
      <c r="MLW104" s="753"/>
      <c r="MMA104" s="753"/>
      <c r="MME104" s="753"/>
      <c r="MMI104" s="753"/>
      <c r="MMM104" s="753"/>
      <c r="MMQ104" s="753"/>
      <c r="MMU104" s="753"/>
      <c r="MMY104" s="753"/>
      <c r="MNC104" s="753"/>
      <c r="MNG104" s="753"/>
      <c r="MNK104" s="753"/>
      <c r="MNO104" s="753"/>
      <c r="MNS104" s="753"/>
      <c r="MNW104" s="753"/>
      <c r="MOA104" s="753"/>
      <c r="MOE104" s="753"/>
      <c r="MOI104" s="753"/>
      <c r="MOM104" s="753"/>
      <c r="MOQ104" s="753"/>
      <c r="MOU104" s="753"/>
      <c r="MOY104" s="753"/>
      <c r="MPC104" s="753"/>
      <c r="MPG104" s="753"/>
      <c r="MPK104" s="753"/>
      <c r="MPO104" s="753"/>
      <c r="MPS104" s="753"/>
      <c r="MPW104" s="753"/>
      <c r="MQA104" s="753"/>
      <c r="MQE104" s="753"/>
      <c r="MQI104" s="753"/>
      <c r="MQM104" s="753"/>
      <c r="MQQ104" s="753"/>
      <c r="MQU104" s="753"/>
      <c r="MQY104" s="753"/>
      <c r="MRC104" s="753"/>
      <c r="MRG104" s="753"/>
      <c r="MRK104" s="753"/>
      <c r="MRO104" s="753"/>
      <c r="MRS104" s="753"/>
      <c r="MRW104" s="753"/>
      <c r="MSA104" s="753"/>
      <c r="MSE104" s="753"/>
      <c r="MSI104" s="753"/>
      <c r="MSM104" s="753"/>
      <c r="MSQ104" s="753"/>
      <c r="MSU104" s="753"/>
      <c r="MSY104" s="753"/>
      <c r="MTC104" s="753"/>
      <c r="MTG104" s="753"/>
      <c r="MTK104" s="753"/>
      <c r="MTO104" s="753"/>
      <c r="MTS104" s="753"/>
      <c r="MTW104" s="753"/>
      <c r="MUA104" s="753"/>
      <c r="MUE104" s="753"/>
      <c r="MUI104" s="753"/>
      <c r="MUM104" s="753"/>
      <c r="MUQ104" s="753"/>
      <c r="MUU104" s="753"/>
      <c r="MUY104" s="753"/>
      <c r="MVC104" s="753"/>
      <c r="MVG104" s="753"/>
      <c r="MVK104" s="753"/>
      <c r="MVO104" s="753"/>
      <c r="MVS104" s="753"/>
      <c r="MVW104" s="753"/>
      <c r="MWA104" s="753"/>
      <c r="MWE104" s="753"/>
      <c r="MWI104" s="753"/>
      <c r="MWM104" s="753"/>
      <c r="MWQ104" s="753"/>
      <c r="MWU104" s="753"/>
      <c r="MWY104" s="753"/>
      <c r="MXC104" s="753"/>
      <c r="MXG104" s="753"/>
      <c r="MXK104" s="753"/>
      <c r="MXO104" s="753"/>
      <c r="MXS104" s="753"/>
      <c r="MXW104" s="753"/>
      <c r="MYA104" s="753"/>
      <c r="MYE104" s="753"/>
      <c r="MYI104" s="753"/>
      <c r="MYM104" s="753"/>
      <c r="MYQ104" s="753"/>
      <c r="MYU104" s="753"/>
      <c r="MYY104" s="753"/>
      <c r="MZC104" s="753"/>
      <c r="MZG104" s="753"/>
      <c r="MZK104" s="753"/>
      <c r="MZO104" s="753"/>
      <c r="MZS104" s="753"/>
      <c r="MZW104" s="753"/>
      <c r="NAA104" s="753"/>
      <c r="NAE104" s="753"/>
      <c r="NAI104" s="753"/>
      <c r="NAM104" s="753"/>
      <c r="NAQ104" s="753"/>
      <c r="NAU104" s="753"/>
      <c r="NAY104" s="753"/>
      <c r="NBC104" s="753"/>
      <c r="NBG104" s="753"/>
      <c r="NBK104" s="753"/>
      <c r="NBO104" s="753"/>
      <c r="NBS104" s="753"/>
      <c r="NBW104" s="753"/>
      <c r="NCA104" s="753"/>
      <c r="NCE104" s="753"/>
      <c r="NCI104" s="753"/>
      <c r="NCM104" s="753"/>
      <c r="NCQ104" s="753"/>
      <c r="NCU104" s="753"/>
      <c r="NCY104" s="753"/>
      <c r="NDC104" s="753"/>
      <c r="NDG104" s="753"/>
      <c r="NDK104" s="753"/>
      <c r="NDO104" s="753"/>
      <c r="NDS104" s="753"/>
      <c r="NDW104" s="753"/>
      <c r="NEA104" s="753"/>
      <c r="NEE104" s="753"/>
      <c r="NEI104" s="753"/>
      <c r="NEM104" s="753"/>
      <c r="NEQ104" s="753"/>
      <c r="NEU104" s="753"/>
      <c r="NEY104" s="753"/>
      <c r="NFC104" s="753"/>
      <c r="NFG104" s="753"/>
      <c r="NFK104" s="753"/>
      <c r="NFO104" s="753"/>
      <c r="NFS104" s="753"/>
      <c r="NFW104" s="753"/>
      <c r="NGA104" s="753"/>
      <c r="NGE104" s="753"/>
      <c r="NGI104" s="753"/>
      <c r="NGM104" s="753"/>
      <c r="NGQ104" s="753"/>
      <c r="NGU104" s="753"/>
      <c r="NGY104" s="753"/>
      <c r="NHC104" s="753"/>
      <c r="NHG104" s="753"/>
      <c r="NHK104" s="753"/>
      <c r="NHO104" s="753"/>
      <c r="NHS104" s="753"/>
      <c r="NHW104" s="753"/>
      <c r="NIA104" s="753"/>
      <c r="NIE104" s="753"/>
      <c r="NII104" s="753"/>
      <c r="NIM104" s="753"/>
      <c r="NIQ104" s="753"/>
      <c r="NIU104" s="753"/>
      <c r="NIY104" s="753"/>
      <c r="NJC104" s="753"/>
      <c r="NJG104" s="753"/>
      <c r="NJK104" s="753"/>
      <c r="NJO104" s="753"/>
      <c r="NJS104" s="753"/>
      <c r="NJW104" s="753"/>
      <c r="NKA104" s="753"/>
      <c r="NKE104" s="753"/>
      <c r="NKI104" s="753"/>
      <c r="NKM104" s="753"/>
      <c r="NKQ104" s="753"/>
      <c r="NKU104" s="753"/>
      <c r="NKY104" s="753"/>
      <c r="NLC104" s="753"/>
      <c r="NLG104" s="753"/>
      <c r="NLK104" s="753"/>
      <c r="NLO104" s="753"/>
      <c r="NLS104" s="753"/>
      <c r="NLW104" s="753"/>
      <c r="NMA104" s="753"/>
      <c r="NME104" s="753"/>
      <c r="NMI104" s="753"/>
      <c r="NMM104" s="753"/>
      <c r="NMQ104" s="753"/>
      <c r="NMU104" s="753"/>
      <c r="NMY104" s="753"/>
      <c r="NNC104" s="753"/>
      <c r="NNG104" s="753"/>
      <c r="NNK104" s="753"/>
      <c r="NNO104" s="753"/>
      <c r="NNS104" s="753"/>
      <c r="NNW104" s="753"/>
      <c r="NOA104" s="753"/>
      <c r="NOE104" s="753"/>
      <c r="NOI104" s="753"/>
      <c r="NOM104" s="753"/>
      <c r="NOQ104" s="753"/>
      <c r="NOU104" s="753"/>
      <c r="NOY104" s="753"/>
      <c r="NPC104" s="753"/>
      <c r="NPG104" s="753"/>
      <c r="NPK104" s="753"/>
      <c r="NPO104" s="753"/>
      <c r="NPS104" s="753"/>
      <c r="NPW104" s="753"/>
      <c r="NQA104" s="753"/>
      <c r="NQE104" s="753"/>
      <c r="NQI104" s="753"/>
      <c r="NQM104" s="753"/>
      <c r="NQQ104" s="753"/>
      <c r="NQU104" s="753"/>
      <c r="NQY104" s="753"/>
      <c r="NRC104" s="753"/>
      <c r="NRG104" s="753"/>
      <c r="NRK104" s="753"/>
      <c r="NRO104" s="753"/>
      <c r="NRS104" s="753"/>
      <c r="NRW104" s="753"/>
      <c r="NSA104" s="753"/>
      <c r="NSE104" s="753"/>
      <c r="NSI104" s="753"/>
      <c r="NSM104" s="753"/>
      <c r="NSQ104" s="753"/>
      <c r="NSU104" s="753"/>
      <c r="NSY104" s="753"/>
      <c r="NTC104" s="753"/>
      <c r="NTG104" s="753"/>
      <c r="NTK104" s="753"/>
      <c r="NTO104" s="753"/>
      <c r="NTS104" s="753"/>
      <c r="NTW104" s="753"/>
      <c r="NUA104" s="753"/>
      <c r="NUE104" s="753"/>
      <c r="NUI104" s="753"/>
      <c r="NUM104" s="753"/>
      <c r="NUQ104" s="753"/>
      <c r="NUU104" s="753"/>
      <c r="NUY104" s="753"/>
      <c r="NVC104" s="753"/>
      <c r="NVG104" s="753"/>
      <c r="NVK104" s="753"/>
      <c r="NVO104" s="753"/>
      <c r="NVS104" s="753"/>
      <c r="NVW104" s="753"/>
      <c r="NWA104" s="753"/>
      <c r="NWE104" s="753"/>
      <c r="NWI104" s="753"/>
      <c r="NWM104" s="753"/>
      <c r="NWQ104" s="753"/>
      <c r="NWU104" s="753"/>
      <c r="NWY104" s="753"/>
      <c r="NXC104" s="753"/>
      <c r="NXG104" s="753"/>
      <c r="NXK104" s="753"/>
      <c r="NXO104" s="753"/>
      <c r="NXS104" s="753"/>
      <c r="NXW104" s="753"/>
      <c r="NYA104" s="753"/>
      <c r="NYE104" s="753"/>
      <c r="NYI104" s="753"/>
      <c r="NYM104" s="753"/>
      <c r="NYQ104" s="753"/>
      <c r="NYU104" s="753"/>
      <c r="NYY104" s="753"/>
      <c r="NZC104" s="753"/>
      <c r="NZG104" s="753"/>
      <c r="NZK104" s="753"/>
      <c r="NZO104" s="753"/>
      <c r="NZS104" s="753"/>
      <c r="NZW104" s="753"/>
      <c r="OAA104" s="753"/>
      <c r="OAE104" s="753"/>
      <c r="OAI104" s="753"/>
      <c r="OAM104" s="753"/>
      <c r="OAQ104" s="753"/>
      <c r="OAU104" s="753"/>
      <c r="OAY104" s="753"/>
      <c r="OBC104" s="753"/>
      <c r="OBG104" s="753"/>
      <c r="OBK104" s="753"/>
      <c r="OBO104" s="753"/>
      <c r="OBS104" s="753"/>
      <c r="OBW104" s="753"/>
      <c r="OCA104" s="753"/>
      <c r="OCE104" s="753"/>
      <c r="OCI104" s="753"/>
      <c r="OCM104" s="753"/>
      <c r="OCQ104" s="753"/>
      <c r="OCU104" s="753"/>
      <c r="OCY104" s="753"/>
      <c r="ODC104" s="753"/>
      <c r="ODG104" s="753"/>
      <c r="ODK104" s="753"/>
      <c r="ODO104" s="753"/>
      <c r="ODS104" s="753"/>
      <c r="ODW104" s="753"/>
      <c r="OEA104" s="753"/>
      <c r="OEE104" s="753"/>
      <c r="OEI104" s="753"/>
      <c r="OEM104" s="753"/>
      <c r="OEQ104" s="753"/>
      <c r="OEU104" s="753"/>
      <c r="OEY104" s="753"/>
      <c r="OFC104" s="753"/>
      <c r="OFG104" s="753"/>
      <c r="OFK104" s="753"/>
      <c r="OFO104" s="753"/>
      <c r="OFS104" s="753"/>
      <c r="OFW104" s="753"/>
      <c r="OGA104" s="753"/>
      <c r="OGE104" s="753"/>
      <c r="OGI104" s="753"/>
      <c r="OGM104" s="753"/>
      <c r="OGQ104" s="753"/>
      <c r="OGU104" s="753"/>
      <c r="OGY104" s="753"/>
      <c r="OHC104" s="753"/>
      <c r="OHG104" s="753"/>
      <c r="OHK104" s="753"/>
      <c r="OHO104" s="753"/>
      <c r="OHS104" s="753"/>
      <c r="OHW104" s="753"/>
      <c r="OIA104" s="753"/>
      <c r="OIE104" s="753"/>
      <c r="OII104" s="753"/>
      <c r="OIM104" s="753"/>
      <c r="OIQ104" s="753"/>
      <c r="OIU104" s="753"/>
      <c r="OIY104" s="753"/>
      <c r="OJC104" s="753"/>
      <c r="OJG104" s="753"/>
      <c r="OJK104" s="753"/>
      <c r="OJO104" s="753"/>
      <c r="OJS104" s="753"/>
      <c r="OJW104" s="753"/>
      <c r="OKA104" s="753"/>
      <c r="OKE104" s="753"/>
      <c r="OKI104" s="753"/>
      <c r="OKM104" s="753"/>
      <c r="OKQ104" s="753"/>
      <c r="OKU104" s="753"/>
      <c r="OKY104" s="753"/>
      <c r="OLC104" s="753"/>
      <c r="OLG104" s="753"/>
      <c r="OLK104" s="753"/>
      <c r="OLO104" s="753"/>
      <c r="OLS104" s="753"/>
      <c r="OLW104" s="753"/>
      <c r="OMA104" s="753"/>
      <c r="OME104" s="753"/>
      <c r="OMI104" s="753"/>
      <c r="OMM104" s="753"/>
      <c r="OMQ104" s="753"/>
      <c r="OMU104" s="753"/>
      <c r="OMY104" s="753"/>
      <c r="ONC104" s="753"/>
      <c r="ONG104" s="753"/>
      <c r="ONK104" s="753"/>
      <c r="ONO104" s="753"/>
      <c r="ONS104" s="753"/>
      <c r="ONW104" s="753"/>
      <c r="OOA104" s="753"/>
      <c r="OOE104" s="753"/>
      <c r="OOI104" s="753"/>
      <c r="OOM104" s="753"/>
      <c r="OOQ104" s="753"/>
      <c r="OOU104" s="753"/>
      <c r="OOY104" s="753"/>
      <c r="OPC104" s="753"/>
      <c r="OPG104" s="753"/>
      <c r="OPK104" s="753"/>
      <c r="OPO104" s="753"/>
      <c r="OPS104" s="753"/>
      <c r="OPW104" s="753"/>
      <c r="OQA104" s="753"/>
      <c r="OQE104" s="753"/>
      <c r="OQI104" s="753"/>
      <c r="OQM104" s="753"/>
      <c r="OQQ104" s="753"/>
      <c r="OQU104" s="753"/>
      <c r="OQY104" s="753"/>
      <c r="ORC104" s="753"/>
      <c r="ORG104" s="753"/>
      <c r="ORK104" s="753"/>
      <c r="ORO104" s="753"/>
      <c r="ORS104" s="753"/>
      <c r="ORW104" s="753"/>
      <c r="OSA104" s="753"/>
      <c r="OSE104" s="753"/>
      <c r="OSI104" s="753"/>
      <c r="OSM104" s="753"/>
      <c r="OSQ104" s="753"/>
      <c r="OSU104" s="753"/>
      <c r="OSY104" s="753"/>
      <c r="OTC104" s="753"/>
      <c r="OTG104" s="753"/>
      <c r="OTK104" s="753"/>
      <c r="OTO104" s="753"/>
      <c r="OTS104" s="753"/>
      <c r="OTW104" s="753"/>
      <c r="OUA104" s="753"/>
      <c r="OUE104" s="753"/>
      <c r="OUI104" s="753"/>
      <c r="OUM104" s="753"/>
      <c r="OUQ104" s="753"/>
      <c r="OUU104" s="753"/>
      <c r="OUY104" s="753"/>
      <c r="OVC104" s="753"/>
      <c r="OVG104" s="753"/>
      <c r="OVK104" s="753"/>
      <c r="OVO104" s="753"/>
      <c r="OVS104" s="753"/>
      <c r="OVW104" s="753"/>
      <c r="OWA104" s="753"/>
      <c r="OWE104" s="753"/>
      <c r="OWI104" s="753"/>
      <c r="OWM104" s="753"/>
      <c r="OWQ104" s="753"/>
      <c r="OWU104" s="753"/>
      <c r="OWY104" s="753"/>
      <c r="OXC104" s="753"/>
      <c r="OXG104" s="753"/>
      <c r="OXK104" s="753"/>
      <c r="OXO104" s="753"/>
      <c r="OXS104" s="753"/>
      <c r="OXW104" s="753"/>
      <c r="OYA104" s="753"/>
      <c r="OYE104" s="753"/>
      <c r="OYI104" s="753"/>
      <c r="OYM104" s="753"/>
      <c r="OYQ104" s="753"/>
      <c r="OYU104" s="753"/>
      <c r="OYY104" s="753"/>
      <c r="OZC104" s="753"/>
      <c r="OZG104" s="753"/>
      <c r="OZK104" s="753"/>
      <c r="OZO104" s="753"/>
      <c r="OZS104" s="753"/>
      <c r="OZW104" s="753"/>
      <c r="PAA104" s="753"/>
      <c r="PAE104" s="753"/>
      <c r="PAI104" s="753"/>
      <c r="PAM104" s="753"/>
      <c r="PAQ104" s="753"/>
      <c r="PAU104" s="753"/>
      <c r="PAY104" s="753"/>
      <c r="PBC104" s="753"/>
      <c r="PBG104" s="753"/>
      <c r="PBK104" s="753"/>
      <c r="PBO104" s="753"/>
      <c r="PBS104" s="753"/>
      <c r="PBW104" s="753"/>
      <c r="PCA104" s="753"/>
      <c r="PCE104" s="753"/>
      <c r="PCI104" s="753"/>
      <c r="PCM104" s="753"/>
      <c r="PCQ104" s="753"/>
      <c r="PCU104" s="753"/>
      <c r="PCY104" s="753"/>
      <c r="PDC104" s="753"/>
      <c r="PDG104" s="753"/>
      <c r="PDK104" s="753"/>
      <c r="PDO104" s="753"/>
      <c r="PDS104" s="753"/>
      <c r="PDW104" s="753"/>
      <c r="PEA104" s="753"/>
      <c r="PEE104" s="753"/>
      <c r="PEI104" s="753"/>
      <c r="PEM104" s="753"/>
      <c r="PEQ104" s="753"/>
      <c r="PEU104" s="753"/>
      <c r="PEY104" s="753"/>
      <c r="PFC104" s="753"/>
      <c r="PFG104" s="753"/>
      <c r="PFK104" s="753"/>
      <c r="PFO104" s="753"/>
      <c r="PFS104" s="753"/>
      <c r="PFW104" s="753"/>
      <c r="PGA104" s="753"/>
      <c r="PGE104" s="753"/>
      <c r="PGI104" s="753"/>
      <c r="PGM104" s="753"/>
      <c r="PGQ104" s="753"/>
      <c r="PGU104" s="753"/>
      <c r="PGY104" s="753"/>
      <c r="PHC104" s="753"/>
      <c r="PHG104" s="753"/>
      <c r="PHK104" s="753"/>
      <c r="PHO104" s="753"/>
      <c r="PHS104" s="753"/>
      <c r="PHW104" s="753"/>
      <c r="PIA104" s="753"/>
      <c r="PIE104" s="753"/>
      <c r="PII104" s="753"/>
      <c r="PIM104" s="753"/>
      <c r="PIQ104" s="753"/>
      <c r="PIU104" s="753"/>
      <c r="PIY104" s="753"/>
      <c r="PJC104" s="753"/>
      <c r="PJG104" s="753"/>
      <c r="PJK104" s="753"/>
      <c r="PJO104" s="753"/>
      <c r="PJS104" s="753"/>
      <c r="PJW104" s="753"/>
      <c r="PKA104" s="753"/>
      <c r="PKE104" s="753"/>
      <c r="PKI104" s="753"/>
      <c r="PKM104" s="753"/>
      <c r="PKQ104" s="753"/>
      <c r="PKU104" s="753"/>
      <c r="PKY104" s="753"/>
      <c r="PLC104" s="753"/>
      <c r="PLG104" s="753"/>
      <c r="PLK104" s="753"/>
      <c r="PLO104" s="753"/>
      <c r="PLS104" s="753"/>
      <c r="PLW104" s="753"/>
      <c r="PMA104" s="753"/>
      <c r="PME104" s="753"/>
      <c r="PMI104" s="753"/>
      <c r="PMM104" s="753"/>
      <c r="PMQ104" s="753"/>
      <c r="PMU104" s="753"/>
      <c r="PMY104" s="753"/>
      <c r="PNC104" s="753"/>
      <c r="PNG104" s="753"/>
      <c r="PNK104" s="753"/>
      <c r="PNO104" s="753"/>
      <c r="PNS104" s="753"/>
      <c r="PNW104" s="753"/>
      <c r="POA104" s="753"/>
      <c r="POE104" s="753"/>
      <c r="POI104" s="753"/>
      <c r="POM104" s="753"/>
      <c r="POQ104" s="753"/>
      <c r="POU104" s="753"/>
      <c r="POY104" s="753"/>
      <c r="PPC104" s="753"/>
      <c r="PPG104" s="753"/>
      <c r="PPK104" s="753"/>
      <c r="PPO104" s="753"/>
      <c r="PPS104" s="753"/>
      <c r="PPW104" s="753"/>
      <c r="PQA104" s="753"/>
      <c r="PQE104" s="753"/>
      <c r="PQI104" s="753"/>
      <c r="PQM104" s="753"/>
      <c r="PQQ104" s="753"/>
      <c r="PQU104" s="753"/>
      <c r="PQY104" s="753"/>
      <c r="PRC104" s="753"/>
      <c r="PRG104" s="753"/>
      <c r="PRK104" s="753"/>
      <c r="PRO104" s="753"/>
      <c r="PRS104" s="753"/>
      <c r="PRW104" s="753"/>
      <c r="PSA104" s="753"/>
      <c r="PSE104" s="753"/>
      <c r="PSI104" s="753"/>
      <c r="PSM104" s="753"/>
      <c r="PSQ104" s="753"/>
      <c r="PSU104" s="753"/>
      <c r="PSY104" s="753"/>
      <c r="PTC104" s="753"/>
      <c r="PTG104" s="753"/>
      <c r="PTK104" s="753"/>
      <c r="PTO104" s="753"/>
      <c r="PTS104" s="753"/>
      <c r="PTW104" s="753"/>
      <c r="PUA104" s="753"/>
      <c r="PUE104" s="753"/>
      <c r="PUI104" s="753"/>
      <c r="PUM104" s="753"/>
      <c r="PUQ104" s="753"/>
      <c r="PUU104" s="753"/>
      <c r="PUY104" s="753"/>
      <c r="PVC104" s="753"/>
      <c r="PVG104" s="753"/>
      <c r="PVK104" s="753"/>
      <c r="PVO104" s="753"/>
      <c r="PVS104" s="753"/>
      <c r="PVW104" s="753"/>
      <c r="PWA104" s="753"/>
      <c r="PWE104" s="753"/>
      <c r="PWI104" s="753"/>
      <c r="PWM104" s="753"/>
      <c r="PWQ104" s="753"/>
      <c r="PWU104" s="753"/>
      <c r="PWY104" s="753"/>
      <c r="PXC104" s="753"/>
      <c r="PXG104" s="753"/>
      <c r="PXK104" s="753"/>
      <c r="PXO104" s="753"/>
      <c r="PXS104" s="753"/>
      <c r="PXW104" s="753"/>
      <c r="PYA104" s="753"/>
      <c r="PYE104" s="753"/>
      <c r="PYI104" s="753"/>
      <c r="PYM104" s="753"/>
      <c r="PYQ104" s="753"/>
      <c r="PYU104" s="753"/>
      <c r="PYY104" s="753"/>
      <c r="PZC104" s="753"/>
      <c r="PZG104" s="753"/>
      <c r="PZK104" s="753"/>
      <c r="PZO104" s="753"/>
      <c r="PZS104" s="753"/>
      <c r="PZW104" s="753"/>
      <c r="QAA104" s="753"/>
      <c r="QAE104" s="753"/>
      <c r="QAI104" s="753"/>
      <c r="QAM104" s="753"/>
      <c r="QAQ104" s="753"/>
      <c r="QAU104" s="753"/>
      <c r="QAY104" s="753"/>
      <c r="QBC104" s="753"/>
      <c r="QBG104" s="753"/>
      <c r="QBK104" s="753"/>
      <c r="QBO104" s="753"/>
      <c r="QBS104" s="753"/>
      <c r="QBW104" s="753"/>
      <c r="QCA104" s="753"/>
      <c r="QCE104" s="753"/>
      <c r="QCI104" s="753"/>
      <c r="QCM104" s="753"/>
      <c r="QCQ104" s="753"/>
      <c r="QCU104" s="753"/>
      <c r="QCY104" s="753"/>
      <c r="QDC104" s="753"/>
      <c r="QDG104" s="753"/>
      <c r="QDK104" s="753"/>
      <c r="QDO104" s="753"/>
      <c r="QDS104" s="753"/>
      <c r="QDW104" s="753"/>
      <c r="QEA104" s="753"/>
      <c r="QEE104" s="753"/>
      <c r="QEI104" s="753"/>
      <c r="QEM104" s="753"/>
      <c r="QEQ104" s="753"/>
      <c r="QEU104" s="753"/>
      <c r="QEY104" s="753"/>
      <c r="QFC104" s="753"/>
      <c r="QFG104" s="753"/>
      <c r="QFK104" s="753"/>
      <c r="QFO104" s="753"/>
      <c r="QFS104" s="753"/>
      <c r="QFW104" s="753"/>
      <c r="QGA104" s="753"/>
      <c r="QGE104" s="753"/>
      <c r="QGI104" s="753"/>
      <c r="QGM104" s="753"/>
      <c r="QGQ104" s="753"/>
      <c r="QGU104" s="753"/>
      <c r="QGY104" s="753"/>
      <c r="QHC104" s="753"/>
      <c r="QHG104" s="753"/>
      <c r="QHK104" s="753"/>
      <c r="QHO104" s="753"/>
      <c r="QHS104" s="753"/>
      <c r="QHW104" s="753"/>
      <c r="QIA104" s="753"/>
      <c r="QIE104" s="753"/>
      <c r="QII104" s="753"/>
      <c r="QIM104" s="753"/>
      <c r="QIQ104" s="753"/>
      <c r="QIU104" s="753"/>
      <c r="QIY104" s="753"/>
      <c r="QJC104" s="753"/>
      <c r="QJG104" s="753"/>
      <c r="QJK104" s="753"/>
      <c r="QJO104" s="753"/>
      <c r="QJS104" s="753"/>
      <c r="QJW104" s="753"/>
      <c r="QKA104" s="753"/>
      <c r="QKE104" s="753"/>
      <c r="QKI104" s="753"/>
      <c r="QKM104" s="753"/>
      <c r="QKQ104" s="753"/>
      <c r="QKU104" s="753"/>
      <c r="QKY104" s="753"/>
      <c r="QLC104" s="753"/>
      <c r="QLG104" s="753"/>
      <c r="QLK104" s="753"/>
      <c r="QLO104" s="753"/>
      <c r="QLS104" s="753"/>
      <c r="QLW104" s="753"/>
      <c r="QMA104" s="753"/>
      <c r="QME104" s="753"/>
      <c r="QMI104" s="753"/>
      <c r="QMM104" s="753"/>
      <c r="QMQ104" s="753"/>
      <c r="QMU104" s="753"/>
      <c r="QMY104" s="753"/>
      <c r="QNC104" s="753"/>
      <c r="QNG104" s="753"/>
      <c r="QNK104" s="753"/>
      <c r="QNO104" s="753"/>
      <c r="QNS104" s="753"/>
      <c r="QNW104" s="753"/>
      <c r="QOA104" s="753"/>
      <c r="QOE104" s="753"/>
      <c r="QOI104" s="753"/>
      <c r="QOM104" s="753"/>
      <c r="QOQ104" s="753"/>
      <c r="QOU104" s="753"/>
      <c r="QOY104" s="753"/>
      <c r="QPC104" s="753"/>
      <c r="QPG104" s="753"/>
      <c r="QPK104" s="753"/>
      <c r="QPO104" s="753"/>
      <c r="QPS104" s="753"/>
      <c r="QPW104" s="753"/>
      <c r="QQA104" s="753"/>
      <c r="QQE104" s="753"/>
      <c r="QQI104" s="753"/>
      <c r="QQM104" s="753"/>
      <c r="QQQ104" s="753"/>
      <c r="QQU104" s="753"/>
      <c r="QQY104" s="753"/>
      <c r="QRC104" s="753"/>
      <c r="QRG104" s="753"/>
      <c r="QRK104" s="753"/>
      <c r="QRO104" s="753"/>
      <c r="QRS104" s="753"/>
      <c r="QRW104" s="753"/>
      <c r="QSA104" s="753"/>
      <c r="QSE104" s="753"/>
      <c r="QSI104" s="753"/>
      <c r="QSM104" s="753"/>
      <c r="QSQ104" s="753"/>
      <c r="QSU104" s="753"/>
      <c r="QSY104" s="753"/>
      <c r="QTC104" s="753"/>
      <c r="QTG104" s="753"/>
      <c r="QTK104" s="753"/>
      <c r="QTO104" s="753"/>
      <c r="QTS104" s="753"/>
      <c r="QTW104" s="753"/>
      <c r="QUA104" s="753"/>
      <c r="QUE104" s="753"/>
      <c r="QUI104" s="753"/>
      <c r="QUM104" s="753"/>
      <c r="QUQ104" s="753"/>
      <c r="QUU104" s="753"/>
      <c r="QUY104" s="753"/>
      <c r="QVC104" s="753"/>
      <c r="QVG104" s="753"/>
      <c r="QVK104" s="753"/>
      <c r="QVO104" s="753"/>
      <c r="QVS104" s="753"/>
      <c r="QVW104" s="753"/>
      <c r="QWA104" s="753"/>
      <c r="QWE104" s="753"/>
      <c r="QWI104" s="753"/>
      <c r="QWM104" s="753"/>
      <c r="QWQ104" s="753"/>
      <c r="QWU104" s="753"/>
      <c r="QWY104" s="753"/>
      <c r="QXC104" s="753"/>
      <c r="QXG104" s="753"/>
      <c r="QXK104" s="753"/>
      <c r="QXO104" s="753"/>
      <c r="QXS104" s="753"/>
      <c r="QXW104" s="753"/>
      <c r="QYA104" s="753"/>
      <c r="QYE104" s="753"/>
      <c r="QYI104" s="753"/>
      <c r="QYM104" s="753"/>
      <c r="QYQ104" s="753"/>
      <c r="QYU104" s="753"/>
      <c r="QYY104" s="753"/>
      <c r="QZC104" s="753"/>
      <c r="QZG104" s="753"/>
      <c r="QZK104" s="753"/>
      <c r="QZO104" s="753"/>
      <c r="QZS104" s="753"/>
      <c r="QZW104" s="753"/>
      <c r="RAA104" s="753"/>
      <c r="RAE104" s="753"/>
      <c r="RAI104" s="753"/>
      <c r="RAM104" s="753"/>
      <c r="RAQ104" s="753"/>
      <c r="RAU104" s="753"/>
      <c r="RAY104" s="753"/>
      <c r="RBC104" s="753"/>
      <c r="RBG104" s="753"/>
      <c r="RBK104" s="753"/>
      <c r="RBO104" s="753"/>
      <c r="RBS104" s="753"/>
      <c r="RBW104" s="753"/>
      <c r="RCA104" s="753"/>
      <c r="RCE104" s="753"/>
      <c r="RCI104" s="753"/>
      <c r="RCM104" s="753"/>
      <c r="RCQ104" s="753"/>
      <c r="RCU104" s="753"/>
      <c r="RCY104" s="753"/>
      <c r="RDC104" s="753"/>
      <c r="RDG104" s="753"/>
      <c r="RDK104" s="753"/>
      <c r="RDO104" s="753"/>
      <c r="RDS104" s="753"/>
      <c r="RDW104" s="753"/>
      <c r="REA104" s="753"/>
      <c r="REE104" s="753"/>
      <c r="REI104" s="753"/>
      <c r="REM104" s="753"/>
      <c r="REQ104" s="753"/>
      <c r="REU104" s="753"/>
      <c r="REY104" s="753"/>
      <c r="RFC104" s="753"/>
      <c r="RFG104" s="753"/>
      <c r="RFK104" s="753"/>
      <c r="RFO104" s="753"/>
      <c r="RFS104" s="753"/>
      <c r="RFW104" s="753"/>
      <c r="RGA104" s="753"/>
      <c r="RGE104" s="753"/>
      <c r="RGI104" s="753"/>
      <c r="RGM104" s="753"/>
      <c r="RGQ104" s="753"/>
      <c r="RGU104" s="753"/>
      <c r="RGY104" s="753"/>
      <c r="RHC104" s="753"/>
      <c r="RHG104" s="753"/>
      <c r="RHK104" s="753"/>
      <c r="RHO104" s="753"/>
      <c r="RHS104" s="753"/>
      <c r="RHW104" s="753"/>
      <c r="RIA104" s="753"/>
      <c r="RIE104" s="753"/>
      <c r="RII104" s="753"/>
      <c r="RIM104" s="753"/>
      <c r="RIQ104" s="753"/>
      <c r="RIU104" s="753"/>
      <c r="RIY104" s="753"/>
      <c r="RJC104" s="753"/>
      <c r="RJG104" s="753"/>
      <c r="RJK104" s="753"/>
      <c r="RJO104" s="753"/>
      <c r="RJS104" s="753"/>
      <c r="RJW104" s="753"/>
      <c r="RKA104" s="753"/>
      <c r="RKE104" s="753"/>
      <c r="RKI104" s="753"/>
      <c r="RKM104" s="753"/>
      <c r="RKQ104" s="753"/>
      <c r="RKU104" s="753"/>
      <c r="RKY104" s="753"/>
      <c r="RLC104" s="753"/>
      <c r="RLG104" s="753"/>
      <c r="RLK104" s="753"/>
      <c r="RLO104" s="753"/>
      <c r="RLS104" s="753"/>
      <c r="RLW104" s="753"/>
      <c r="RMA104" s="753"/>
      <c r="RME104" s="753"/>
      <c r="RMI104" s="753"/>
      <c r="RMM104" s="753"/>
      <c r="RMQ104" s="753"/>
      <c r="RMU104" s="753"/>
      <c r="RMY104" s="753"/>
      <c r="RNC104" s="753"/>
      <c r="RNG104" s="753"/>
      <c r="RNK104" s="753"/>
      <c r="RNO104" s="753"/>
      <c r="RNS104" s="753"/>
      <c r="RNW104" s="753"/>
      <c r="ROA104" s="753"/>
      <c r="ROE104" s="753"/>
      <c r="ROI104" s="753"/>
      <c r="ROM104" s="753"/>
      <c r="ROQ104" s="753"/>
      <c r="ROU104" s="753"/>
      <c r="ROY104" s="753"/>
      <c r="RPC104" s="753"/>
      <c r="RPG104" s="753"/>
      <c r="RPK104" s="753"/>
      <c r="RPO104" s="753"/>
      <c r="RPS104" s="753"/>
      <c r="RPW104" s="753"/>
      <c r="RQA104" s="753"/>
      <c r="RQE104" s="753"/>
      <c r="RQI104" s="753"/>
      <c r="RQM104" s="753"/>
      <c r="RQQ104" s="753"/>
      <c r="RQU104" s="753"/>
      <c r="RQY104" s="753"/>
      <c r="RRC104" s="753"/>
      <c r="RRG104" s="753"/>
      <c r="RRK104" s="753"/>
      <c r="RRO104" s="753"/>
      <c r="RRS104" s="753"/>
      <c r="RRW104" s="753"/>
      <c r="RSA104" s="753"/>
      <c r="RSE104" s="753"/>
      <c r="RSI104" s="753"/>
      <c r="RSM104" s="753"/>
      <c r="RSQ104" s="753"/>
      <c r="RSU104" s="753"/>
      <c r="RSY104" s="753"/>
      <c r="RTC104" s="753"/>
      <c r="RTG104" s="753"/>
      <c r="RTK104" s="753"/>
      <c r="RTO104" s="753"/>
      <c r="RTS104" s="753"/>
      <c r="RTW104" s="753"/>
      <c r="RUA104" s="753"/>
      <c r="RUE104" s="753"/>
      <c r="RUI104" s="753"/>
      <c r="RUM104" s="753"/>
      <c r="RUQ104" s="753"/>
      <c r="RUU104" s="753"/>
      <c r="RUY104" s="753"/>
      <c r="RVC104" s="753"/>
      <c r="RVG104" s="753"/>
      <c r="RVK104" s="753"/>
      <c r="RVO104" s="753"/>
      <c r="RVS104" s="753"/>
      <c r="RVW104" s="753"/>
      <c r="RWA104" s="753"/>
      <c r="RWE104" s="753"/>
      <c r="RWI104" s="753"/>
      <c r="RWM104" s="753"/>
      <c r="RWQ104" s="753"/>
      <c r="RWU104" s="753"/>
      <c r="RWY104" s="753"/>
      <c r="RXC104" s="753"/>
      <c r="RXG104" s="753"/>
      <c r="RXK104" s="753"/>
      <c r="RXO104" s="753"/>
      <c r="RXS104" s="753"/>
      <c r="RXW104" s="753"/>
      <c r="RYA104" s="753"/>
      <c r="RYE104" s="753"/>
      <c r="RYI104" s="753"/>
      <c r="RYM104" s="753"/>
      <c r="RYQ104" s="753"/>
      <c r="RYU104" s="753"/>
      <c r="RYY104" s="753"/>
      <c r="RZC104" s="753"/>
      <c r="RZG104" s="753"/>
      <c r="RZK104" s="753"/>
      <c r="RZO104" s="753"/>
      <c r="RZS104" s="753"/>
      <c r="RZW104" s="753"/>
      <c r="SAA104" s="753"/>
      <c r="SAE104" s="753"/>
      <c r="SAI104" s="753"/>
      <c r="SAM104" s="753"/>
      <c r="SAQ104" s="753"/>
      <c r="SAU104" s="753"/>
      <c r="SAY104" s="753"/>
      <c r="SBC104" s="753"/>
      <c r="SBG104" s="753"/>
      <c r="SBK104" s="753"/>
      <c r="SBO104" s="753"/>
      <c r="SBS104" s="753"/>
      <c r="SBW104" s="753"/>
      <c r="SCA104" s="753"/>
      <c r="SCE104" s="753"/>
      <c r="SCI104" s="753"/>
      <c r="SCM104" s="753"/>
      <c r="SCQ104" s="753"/>
      <c r="SCU104" s="753"/>
      <c r="SCY104" s="753"/>
      <c r="SDC104" s="753"/>
      <c r="SDG104" s="753"/>
      <c r="SDK104" s="753"/>
      <c r="SDO104" s="753"/>
      <c r="SDS104" s="753"/>
      <c r="SDW104" s="753"/>
      <c r="SEA104" s="753"/>
      <c r="SEE104" s="753"/>
      <c r="SEI104" s="753"/>
      <c r="SEM104" s="753"/>
      <c r="SEQ104" s="753"/>
      <c r="SEU104" s="753"/>
      <c r="SEY104" s="753"/>
      <c r="SFC104" s="753"/>
      <c r="SFG104" s="753"/>
      <c r="SFK104" s="753"/>
      <c r="SFO104" s="753"/>
      <c r="SFS104" s="753"/>
      <c r="SFW104" s="753"/>
      <c r="SGA104" s="753"/>
      <c r="SGE104" s="753"/>
      <c r="SGI104" s="753"/>
      <c r="SGM104" s="753"/>
      <c r="SGQ104" s="753"/>
      <c r="SGU104" s="753"/>
      <c r="SGY104" s="753"/>
      <c r="SHC104" s="753"/>
      <c r="SHG104" s="753"/>
      <c r="SHK104" s="753"/>
      <c r="SHO104" s="753"/>
      <c r="SHS104" s="753"/>
      <c r="SHW104" s="753"/>
      <c r="SIA104" s="753"/>
      <c r="SIE104" s="753"/>
      <c r="SII104" s="753"/>
      <c r="SIM104" s="753"/>
      <c r="SIQ104" s="753"/>
      <c r="SIU104" s="753"/>
      <c r="SIY104" s="753"/>
      <c r="SJC104" s="753"/>
      <c r="SJG104" s="753"/>
      <c r="SJK104" s="753"/>
      <c r="SJO104" s="753"/>
      <c r="SJS104" s="753"/>
      <c r="SJW104" s="753"/>
      <c r="SKA104" s="753"/>
      <c r="SKE104" s="753"/>
      <c r="SKI104" s="753"/>
      <c r="SKM104" s="753"/>
      <c r="SKQ104" s="753"/>
      <c r="SKU104" s="753"/>
      <c r="SKY104" s="753"/>
      <c r="SLC104" s="753"/>
      <c r="SLG104" s="753"/>
      <c r="SLK104" s="753"/>
      <c r="SLO104" s="753"/>
      <c r="SLS104" s="753"/>
      <c r="SLW104" s="753"/>
      <c r="SMA104" s="753"/>
      <c r="SME104" s="753"/>
      <c r="SMI104" s="753"/>
      <c r="SMM104" s="753"/>
      <c r="SMQ104" s="753"/>
      <c r="SMU104" s="753"/>
      <c r="SMY104" s="753"/>
      <c r="SNC104" s="753"/>
      <c r="SNG104" s="753"/>
      <c r="SNK104" s="753"/>
      <c r="SNO104" s="753"/>
      <c r="SNS104" s="753"/>
      <c r="SNW104" s="753"/>
      <c r="SOA104" s="753"/>
      <c r="SOE104" s="753"/>
      <c r="SOI104" s="753"/>
      <c r="SOM104" s="753"/>
      <c r="SOQ104" s="753"/>
      <c r="SOU104" s="753"/>
      <c r="SOY104" s="753"/>
      <c r="SPC104" s="753"/>
      <c r="SPG104" s="753"/>
      <c r="SPK104" s="753"/>
      <c r="SPO104" s="753"/>
      <c r="SPS104" s="753"/>
      <c r="SPW104" s="753"/>
      <c r="SQA104" s="753"/>
      <c r="SQE104" s="753"/>
      <c r="SQI104" s="753"/>
      <c r="SQM104" s="753"/>
      <c r="SQQ104" s="753"/>
      <c r="SQU104" s="753"/>
      <c r="SQY104" s="753"/>
      <c r="SRC104" s="753"/>
      <c r="SRG104" s="753"/>
      <c r="SRK104" s="753"/>
      <c r="SRO104" s="753"/>
      <c r="SRS104" s="753"/>
      <c r="SRW104" s="753"/>
      <c r="SSA104" s="753"/>
      <c r="SSE104" s="753"/>
      <c r="SSI104" s="753"/>
      <c r="SSM104" s="753"/>
      <c r="SSQ104" s="753"/>
      <c r="SSU104" s="753"/>
      <c r="SSY104" s="753"/>
      <c r="STC104" s="753"/>
      <c r="STG104" s="753"/>
      <c r="STK104" s="753"/>
      <c r="STO104" s="753"/>
      <c r="STS104" s="753"/>
      <c r="STW104" s="753"/>
      <c r="SUA104" s="753"/>
      <c r="SUE104" s="753"/>
      <c r="SUI104" s="753"/>
      <c r="SUM104" s="753"/>
      <c r="SUQ104" s="753"/>
      <c r="SUU104" s="753"/>
      <c r="SUY104" s="753"/>
      <c r="SVC104" s="753"/>
      <c r="SVG104" s="753"/>
      <c r="SVK104" s="753"/>
      <c r="SVO104" s="753"/>
      <c r="SVS104" s="753"/>
      <c r="SVW104" s="753"/>
      <c r="SWA104" s="753"/>
      <c r="SWE104" s="753"/>
      <c r="SWI104" s="753"/>
      <c r="SWM104" s="753"/>
      <c r="SWQ104" s="753"/>
      <c r="SWU104" s="753"/>
      <c r="SWY104" s="753"/>
      <c r="SXC104" s="753"/>
      <c r="SXG104" s="753"/>
      <c r="SXK104" s="753"/>
      <c r="SXO104" s="753"/>
      <c r="SXS104" s="753"/>
      <c r="SXW104" s="753"/>
      <c r="SYA104" s="753"/>
      <c r="SYE104" s="753"/>
      <c r="SYI104" s="753"/>
      <c r="SYM104" s="753"/>
      <c r="SYQ104" s="753"/>
      <c r="SYU104" s="753"/>
      <c r="SYY104" s="753"/>
      <c r="SZC104" s="753"/>
      <c r="SZG104" s="753"/>
      <c r="SZK104" s="753"/>
      <c r="SZO104" s="753"/>
      <c r="SZS104" s="753"/>
      <c r="SZW104" s="753"/>
      <c r="TAA104" s="753"/>
      <c r="TAE104" s="753"/>
      <c r="TAI104" s="753"/>
      <c r="TAM104" s="753"/>
      <c r="TAQ104" s="753"/>
      <c r="TAU104" s="753"/>
      <c r="TAY104" s="753"/>
      <c r="TBC104" s="753"/>
      <c r="TBG104" s="753"/>
      <c r="TBK104" s="753"/>
      <c r="TBO104" s="753"/>
      <c r="TBS104" s="753"/>
      <c r="TBW104" s="753"/>
      <c r="TCA104" s="753"/>
      <c r="TCE104" s="753"/>
      <c r="TCI104" s="753"/>
      <c r="TCM104" s="753"/>
      <c r="TCQ104" s="753"/>
      <c r="TCU104" s="753"/>
      <c r="TCY104" s="753"/>
      <c r="TDC104" s="753"/>
      <c r="TDG104" s="753"/>
      <c r="TDK104" s="753"/>
      <c r="TDO104" s="753"/>
      <c r="TDS104" s="753"/>
      <c r="TDW104" s="753"/>
      <c r="TEA104" s="753"/>
      <c r="TEE104" s="753"/>
      <c r="TEI104" s="753"/>
      <c r="TEM104" s="753"/>
      <c r="TEQ104" s="753"/>
      <c r="TEU104" s="753"/>
      <c r="TEY104" s="753"/>
      <c r="TFC104" s="753"/>
      <c r="TFG104" s="753"/>
      <c r="TFK104" s="753"/>
      <c r="TFO104" s="753"/>
      <c r="TFS104" s="753"/>
      <c r="TFW104" s="753"/>
      <c r="TGA104" s="753"/>
      <c r="TGE104" s="753"/>
      <c r="TGI104" s="753"/>
      <c r="TGM104" s="753"/>
      <c r="TGQ104" s="753"/>
      <c r="TGU104" s="753"/>
      <c r="TGY104" s="753"/>
      <c r="THC104" s="753"/>
      <c r="THG104" s="753"/>
      <c r="THK104" s="753"/>
      <c r="THO104" s="753"/>
      <c r="THS104" s="753"/>
      <c r="THW104" s="753"/>
      <c r="TIA104" s="753"/>
      <c r="TIE104" s="753"/>
      <c r="TII104" s="753"/>
      <c r="TIM104" s="753"/>
      <c r="TIQ104" s="753"/>
      <c r="TIU104" s="753"/>
      <c r="TIY104" s="753"/>
      <c r="TJC104" s="753"/>
      <c r="TJG104" s="753"/>
      <c r="TJK104" s="753"/>
      <c r="TJO104" s="753"/>
      <c r="TJS104" s="753"/>
      <c r="TJW104" s="753"/>
      <c r="TKA104" s="753"/>
      <c r="TKE104" s="753"/>
      <c r="TKI104" s="753"/>
      <c r="TKM104" s="753"/>
      <c r="TKQ104" s="753"/>
      <c r="TKU104" s="753"/>
      <c r="TKY104" s="753"/>
      <c r="TLC104" s="753"/>
      <c r="TLG104" s="753"/>
      <c r="TLK104" s="753"/>
      <c r="TLO104" s="753"/>
      <c r="TLS104" s="753"/>
      <c r="TLW104" s="753"/>
      <c r="TMA104" s="753"/>
      <c r="TME104" s="753"/>
      <c r="TMI104" s="753"/>
      <c r="TMM104" s="753"/>
      <c r="TMQ104" s="753"/>
      <c r="TMU104" s="753"/>
      <c r="TMY104" s="753"/>
      <c r="TNC104" s="753"/>
      <c r="TNG104" s="753"/>
      <c r="TNK104" s="753"/>
      <c r="TNO104" s="753"/>
      <c r="TNS104" s="753"/>
      <c r="TNW104" s="753"/>
      <c r="TOA104" s="753"/>
      <c r="TOE104" s="753"/>
      <c r="TOI104" s="753"/>
      <c r="TOM104" s="753"/>
      <c r="TOQ104" s="753"/>
      <c r="TOU104" s="753"/>
      <c r="TOY104" s="753"/>
      <c r="TPC104" s="753"/>
      <c r="TPG104" s="753"/>
      <c r="TPK104" s="753"/>
      <c r="TPO104" s="753"/>
      <c r="TPS104" s="753"/>
      <c r="TPW104" s="753"/>
      <c r="TQA104" s="753"/>
      <c r="TQE104" s="753"/>
      <c r="TQI104" s="753"/>
      <c r="TQM104" s="753"/>
      <c r="TQQ104" s="753"/>
      <c r="TQU104" s="753"/>
      <c r="TQY104" s="753"/>
      <c r="TRC104" s="753"/>
      <c r="TRG104" s="753"/>
      <c r="TRK104" s="753"/>
      <c r="TRO104" s="753"/>
      <c r="TRS104" s="753"/>
      <c r="TRW104" s="753"/>
      <c r="TSA104" s="753"/>
      <c r="TSE104" s="753"/>
      <c r="TSI104" s="753"/>
      <c r="TSM104" s="753"/>
      <c r="TSQ104" s="753"/>
      <c r="TSU104" s="753"/>
      <c r="TSY104" s="753"/>
      <c r="TTC104" s="753"/>
      <c r="TTG104" s="753"/>
      <c r="TTK104" s="753"/>
      <c r="TTO104" s="753"/>
      <c r="TTS104" s="753"/>
      <c r="TTW104" s="753"/>
      <c r="TUA104" s="753"/>
      <c r="TUE104" s="753"/>
      <c r="TUI104" s="753"/>
      <c r="TUM104" s="753"/>
      <c r="TUQ104" s="753"/>
      <c r="TUU104" s="753"/>
      <c r="TUY104" s="753"/>
      <c r="TVC104" s="753"/>
      <c r="TVG104" s="753"/>
      <c r="TVK104" s="753"/>
      <c r="TVO104" s="753"/>
      <c r="TVS104" s="753"/>
      <c r="TVW104" s="753"/>
      <c r="TWA104" s="753"/>
      <c r="TWE104" s="753"/>
      <c r="TWI104" s="753"/>
      <c r="TWM104" s="753"/>
      <c r="TWQ104" s="753"/>
      <c r="TWU104" s="753"/>
      <c r="TWY104" s="753"/>
      <c r="TXC104" s="753"/>
      <c r="TXG104" s="753"/>
      <c r="TXK104" s="753"/>
      <c r="TXO104" s="753"/>
      <c r="TXS104" s="753"/>
      <c r="TXW104" s="753"/>
      <c r="TYA104" s="753"/>
      <c r="TYE104" s="753"/>
      <c r="TYI104" s="753"/>
      <c r="TYM104" s="753"/>
      <c r="TYQ104" s="753"/>
      <c r="TYU104" s="753"/>
      <c r="TYY104" s="753"/>
      <c r="TZC104" s="753"/>
      <c r="TZG104" s="753"/>
      <c r="TZK104" s="753"/>
      <c r="TZO104" s="753"/>
      <c r="TZS104" s="753"/>
      <c r="TZW104" s="753"/>
      <c r="UAA104" s="753"/>
      <c r="UAE104" s="753"/>
      <c r="UAI104" s="753"/>
      <c r="UAM104" s="753"/>
      <c r="UAQ104" s="753"/>
      <c r="UAU104" s="753"/>
      <c r="UAY104" s="753"/>
      <c r="UBC104" s="753"/>
      <c r="UBG104" s="753"/>
      <c r="UBK104" s="753"/>
      <c r="UBO104" s="753"/>
      <c r="UBS104" s="753"/>
      <c r="UBW104" s="753"/>
      <c r="UCA104" s="753"/>
      <c r="UCE104" s="753"/>
      <c r="UCI104" s="753"/>
      <c r="UCM104" s="753"/>
      <c r="UCQ104" s="753"/>
      <c r="UCU104" s="753"/>
      <c r="UCY104" s="753"/>
      <c r="UDC104" s="753"/>
      <c r="UDG104" s="753"/>
      <c r="UDK104" s="753"/>
      <c r="UDO104" s="753"/>
      <c r="UDS104" s="753"/>
      <c r="UDW104" s="753"/>
      <c r="UEA104" s="753"/>
      <c r="UEE104" s="753"/>
      <c r="UEI104" s="753"/>
      <c r="UEM104" s="753"/>
      <c r="UEQ104" s="753"/>
      <c r="UEU104" s="753"/>
      <c r="UEY104" s="753"/>
      <c r="UFC104" s="753"/>
      <c r="UFG104" s="753"/>
      <c r="UFK104" s="753"/>
      <c r="UFO104" s="753"/>
      <c r="UFS104" s="753"/>
      <c r="UFW104" s="753"/>
      <c r="UGA104" s="753"/>
      <c r="UGE104" s="753"/>
      <c r="UGI104" s="753"/>
      <c r="UGM104" s="753"/>
      <c r="UGQ104" s="753"/>
      <c r="UGU104" s="753"/>
      <c r="UGY104" s="753"/>
      <c r="UHC104" s="753"/>
      <c r="UHG104" s="753"/>
      <c r="UHK104" s="753"/>
      <c r="UHO104" s="753"/>
      <c r="UHS104" s="753"/>
      <c r="UHW104" s="753"/>
      <c r="UIA104" s="753"/>
      <c r="UIE104" s="753"/>
      <c r="UII104" s="753"/>
      <c r="UIM104" s="753"/>
      <c r="UIQ104" s="753"/>
      <c r="UIU104" s="753"/>
      <c r="UIY104" s="753"/>
      <c r="UJC104" s="753"/>
      <c r="UJG104" s="753"/>
      <c r="UJK104" s="753"/>
      <c r="UJO104" s="753"/>
      <c r="UJS104" s="753"/>
      <c r="UJW104" s="753"/>
      <c r="UKA104" s="753"/>
      <c r="UKE104" s="753"/>
      <c r="UKI104" s="753"/>
      <c r="UKM104" s="753"/>
      <c r="UKQ104" s="753"/>
      <c r="UKU104" s="753"/>
      <c r="UKY104" s="753"/>
      <c r="ULC104" s="753"/>
      <c r="ULG104" s="753"/>
      <c r="ULK104" s="753"/>
      <c r="ULO104" s="753"/>
      <c r="ULS104" s="753"/>
      <c r="ULW104" s="753"/>
      <c r="UMA104" s="753"/>
      <c r="UME104" s="753"/>
      <c r="UMI104" s="753"/>
      <c r="UMM104" s="753"/>
      <c r="UMQ104" s="753"/>
      <c r="UMU104" s="753"/>
      <c r="UMY104" s="753"/>
      <c r="UNC104" s="753"/>
      <c r="UNG104" s="753"/>
      <c r="UNK104" s="753"/>
      <c r="UNO104" s="753"/>
      <c r="UNS104" s="753"/>
      <c r="UNW104" s="753"/>
      <c r="UOA104" s="753"/>
      <c r="UOE104" s="753"/>
      <c r="UOI104" s="753"/>
      <c r="UOM104" s="753"/>
      <c r="UOQ104" s="753"/>
      <c r="UOU104" s="753"/>
      <c r="UOY104" s="753"/>
      <c r="UPC104" s="753"/>
      <c r="UPG104" s="753"/>
      <c r="UPK104" s="753"/>
      <c r="UPO104" s="753"/>
      <c r="UPS104" s="753"/>
      <c r="UPW104" s="753"/>
      <c r="UQA104" s="753"/>
      <c r="UQE104" s="753"/>
      <c r="UQI104" s="753"/>
      <c r="UQM104" s="753"/>
      <c r="UQQ104" s="753"/>
      <c r="UQU104" s="753"/>
      <c r="UQY104" s="753"/>
      <c r="URC104" s="753"/>
      <c r="URG104" s="753"/>
      <c r="URK104" s="753"/>
      <c r="URO104" s="753"/>
      <c r="URS104" s="753"/>
      <c r="URW104" s="753"/>
      <c r="USA104" s="753"/>
      <c r="USE104" s="753"/>
      <c r="USI104" s="753"/>
      <c r="USM104" s="753"/>
      <c r="USQ104" s="753"/>
      <c r="USU104" s="753"/>
      <c r="USY104" s="753"/>
      <c r="UTC104" s="753"/>
      <c r="UTG104" s="753"/>
      <c r="UTK104" s="753"/>
      <c r="UTO104" s="753"/>
      <c r="UTS104" s="753"/>
      <c r="UTW104" s="753"/>
      <c r="UUA104" s="753"/>
      <c r="UUE104" s="753"/>
      <c r="UUI104" s="753"/>
      <c r="UUM104" s="753"/>
      <c r="UUQ104" s="753"/>
      <c r="UUU104" s="753"/>
      <c r="UUY104" s="753"/>
      <c r="UVC104" s="753"/>
      <c r="UVG104" s="753"/>
      <c r="UVK104" s="753"/>
      <c r="UVO104" s="753"/>
      <c r="UVS104" s="753"/>
      <c r="UVW104" s="753"/>
      <c r="UWA104" s="753"/>
      <c r="UWE104" s="753"/>
      <c r="UWI104" s="753"/>
      <c r="UWM104" s="753"/>
      <c r="UWQ104" s="753"/>
      <c r="UWU104" s="753"/>
      <c r="UWY104" s="753"/>
      <c r="UXC104" s="753"/>
      <c r="UXG104" s="753"/>
      <c r="UXK104" s="753"/>
      <c r="UXO104" s="753"/>
      <c r="UXS104" s="753"/>
      <c r="UXW104" s="753"/>
      <c r="UYA104" s="753"/>
      <c r="UYE104" s="753"/>
      <c r="UYI104" s="753"/>
      <c r="UYM104" s="753"/>
      <c r="UYQ104" s="753"/>
      <c r="UYU104" s="753"/>
      <c r="UYY104" s="753"/>
      <c r="UZC104" s="753"/>
      <c r="UZG104" s="753"/>
      <c r="UZK104" s="753"/>
      <c r="UZO104" s="753"/>
      <c r="UZS104" s="753"/>
      <c r="UZW104" s="753"/>
      <c r="VAA104" s="753"/>
      <c r="VAE104" s="753"/>
      <c r="VAI104" s="753"/>
      <c r="VAM104" s="753"/>
      <c r="VAQ104" s="753"/>
      <c r="VAU104" s="753"/>
      <c r="VAY104" s="753"/>
      <c r="VBC104" s="753"/>
      <c r="VBG104" s="753"/>
      <c r="VBK104" s="753"/>
      <c r="VBO104" s="753"/>
      <c r="VBS104" s="753"/>
      <c r="VBW104" s="753"/>
      <c r="VCA104" s="753"/>
      <c r="VCE104" s="753"/>
      <c r="VCI104" s="753"/>
      <c r="VCM104" s="753"/>
      <c r="VCQ104" s="753"/>
      <c r="VCU104" s="753"/>
      <c r="VCY104" s="753"/>
      <c r="VDC104" s="753"/>
      <c r="VDG104" s="753"/>
      <c r="VDK104" s="753"/>
      <c r="VDO104" s="753"/>
      <c r="VDS104" s="753"/>
      <c r="VDW104" s="753"/>
      <c r="VEA104" s="753"/>
      <c r="VEE104" s="753"/>
      <c r="VEI104" s="753"/>
      <c r="VEM104" s="753"/>
      <c r="VEQ104" s="753"/>
      <c r="VEU104" s="753"/>
      <c r="VEY104" s="753"/>
      <c r="VFC104" s="753"/>
      <c r="VFG104" s="753"/>
      <c r="VFK104" s="753"/>
      <c r="VFO104" s="753"/>
      <c r="VFS104" s="753"/>
      <c r="VFW104" s="753"/>
      <c r="VGA104" s="753"/>
      <c r="VGE104" s="753"/>
      <c r="VGI104" s="753"/>
      <c r="VGM104" s="753"/>
      <c r="VGQ104" s="753"/>
      <c r="VGU104" s="753"/>
      <c r="VGY104" s="753"/>
      <c r="VHC104" s="753"/>
      <c r="VHG104" s="753"/>
      <c r="VHK104" s="753"/>
      <c r="VHO104" s="753"/>
      <c r="VHS104" s="753"/>
      <c r="VHW104" s="753"/>
      <c r="VIA104" s="753"/>
      <c r="VIE104" s="753"/>
      <c r="VII104" s="753"/>
      <c r="VIM104" s="753"/>
      <c r="VIQ104" s="753"/>
      <c r="VIU104" s="753"/>
      <c r="VIY104" s="753"/>
      <c r="VJC104" s="753"/>
      <c r="VJG104" s="753"/>
      <c r="VJK104" s="753"/>
      <c r="VJO104" s="753"/>
      <c r="VJS104" s="753"/>
      <c r="VJW104" s="753"/>
      <c r="VKA104" s="753"/>
      <c r="VKE104" s="753"/>
      <c r="VKI104" s="753"/>
      <c r="VKM104" s="753"/>
      <c r="VKQ104" s="753"/>
      <c r="VKU104" s="753"/>
      <c r="VKY104" s="753"/>
      <c r="VLC104" s="753"/>
      <c r="VLG104" s="753"/>
      <c r="VLK104" s="753"/>
      <c r="VLO104" s="753"/>
      <c r="VLS104" s="753"/>
      <c r="VLW104" s="753"/>
      <c r="VMA104" s="753"/>
      <c r="VME104" s="753"/>
      <c r="VMI104" s="753"/>
      <c r="VMM104" s="753"/>
      <c r="VMQ104" s="753"/>
      <c r="VMU104" s="753"/>
      <c r="VMY104" s="753"/>
      <c r="VNC104" s="753"/>
      <c r="VNG104" s="753"/>
      <c r="VNK104" s="753"/>
      <c r="VNO104" s="753"/>
      <c r="VNS104" s="753"/>
      <c r="VNW104" s="753"/>
      <c r="VOA104" s="753"/>
      <c r="VOE104" s="753"/>
      <c r="VOI104" s="753"/>
      <c r="VOM104" s="753"/>
      <c r="VOQ104" s="753"/>
      <c r="VOU104" s="753"/>
      <c r="VOY104" s="753"/>
      <c r="VPC104" s="753"/>
      <c r="VPG104" s="753"/>
      <c r="VPK104" s="753"/>
      <c r="VPO104" s="753"/>
      <c r="VPS104" s="753"/>
      <c r="VPW104" s="753"/>
      <c r="VQA104" s="753"/>
      <c r="VQE104" s="753"/>
      <c r="VQI104" s="753"/>
      <c r="VQM104" s="753"/>
      <c r="VQQ104" s="753"/>
      <c r="VQU104" s="753"/>
      <c r="VQY104" s="753"/>
      <c r="VRC104" s="753"/>
      <c r="VRG104" s="753"/>
      <c r="VRK104" s="753"/>
      <c r="VRO104" s="753"/>
      <c r="VRS104" s="753"/>
      <c r="VRW104" s="753"/>
      <c r="VSA104" s="753"/>
      <c r="VSE104" s="753"/>
      <c r="VSI104" s="753"/>
      <c r="VSM104" s="753"/>
      <c r="VSQ104" s="753"/>
      <c r="VSU104" s="753"/>
      <c r="VSY104" s="753"/>
      <c r="VTC104" s="753"/>
      <c r="VTG104" s="753"/>
      <c r="VTK104" s="753"/>
      <c r="VTO104" s="753"/>
      <c r="VTS104" s="753"/>
      <c r="VTW104" s="753"/>
      <c r="VUA104" s="753"/>
      <c r="VUE104" s="753"/>
      <c r="VUI104" s="753"/>
      <c r="VUM104" s="753"/>
      <c r="VUQ104" s="753"/>
      <c r="VUU104" s="753"/>
      <c r="VUY104" s="753"/>
      <c r="VVC104" s="753"/>
      <c r="VVG104" s="753"/>
      <c r="VVK104" s="753"/>
      <c r="VVO104" s="753"/>
      <c r="VVS104" s="753"/>
      <c r="VVW104" s="753"/>
      <c r="VWA104" s="753"/>
      <c r="VWE104" s="753"/>
      <c r="VWI104" s="753"/>
      <c r="VWM104" s="753"/>
      <c r="VWQ104" s="753"/>
      <c r="VWU104" s="753"/>
      <c r="VWY104" s="753"/>
      <c r="VXC104" s="753"/>
      <c r="VXG104" s="753"/>
      <c r="VXK104" s="753"/>
      <c r="VXO104" s="753"/>
      <c r="VXS104" s="753"/>
      <c r="VXW104" s="753"/>
      <c r="VYA104" s="753"/>
      <c r="VYE104" s="753"/>
      <c r="VYI104" s="753"/>
      <c r="VYM104" s="753"/>
      <c r="VYQ104" s="753"/>
      <c r="VYU104" s="753"/>
      <c r="VYY104" s="753"/>
      <c r="VZC104" s="753"/>
      <c r="VZG104" s="753"/>
      <c r="VZK104" s="753"/>
      <c r="VZO104" s="753"/>
      <c r="VZS104" s="753"/>
      <c r="VZW104" s="753"/>
      <c r="WAA104" s="753"/>
      <c r="WAE104" s="753"/>
      <c r="WAI104" s="753"/>
      <c r="WAM104" s="753"/>
      <c r="WAQ104" s="753"/>
      <c r="WAU104" s="753"/>
      <c r="WAY104" s="753"/>
      <c r="WBC104" s="753"/>
      <c r="WBG104" s="753"/>
      <c r="WBK104" s="753"/>
      <c r="WBO104" s="753"/>
      <c r="WBS104" s="753"/>
      <c r="WBW104" s="753"/>
      <c r="WCA104" s="753"/>
      <c r="WCE104" s="753"/>
      <c r="WCI104" s="753"/>
      <c r="WCM104" s="753"/>
      <c r="WCQ104" s="753"/>
      <c r="WCU104" s="753"/>
      <c r="WCY104" s="753"/>
      <c r="WDC104" s="753"/>
      <c r="WDG104" s="753"/>
      <c r="WDK104" s="753"/>
      <c r="WDO104" s="753"/>
      <c r="WDS104" s="753"/>
      <c r="WDW104" s="753"/>
      <c r="WEA104" s="753"/>
      <c r="WEE104" s="753"/>
      <c r="WEI104" s="753"/>
      <c r="WEM104" s="753"/>
      <c r="WEQ104" s="753"/>
      <c r="WEU104" s="753"/>
      <c r="WEY104" s="753"/>
      <c r="WFC104" s="753"/>
      <c r="WFG104" s="753"/>
      <c r="WFK104" s="753"/>
      <c r="WFO104" s="753"/>
      <c r="WFS104" s="753"/>
      <c r="WFW104" s="753"/>
      <c r="WGA104" s="753"/>
      <c r="WGE104" s="753"/>
      <c r="WGI104" s="753"/>
      <c r="WGM104" s="753"/>
      <c r="WGQ104" s="753"/>
      <c r="WGU104" s="753"/>
      <c r="WGY104" s="753"/>
      <c r="WHC104" s="753"/>
      <c r="WHG104" s="753"/>
      <c r="WHK104" s="753"/>
      <c r="WHO104" s="753"/>
      <c r="WHS104" s="753"/>
      <c r="WHW104" s="753"/>
      <c r="WIA104" s="753"/>
      <c r="WIE104" s="753"/>
      <c r="WII104" s="753"/>
      <c r="WIM104" s="753"/>
      <c r="WIQ104" s="753"/>
      <c r="WIU104" s="753"/>
      <c r="WIY104" s="753"/>
      <c r="WJC104" s="753"/>
      <c r="WJG104" s="753"/>
      <c r="WJK104" s="753"/>
      <c r="WJO104" s="753"/>
      <c r="WJS104" s="753"/>
      <c r="WJW104" s="753"/>
      <c r="WKA104" s="753"/>
      <c r="WKE104" s="753"/>
      <c r="WKI104" s="753"/>
      <c r="WKM104" s="753"/>
      <c r="WKQ104" s="753"/>
      <c r="WKU104" s="753"/>
      <c r="WKY104" s="753"/>
      <c r="WLC104" s="753"/>
      <c r="WLG104" s="753"/>
      <c r="WLK104" s="753"/>
      <c r="WLO104" s="753"/>
      <c r="WLS104" s="753"/>
      <c r="WLW104" s="753"/>
      <c r="WMA104" s="753"/>
      <c r="WME104" s="753"/>
      <c r="WMI104" s="753"/>
      <c r="WMM104" s="753"/>
      <c r="WMQ104" s="753"/>
      <c r="WMU104" s="753"/>
      <c r="WMY104" s="753"/>
      <c r="WNC104" s="753"/>
      <c r="WNG104" s="753"/>
      <c r="WNK104" s="753"/>
      <c r="WNO104" s="753"/>
      <c r="WNS104" s="753"/>
      <c r="WNW104" s="753"/>
      <c r="WOA104" s="753"/>
      <c r="WOE104" s="753"/>
      <c r="WOI104" s="753"/>
      <c r="WOM104" s="753"/>
      <c r="WOQ104" s="753"/>
      <c r="WOU104" s="753"/>
      <c r="WOY104" s="753"/>
      <c r="WPC104" s="753"/>
      <c r="WPG104" s="753"/>
      <c r="WPK104" s="753"/>
      <c r="WPO104" s="753"/>
      <c r="WPS104" s="753"/>
      <c r="WPW104" s="753"/>
      <c r="WQA104" s="753"/>
      <c r="WQE104" s="753"/>
      <c r="WQI104" s="753"/>
      <c r="WQM104" s="753"/>
      <c r="WQQ104" s="753"/>
      <c r="WQU104" s="753"/>
      <c r="WQY104" s="753"/>
      <c r="WRC104" s="753"/>
      <c r="WRG104" s="753"/>
      <c r="WRK104" s="753"/>
      <c r="WRO104" s="753"/>
      <c r="WRS104" s="753"/>
      <c r="WRW104" s="753"/>
      <c r="WSA104" s="753"/>
      <c r="WSE104" s="753"/>
      <c r="WSI104" s="753"/>
      <c r="WSM104" s="753"/>
      <c r="WSQ104" s="753"/>
      <c r="WSU104" s="753"/>
      <c r="WSY104" s="753"/>
      <c r="WTC104" s="753"/>
      <c r="WTG104" s="753"/>
      <c r="WTK104" s="753"/>
      <c r="WTO104" s="753"/>
      <c r="WTS104" s="753"/>
      <c r="WTW104" s="753"/>
      <c r="WUA104" s="753"/>
      <c r="WUE104" s="753"/>
      <c r="WUI104" s="753"/>
      <c r="WUM104" s="753"/>
      <c r="WUQ104" s="753"/>
      <c r="WUU104" s="753"/>
      <c r="WUY104" s="753"/>
      <c r="WVC104" s="753"/>
      <c r="WVG104" s="753"/>
      <c r="WVK104" s="753"/>
      <c r="WVO104" s="753"/>
      <c r="WVS104" s="753"/>
      <c r="WVW104" s="753"/>
      <c r="WWA104" s="753"/>
      <c r="WWE104" s="753"/>
      <c r="WWI104" s="753"/>
      <c r="WWM104" s="753"/>
      <c r="WWQ104" s="753"/>
      <c r="WWU104" s="753"/>
      <c r="WWY104" s="753"/>
      <c r="WXC104" s="753"/>
      <c r="WXG104" s="753"/>
      <c r="WXK104" s="753"/>
      <c r="WXO104" s="753"/>
      <c r="WXS104" s="753"/>
      <c r="WXW104" s="753"/>
      <c r="WYA104" s="753"/>
      <c r="WYE104" s="753"/>
      <c r="WYI104" s="753"/>
      <c r="WYM104" s="753"/>
      <c r="WYQ104" s="753"/>
      <c r="WYU104" s="753"/>
      <c r="WYY104" s="753"/>
      <c r="WZC104" s="753"/>
      <c r="WZG104" s="753"/>
      <c r="WZK104" s="753"/>
      <c r="WZO104" s="753"/>
      <c r="WZS104" s="753"/>
      <c r="WZW104" s="753"/>
      <c r="XAA104" s="753"/>
      <c r="XAE104" s="753"/>
      <c r="XAI104" s="753"/>
      <c r="XAM104" s="753"/>
      <c r="XAQ104" s="753"/>
      <c r="XAU104" s="753"/>
      <c r="XAY104" s="753"/>
      <c r="XBC104" s="753"/>
      <c r="XBG104" s="753"/>
      <c r="XBK104" s="753"/>
      <c r="XBO104" s="753"/>
      <c r="XBS104" s="753"/>
      <c r="XBW104" s="753"/>
      <c r="XCA104" s="753"/>
      <c r="XCE104" s="753"/>
      <c r="XCI104" s="753"/>
      <c r="XCM104" s="753"/>
      <c r="XCQ104" s="753"/>
      <c r="XCU104" s="753"/>
      <c r="XCY104" s="753"/>
      <c r="XDC104" s="753"/>
      <c r="XDG104" s="753"/>
      <c r="XDK104" s="753"/>
      <c r="XDO104" s="753"/>
      <c r="XDS104" s="753"/>
      <c r="XDW104" s="753"/>
      <c r="XEA104" s="753"/>
      <c r="XEE104" s="753"/>
      <c r="XEI104" s="753"/>
      <c r="XEM104" s="753"/>
      <c r="XEQ104" s="753"/>
      <c r="XEU104" s="753"/>
      <c r="XEY104" s="753"/>
      <c r="XFC104" s="753"/>
    </row>
    <row r="105" spans="1:1023 1027:2047 2051:3071 3075:4095 4099:5119 5123:6143 6147:7167 7171:8191 8195:9215 9219:10239 10243:11263 11267:12287 12291:13311 13315:14335 14339:15359 15363:16383" s="752" customFormat="1">
      <c r="A105" s="301" t="s">
        <v>608</v>
      </c>
      <c r="B105" s="788" t="s">
        <v>46</v>
      </c>
      <c r="C105" s="790" t="s">
        <v>59</v>
      </c>
      <c r="D105" s="848" t="s">
        <v>892</v>
      </c>
      <c r="E105" s="793" t="s">
        <v>399</v>
      </c>
      <c r="G105" s="753"/>
      <c r="K105" s="753"/>
      <c r="O105" s="753"/>
      <c r="S105" s="753"/>
      <c r="W105" s="753"/>
      <c r="AA105" s="753"/>
      <c r="AE105" s="753"/>
      <c r="AI105" s="753"/>
      <c r="AM105" s="753"/>
      <c r="AQ105" s="753"/>
      <c r="AU105" s="753"/>
      <c r="AY105" s="753"/>
      <c r="BC105" s="753"/>
      <c r="BG105" s="753"/>
      <c r="BK105" s="753"/>
      <c r="BO105" s="753"/>
      <c r="BS105" s="753"/>
      <c r="BW105" s="753"/>
      <c r="CA105" s="753"/>
      <c r="CE105" s="753"/>
      <c r="CI105" s="753"/>
      <c r="CM105" s="753"/>
      <c r="CQ105" s="753"/>
      <c r="CU105" s="753"/>
      <c r="CY105" s="753"/>
      <c r="DC105" s="753"/>
      <c r="DG105" s="753"/>
      <c r="DK105" s="753"/>
      <c r="DO105" s="753"/>
      <c r="DS105" s="753"/>
      <c r="DW105" s="753"/>
      <c r="EA105" s="753"/>
      <c r="EE105" s="753"/>
      <c r="EI105" s="753"/>
      <c r="EM105" s="753"/>
      <c r="EQ105" s="753"/>
      <c r="EU105" s="753"/>
      <c r="EY105" s="753"/>
      <c r="FC105" s="753"/>
      <c r="FG105" s="753"/>
      <c r="FK105" s="753"/>
      <c r="FO105" s="753"/>
      <c r="FS105" s="753"/>
      <c r="FW105" s="753"/>
      <c r="GA105" s="753"/>
      <c r="GE105" s="753"/>
      <c r="GI105" s="753"/>
      <c r="GM105" s="753"/>
      <c r="GQ105" s="753"/>
      <c r="GU105" s="753"/>
      <c r="GY105" s="753"/>
      <c r="HC105" s="753"/>
      <c r="HG105" s="753"/>
      <c r="HK105" s="753"/>
      <c r="HO105" s="753"/>
      <c r="HS105" s="753"/>
      <c r="HW105" s="753"/>
      <c r="IA105" s="753"/>
      <c r="IE105" s="753"/>
      <c r="II105" s="753"/>
      <c r="IM105" s="753"/>
      <c r="IQ105" s="753"/>
      <c r="IU105" s="753"/>
      <c r="IY105" s="753"/>
      <c r="JC105" s="753"/>
      <c r="JG105" s="753"/>
      <c r="JK105" s="753"/>
      <c r="JO105" s="753"/>
      <c r="JS105" s="753"/>
      <c r="JW105" s="753"/>
      <c r="KA105" s="753"/>
      <c r="KE105" s="753"/>
      <c r="KI105" s="753"/>
      <c r="KM105" s="753"/>
      <c r="KQ105" s="753"/>
      <c r="KU105" s="753"/>
      <c r="KY105" s="753"/>
      <c r="LC105" s="753"/>
      <c r="LG105" s="753"/>
      <c r="LK105" s="753"/>
      <c r="LO105" s="753"/>
      <c r="LS105" s="753"/>
      <c r="LW105" s="753"/>
      <c r="MA105" s="753"/>
      <c r="ME105" s="753"/>
      <c r="MI105" s="753"/>
      <c r="MM105" s="753"/>
      <c r="MQ105" s="753"/>
      <c r="MU105" s="753"/>
      <c r="MY105" s="753"/>
      <c r="NC105" s="753"/>
      <c r="NG105" s="753"/>
      <c r="NK105" s="753"/>
      <c r="NO105" s="753"/>
      <c r="NS105" s="753"/>
      <c r="NW105" s="753"/>
      <c r="OA105" s="753"/>
      <c r="OE105" s="753"/>
      <c r="OI105" s="753"/>
      <c r="OM105" s="753"/>
      <c r="OQ105" s="753"/>
      <c r="OU105" s="753"/>
      <c r="OY105" s="753"/>
      <c r="PC105" s="753"/>
      <c r="PG105" s="753"/>
      <c r="PK105" s="753"/>
      <c r="PO105" s="753"/>
      <c r="PS105" s="753"/>
      <c r="PW105" s="753"/>
      <c r="QA105" s="753"/>
      <c r="QE105" s="753"/>
      <c r="QI105" s="753"/>
      <c r="QM105" s="753"/>
      <c r="QQ105" s="753"/>
      <c r="QU105" s="753"/>
      <c r="QY105" s="753"/>
      <c r="RC105" s="753"/>
      <c r="RG105" s="753"/>
      <c r="RK105" s="753"/>
      <c r="RO105" s="753"/>
      <c r="RS105" s="753"/>
      <c r="RW105" s="753"/>
      <c r="SA105" s="753"/>
      <c r="SE105" s="753"/>
      <c r="SI105" s="753"/>
      <c r="SM105" s="753"/>
      <c r="SQ105" s="753"/>
      <c r="SU105" s="753"/>
      <c r="SY105" s="753"/>
      <c r="TC105" s="753"/>
      <c r="TG105" s="753"/>
      <c r="TK105" s="753"/>
      <c r="TO105" s="753"/>
      <c r="TS105" s="753"/>
      <c r="TW105" s="753"/>
      <c r="UA105" s="753"/>
      <c r="UE105" s="753"/>
      <c r="UI105" s="753"/>
      <c r="UM105" s="753"/>
      <c r="UQ105" s="753"/>
      <c r="UU105" s="753"/>
      <c r="UY105" s="753"/>
      <c r="VC105" s="753"/>
      <c r="VG105" s="753"/>
      <c r="VK105" s="753"/>
      <c r="VO105" s="753"/>
      <c r="VS105" s="753"/>
      <c r="VW105" s="753"/>
      <c r="WA105" s="753"/>
      <c r="WE105" s="753"/>
      <c r="WI105" s="753"/>
      <c r="WM105" s="753"/>
      <c r="WQ105" s="753"/>
      <c r="WU105" s="753"/>
      <c r="WY105" s="753"/>
      <c r="XC105" s="753"/>
      <c r="XG105" s="753"/>
      <c r="XK105" s="753"/>
      <c r="XO105" s="753"/>
      <c r="XS105" s="753"/>
      <c r="XW105" s="753"/>
      <c r="YA105" s="753"/>
      <c r="YE105" s="753"/>
      <c r="YI105" s="753"/>
      <c r="YM105" s="753"/>
      <c r="YQ105" s="753"/>
      <c r="YU105" s="753"/>
      <c r="YY105" s="753"/>
      <c r="ZC105" s="753"/>
      <c r="ZG105" s="753"/>
      <c r="ZK105" s="753"/>
      <c r="ZO105" s="753"/>
      <c r="ZS105" s="753"/>
      <c r="ZW105" s="753"/>
      <c r="AAA105" s="753"/>
      <c r="AAE105" s="753"/>
      <c r="AAI105" s="753"/>
      <c r="AAM105" s="753"/>
      <c r="AAQ105" s="753"/>
      <c r="AAU105" s="753"/>
      <c r="AAY105" s="753"/>
      <c r="ABC105" s="753"/>
      <c r="ABG105" s="753"/>
      <c r="ABK105" s="753"/>
      <c r="ABO105" s="753"/>
      <c r="ABS105" s="753"/>
      <c r="ABW105" s="753"/>
      <c r="ACA105" s="753"/>
      <c r="ACE105" s="753"/>
      <c r="ACI105" s="753"/>
      <c r="ACM105" s="753"/>
      <c r="ACQ105" s="753"/>
      <c r="ACU105" s="753"/>
      <c r="ACY105" s="753"/>
      <c r="ADC105" s="753"/>
      <c r="ADG105" s="753"/>
      <c r="ADK105" s="753"/>
      <c r="ADO105" s="753"/>
      <c r="ADS105" s="753"/>
      <c r="ADW105" s="753"/>
      <c r="AEA105" s="753"/>
      <c r="AEE105" s="753"/>
      <c r="AEI105" s="753"/>
      <c r="AEM105" s="753"/>
      <c r="AEQ105" s="753"/>
      <c r="AEU105" s="753"/>
      <c r="AEY105" s="753"/>
      <c r="AFC105" s="753"/>
      <c r="AFG105" s="753"/>
      <c r="AFK105" s="753"/>
      <c r="AFO105" s="753"/>
      <c r="AFS105" s="753"/>
      <c r="AFW105" s="753"/>
      <c r="AGA105" s="753"/>
      <c r="AGE105" s="753"/>
      <c r="AGI105" s="753"/>
      <c r="AGM105" s="753"/>
      <c r="AGQ105" s="753"/>
      <c r="AGU105" s="753"/>
      <c r="AGY105" s="753"/>
      <c r="AHC105" s="753"/>
      <c r="AHG105" s="753"/>
      <c r="AHK105" s="753"/>
      <c r="AHO105" s="753"/>
      <c r="AHS105" s="753"/>
      <c r="AHW105" s="753"/>
      <c r="AIA105" s="753"/>
      <c r="AIE105" s="753"/>
      <c r="AII105" s="753"/>
      <c r="AIM105" s="753"/>
      <c r="AIQ105" s="753"/>
      <c r="AIU105" s="753"/>
      <c r="AIY105" s="753"/>
      <c r="AJC105" s="753"/>
      <c r="AJG105" s="753"/>
      <c r="AJK105" s="753"/>
      <c r="AJO105" s="753"/>
      <c r="AJS105" s="753"/>
      <c r="AJW105" s="753"/>
      <c r="AKA105" s="753"/>
      <c r="AKE105" s="753"/>
      <c r="AKI105" s="753"/>
      <c r="AKM105" s="753"/>
      <c r="AKQ105" s="753"/>
      <c r="AKU105" s="753"/>
      <c r="AKY105" s="753"/>
      <c r="ALC105" s="753"/>
      <c r="ALG105" s="753"/>
      <c r="ALK105" s="753"/>
      <c r="ALO105" s="753"/>
      <c r="ALS105" s="753"/>
      <c r="ALW105" s="753"/>
      <c r="AMA105" s="753"/>
      <c r="AME105" s="753"/>
      <c r="AMI105" s="753"/>
      <c r="AMM105" s="753"/>
      <c r="AMQ105" s="753"/>
      <c r="AMU105" s="753"/>
      <c r="AMY105" s="753"/>
      <c r="ANC105" s="753"/>
      <c r="ANG105" s="753"/>
      <c r="ANK105" s="753"/>
      <c r="ANO105" s="753"/>
      <c r="ANS105" s="753"/>
      <c r="ANW105" s="753"/>
      <c r="AOA105" s="753"/>
      <c r="AOE105" s="753"/>
      <c r="AOI105" s="753"/>
      <c r="AOM105" s="753"/>
      <c r="AOQ105" s="753"/>
      <c r="AOU105" s="753"/>
      <c r="AOY105" s="753"/>
      <c r="APC105" s="753"/>
      <c r="APG105" s="753"/>
      <c r="APK105" s="753"/>
      <c r="APO105" s="753"/>
      <c r="APS105" s="753"/>
      <c r="APW105" s="753"/>
      <c r="AQA105" s="753"/>
      <c r="AQE105" s="753"/>
      <c r="AQI105" s="753"/>
      <c r="AQM105" s="753"/>
      <c r="AQQ105" s="753"/>
      <c r="AQU105" s="753"/>
      <c r="AQY105" s="753"/>
      <c r="ARC105" s="753"/>
      <c r="ARG105" s="753"/>
      <c r="ARK105" s="753"/>
      <c r="ARO105" s="753"/>
      <c r="ARS105" s="753"/>
      <c r="ARW105" s="753"/>
      <c r="ASA105" s="753"/>
      <c r="ASE105" s="753"/>
      <c r="ASI105" s="753"/>
      <c r="ASM105" s="753"/>
      <c r="ASQ105" s="753"/>
      <c r="ASU105" s="753"/>
      <c r="ASY105" s="753"/>
      <c r="ATC105" s="753"/>
      <c r="ATG105" s="753"/>
      <c r="ATK105" s="753"/>
      <c r="ATO105" s="753"/>
      <c r="ATS105" s="753"/>
      <c r="ATW105" s="753"/>
      <c r="AUA105" s="753"/>
      <c r="AUE105" s="753"/>
      <c r="AUI105" s="753"/>
      <c r="AUM105" s="753"/>
      <c r="AUQ105" s="753"/>
      <c r="AUU105" s="753"/>
      <c r="AUY105" s="753"/>
      <c r="AVC105" s="753"/>
      <c r="AVG105" s="753"/>
      <c r="AVK105" s="753"/>
      <c r="AVO105" s="753"/>
      <c r="AVS105" s="753"/>
      <c r="AVW105" s="753"/>
      <c r="AWA105" s="753"/>
      <c r="AWE105" s="753"/>
      <c r="AWI105" s="753"/>
      <c r="AWM105" s="753"/>
      <c r="AWQ105" s="753"/>
      <c r="AWU105" s="753"/>
      <c r="AWY105" s="753"/>
      <c r="AXC105" s="753"/>
      <c r="AXG105" s="753"/>
      <c r="AXK105" s="753"/>
      <c r="AXO105" s="753"/>
      <c r="AXS105" s="753"/>
      <c r="AXW105" s="753"/>
      <c r="AYA105" s="753"/>
      <c r="AYE105" s="753"/>
      <c r="AYI105" s="753"/>
      <c r="AYM105" s="753"/>
      <c r="AYQ105" s="753"/>
      <c r="AYU105" s="753"/>
      <c r="AYY105" s="753"/>
      <c r="AZC105" s="753"/>
      <c r="AZG105" s="753"/>
      <c r="AZK105" s="753"/>
      <c r="AZO105" s="753"/>
      <c r="AZS105" s="753"/>
      <c r="AZW105" s="753"/>
      <c r="BAA105" s="753"/>
      <c r="BAE105" s="753"/>
      <c r="BAI105" s="753"/>
      <c r="BAM105" s="753"/>
      <c r="BAQ105" s="753"/>
      <c r="BAU105" s="753"/>
      <c r="BAY105" s="753"/>
      <c r="BBC105" s="753"/>
      <c r="BBG105" s="753"/>
      <c r="BBK105" s="753"/>
      <c r="BBO105" s="753"/>
      <c r="BBS105" s="753"/>
      <c r="BBW105" s="753"/>
      <c r="BCA105" s="753"/>
      <c r="BCE105" s="753"/>
      <c r="BCI105" s="753"/>
      <c r="BCM105" s="753"/>
      <c r="BCQ105" s="753"/>
      <c r="BCU105" s="753"/>
      <c r="BCY105" s="753"/>
      <c r="BDC105" s="753"/>
      <c r="BDG105" s="753"/>
      <c r="BDK105" s="753"/>
      <c r="BDO105" s="753"/>
      <c r="BDS105" s="753"/>
      <c r="BDW105" s="753"/>
      <c r="BEA105" s="753"/>
      <c r="BEE105" s="753"/>
      <c r="BEI105" s="753"/>
      <c r="BEM105" s="753"/>
      <c r="BEQ105" s="753"/>
      <c r="BEU105" s="753"/>
      <c r="BEY105" s="753"/>
      <c r="BFC105" s="753"/>
      <c r="BFG105" s="753"/>
      <c r="BFK105" s="753"/>
      <c r="BFO105" s="753"/>
      <c r="BFS105" s="753"/>
      <c r="BFW105" s="753"/>
      <c r="BGA105" s="753"/>
      <c r="BGE105" s="753"/>
      <c r="BGI105" s="753"/>
      <c r="BGM105" s="753"/>
      <c r="BGQ105" s="753"/>
      <c r="BGU105" s="753"/>
      <c r="BGY105" s="753"/>
      <c r="BHC105" s="753"/>
      <c r="BHG105" s="753"/>
      <c r="BHK105" s="753"/>
      <c r="BHO105" s="753"/>
      <c r="BHS105" s="753"/>
      <c r="BHW105" s="753"/>
      <c r="BIA105" s="753"/>
      <c r="BIE105" s="753"/>
      <c r="BII105" s="753"/>
      <c r="BIM105" s="753"/>
      <c r="BIQ105" s="753"/>
      <c r="BIU105" s="753"/>
      <c r="BIY105" s="753"/>
      <c r="BJC105" s="753"/>
      <c r="BJG105" s="753"/>
      <c r="BJK105" s="753"/>
      <c r="BJO105" s="753"/>
      <c r="BJS105" s="753"/>
      <c r="BJW105" s="753"/>
      <c r="BKA105" s="753"/>
      <c r="BKE105" s="753"/>
      <c r="BKI105" s="753"/>
      <c r="BKM105" s="753"/>
      <c r="BKQ105" s="753"/>
      <c r="BKU105" s="753"/>
      <c r="BKY105" s="753"/>
      <c r="BLC105" s="753"/>
      <c r="BLG105" s="753"/>
      <c r="BLK105" s="753"/>
      <c r="BLO105" s="753"/>
      <c r="BLS105" s="753"/>
      <c r="BLW105" s="753"/>
      <c r="BMA105" s="753"/>
      <c r="BME105" s="753"/>
      <c r="BMI105" s="753"/>
      <c r="BMM105" s="753"/>
      <c r="BMQ105" s="753"/>
      <c r="BMU105" s="753"/>
      <c r="BMY105" s="753"/>
      <c r="BNC105" s="753"/>
      <c r="BNG105" s="753"/>
      <c r="BNK105" s="753"/>
      <c r="BNO105" s="753"/>
      <c r="BNS105" s="753"/>
      <c r="BNW105" s="753"/>
      <c r="BOA105" s="753"/>
      <c r="BOE105" s="753"/>
      <c r="BOI105" s="753"/>
      <c r="BOM105" s="753"/>
      <c r="BOQ105" s="753"/>
      <c r="BOU105" s="753"/>
      <c r="BOY105" s="753"/>
      <c r="BPC105" s="753"/>
      <c r="BPG105" s="753"/>
      <c r="BPK105" s="753"/>
      <c r="BPO105" s="753"/>
      <c r="BPS105" s="753"/>
      <c r="BPW105" s="753"/>
      <c r="BQA105" s="753"/>
      <c r="BQE105" s="753"/>
      <c r="BQI105" s="753"/>
      <c r="BQM105" s="753"/>
      <c r="BQQ105" s="753"/>
      <c r="BQU105" s="753"/>
      <c r="BQY105" s="753"/>
      <c r="BRC105" s="753"/>
      <c r="BRG105" s="753"/>
      <c r="BRK105" s="753"/>
      <c r="BRO105" s="753"/>
      <c r="BRS105" s="753"/>
      <c r="BRW105" s="753"/>
      <c r="BSA105" s="753"/>
      <c r="BSE105" s="753"/>
      <c r="BSI105" s="753"/>
      <c r="BSM105" s="753"/>
      <c r="BSQ105" s="753"/>
      <c r="BSU105" s="753"/>
      <c r="BSY105" s="753"/>
      <c r="BTC105" s="753"/>
      <c r="BTG105" s="753"/>
      <c r="BTK105" s="753"/>
      <c r="BTO105" s="753"/>
      <c r="BTS105" s="753"/>
      <c r="BTW105" s="753"/>
      <c r="BUA105" s="753"/>
      <c r="BUE105" s="753"/>
      <c r="BUI105" s="753"/>
      <c r="BUM105" s="753"/>
      <c r="BUQ105" s="753"/>
      <c r="BUU105" s="753"/>
      <c r="BUY105" s="753"/>
      <c r="BVC105" s="753"/>
      <c r="BVG105" s="753"/>
      <c r="BVK105" s="753"/>
      <c r="BVO105" s="753"/>
      <c r="BVS105" s="753"/>
      <c r="BVW105" s="753"/>
      <c r="BWA105" s="753"/>
      <c r="BWE105" s="753"/>
      <c r="BWI105" s="753"/>
      <c r="BWM105" s="753"/>
      <c r="BWQ105" s="753"/>
      <c r="BWU105" s="753"/>
      <c r="BWY105" s="753"/>
      <c r="BXC105" s="753"/>
      <c r="BXG105" s="753"/>
      <c r="BXK105" s="753"/>
      <c r="BXO105" s="753"/>
      <c r="BXS105" s="753"/>
      <c r="BXW105" s="753"/>
      <c r="BYA105" s="753"/>
      <c r="BYE105" s="753"/>
      <c r="BYI105" s="753"/>
      <c r="BYM105" s="753"/>
      <c r="BYQ105" s="753"/>
      <c r="BYU105" s="753"/>
      <c r="BYY105" s="753"/>
      <c r="BZC105" s="753"/>
      <c r="BZG105" s="753"/>
      <c r="BZK105" s="753"/>
      <c r="BZO105" s="753"/>
      <c r="BZS105" s="753"/>
      <c r="BZW105" s="753"/>
      <c r="CAA105" s="753"/>
      <c r="CAE105" s="753"/>
      <c r="CAI105" s="753"/>
      <c r="CAM105" s="753"/>
      <c r="CAQ105" s="753"/>
      <c r="CAU105" s="753"/>
      <c r="CAY105" s="753"/>
      <c r="CBC105" s="753"/>
      <c r="CBG105" s="753"/>
      <c r="CBK105" s="753"/>
      <c r="CBO105" s="753"/>
      <c r="CBS105" s="753"/>
      <c r="CBW105" s="753"/>
      <c r="CCA105" s="753"/>
      <c r="CCE105" s="753"/>
      <c r="CCI105" s="753"/>
      <c r="CCM105" s="753"/>
      <c r="CCQ105" s="753"/>
      <c r="CCU105" s="753"/>
      <c r="CCY105" s="753"/>
      <c r="CDC105" s="753"/>
      <c r="CDG105" s="753"/>
      <c r="CDK105" s="753"/>
      <c r="CDO105" s="753"/>
      <c r="CDS105" s="753"/>
      <c r="CDW105" s="753"/>
      <c r="CEA105" s="753"/>
      <c r="CEE105" s="753"/>
      <c r="CEI105" s="753"/>
      <c r="CEM105" s="753"/>
      <c r="CEQ105" s="753"/>
      <c r="CEU105" s="753"/>
      <c r="CEY105" s="753"/>
      <c r="CFC105" s="753"/>
      <c r="CFG105" s="753"/>
      <c r="CFK105" s="753"/>
      <c r="CFO105" s="753"/>
      <c r="CFS105" s="753"/>
      <c r="CFW105" s="753"/>
      <c r="CGA105" s="753"/>
      <c r="CGE105" s="753"/>
      <c r="CGI105" s="753"/>
      <c r="CGM105" s="753"/>
      <c r="CGQ105" s="753"/>
      <c r="CGU105" s="753"/>
      <c r="CGY105" s="753"/>
      <c r="CHC105" s="753"/>
      <c r="CHG105" s="753"/>
      <c r="CHK105" s="753"/>
      <c r="CHO105" s="753"/>
      <c r="CHS105" s="753"/>
      <c r="CHW105" s="753"/>
      <c r="CIA105" s="753"/>
      <c r="CIE105" s="753"/>
      <c r="CII105" s="753"/>
      <c r="CIM105" s="753"/>
      <c r="CIQ105" s="753"/>
      <c r="CIU105" s="753"/>
      <c r="CIY105" s="753"/>
      <c r="CJC105" s="753"/>
      <c r="CJG105" s="753"/>
      <c r="CJK105" s="753"/>
      <c r="CJO105" s="753"/>
      <c r="CJS105" s="753"/>
      <c r="CJW105" s="753"/>
      <c r="CKA105" s="753"/>
      <c r="CKE105" s="753"/>
      <c r="CKI105" s="753"/>
      <c r="CKM105" s="753"/>
      <c r="CKQ105" s="753"/>
      <c r="CKU105" s="753"/>
      <c r="CKY105" s="753"/>
      <c r="CLC105" s="753"/>
      <c r="CLG105" s="753"/>
      <c r="CLK105" s="753"/>
      <c r="CLO105" s="753"/>
      <c r="CLS105" s="753"/>
      <c r="CLW105" s="753"/>
      <c r="CMA105" s="753"/>
      <c r="CME105" s="753"/>
      <c r="CMI105" s="753"/>
      <c r="CMM105" s="753"/>
      <c r="CMQ105" s="753"/>
      <c r="CMU105" s="753"/>
      <c r="CMY105" s="753"/>
      <c r="CNC105" s="753"/>
      <c r="CNG105" s="753"/>
      <c r="CNK105" s="753"/>
      <c r="CNO105" s="753"/>
      <c r="CNS105" s="753"/>
      <c r="CNW105" s="753"/>
      <c r="COA105" s="753"/>
      <c r="COE105" s="753"/>
      <c r="COI105" s="753"/>
      <c r="COM105" s="753"/>
      <c r="COQ105" s="753"/>
      <c r="COU105" s="753"/>
      <c r="COY105" s="753"/>
      <c r="CPC105" s="753"/>
      <c r="CPG105" s="753"/>
      <c r="CPK105" s="753"/>
      <c r="CPO105" s="753"/>
      <c r="CPS105" s="753"/>
      <c r="CPW105" s="753"/>
      <c r="CQA105" s="753"/>
      <c r="CQE105" s="753"/>
      <c r="CQI105" s="753"/>
      <c r="CQM105" s="753"/>
      <c r="CQQ105" s="753"/>
      <c r="CQU105" s="753"/>
      <c r="CQY105" s="753"/>
      <c r="CRC105" s="753"/>
      <c r="CRG105" s="753"/>
      <c r="CRK105" s="753"/>
      <c r="CRO105" s="753"/>
      <c r="CRS105" s="753"/>
      <c r="CRW105" s="753"/>
      <c r="CSA105" s="753"/>
      <c r="CSE105" s="753"/>
      <c r="CSI105" s="753"/>
      <c r="CSM105" s="753"/>
      <c r="CSQ105" s="753"/>
      <c r="CSU105" s="753"/>
      <c r="CSY105" s="753"/>
      <c r="CTC105" s="753"/>
      <c r="CTG105" s="753"/>
      <c r="CTK105" s="753"/>
      <c r="CTO105" s="753"/>
      <c r="CTS105" s="753"/>
      <c r="CTW105" s="753"/>
      <c r="CUA105" s="753"/>
      <c r="CUE105" s="753"/>
      <c r="CUI105" s="753"/>
      <c r="CUM105" s="753"/>
      <c r="CUQ105" s="753"/>
      <c r="CUU105" s="753"/>
      <c r="CUY105" s="753"/>
      <c r="CVC105" s="753"/>
      <c r="CVG105" s="753"/>
      <c r="CVK105" s="753"/>
      <c r="CVO105" s="753"/>
      <c r="CVS105" s="753"/>
      <c r="CVW105" s="753"/>
      <c r="CWA105" s="753"/>
      <c r="CWE105" s="753"/>
      <c r="CWI105" s="753"/>
      <c r="CWM105" s="753"/>
      <c r="CWQ105" s="753"/>
      <c r="CWU105" s="753"/>
      <c r="CWY105" s="753"/>
      <c r="CXC105" s="753"/>
      <c r="CXG105" s="753"/>
      <c r="CXK105" s="753"/>
      <c r="CXO105" s="753"/>
      <c r="CXS105" s="753"/>
      <c r="CXW105" s="753"/>
      <c r="CYA105" s="753"/>
      <c r="CYE105" s="753"/>
      <c r="CYI105" s="753"/>
      <c r="CYM105" s="753"/>
      <c r="CYQ105" s="753"/>
      <c r="CYU105" s="753"/>
      <c r="CYY105" s="753"/>
      <c r="CZC105" s="753"/>
      <c r="CZG105" s="753"/>
      <c r="CZK105" s="753"/>
      <c r="CZO105" s="753"/>
      <c r="CZS105" s="753"/>
      <c r="CZW105" s="753"/>
      <c r="DAA105" s="753"/>
      <c r="DAE105" s="753"/>
      <c r="DAI105" s="753"/>
      <c r="DAM105" s="753"/>
      <c r="DAQ105" s="753"/>
      <c r="DAU105" s="753"/>
      <c r="DAY105" s="753"/>
      <c r="DBC105" s="753"/>
      <c r="DBG105" s="753"/>
      <c r="DBK105" s="753"/>
      <c r="DBO105" s="753"/>
      <c r="DBS105" s="753"/>
      <c r="DBW105" s="753"/>
      <c r="DCA105" s="753"/>
      <c r="DCE105" s="753"/>
      <c r="DCI105" s="753"/>
      <c r="DCM105" s="753"/>
      <c r="DCQ105" s="753"/>
      <c r="DCU105" s="753"/>
      <c r="DCY105" s="753"/>
      <c r="DDC105" s="753"/>
      <c r="DDG105" s="753"/>
      <c r="DDK105" s="753"/>
      <c r="DDO105" s="753"/>
      <c r="DDS105" s="753"/>
      <c r="DDW105" s="753"/>
      <c r="DEA105" s="753"/>
      <c r="DEE105" s="753"/>
      <c r="DEI105" s="753"/>
      <c r="DEM105" s="753"/>
      <c r="DEQ105" s="753"/>
      <c r="DEU105" s="753"/>
      <c r="DEY105" s="753"/>
      <c r="DFC105" s="753"/>
      <c r="DFG105" s="753"/>
      <c r="DFK105" s="753"/>
      <c r="DFO105" s="753"/>
      <c r="DFS105" s="753"/>
      <c r="DFW105" s="753"/>
      <c r="DGA105" s="753"/>
      <c r="DGE105" s="753"/>
      <c r="DGI105" s="753"/>
      <c r="DGM105" s="753"/>
      <c r="DGQ105" s="753"/>
      <c r="DGU105" s="753"/>
      <c r="DGY105" s="753"/>
      <c r="DHC105" s="753"/>
      <c r="DHG105" s="753"/>
      <c r="DHK105" s="753"/>
      <c r="DHO105" s="753"/>
      <c r="DHS105" s="753"/>
      <c r="DHW105" s="753"/>
      <c r="DIA105" s="753"/>
      <c r="DIE105" s="753"/>
      <c r="DII105" s="753"/>
      <c r="DIM105" s="753"/>
      <c r="DIQ105" s="753"/>
      <c r="DIU105" s="753"/>
      <c r="DIY105" s="753"/>
      <c r="DJC105" s="753"/>
      <c r="DJG105" s="753"/>
      <c r="DJK105" s="753"/>
      <c r="DJO105" s="753"/>
      <c r="DJS105" s="753"/>
      <c r="DJW105" s="753"/>
      <c r="DKA105" s="753"/>
      <c r="DKE105" s="753"/>
      <c r="DKI105" s="753"/>
      <c r="DKM105" s="753"/>
      <c r="DKQ105" s="753"/>
      <c r="DKU105" s="753"/>
      <c r="DKY105" s="753"/>
      <c r="DLC105" s="753"/>
      <c r="DLG105" s="753"/>
      <c r="DLK105" s="753"/>
      <c r="DLO105" s="753"/>
      <c r="DLS105" s="753"/>
      <c r="DLW105" s="753"/>
      <c r="DMA105" s="753"/>
      <c r="DME105" s="753"/>
      <c r="DMI105" s="753"/>
      <c r="DMM105" s="753"/>
      <c r="DMQ105" s="753"/>
      <c r="DMU105" s="753"/>
      <c r="DMY105" s="753"/>
      <c r="DNC105" s="753"/>
      <c r="DNG105" s="753"/>
      <c r="DNK105" s="753"/>
      <c r="DNO105" s="753"/>
      <c r="DNS105" s="753"/>
      <c r="DNW105" s="753"/>
      <c r="DOA105" s="753"/>
      <c r="DOE105" s="753"/>
      <c r="DOI105" s="753"/>
      <c r="DOM105" s="753"/>
      <c r="DOQ105" s="753"/>
      <c r="DOU105" s="753"/>
      <c r="DOY105" s="753"/>
      <c r="DPC105" s="753"/>
      <c r="DPG105" s="753"/>
      <c r="DPK105" s="753"/>
      <c r="DPO105" s="753"/>
      <c r="DPS105" s="753"/>
      <c r="DPW105" s="753"/>
      <c r="DQA105" s="753"/>
      <c r="DQE105" s="753"/>
      <c r="DQI105" s="753"/>
      <c r="DQM105" s="753"/>
      <c r="DQQ105" s="753"/>
      <c r="DQU105" s="753"/>
      <c r="DQY105" s="753"/>
      <c r="DRC105" s="753"/>
      <c r="DRG105" s="753"/>
      <c r="DRK105" s="753"/>
      <c r="DRO105" s="753"/>
      <c r="DRS105" s="753"/>
      <c r="DRW105" s="753"/>
      <c r="DSA105" s="753"/>
      <c r="DSE105" s="753"/>
      <c r="DSI105" s="753"/>
      <c r="DSM105" s="753"/>
      <c r="DSQ105" s="753"/>
      <c r="DSU105" s="753"/>
      <c r="DSY105" s="753"/>
      <c r="DTC105" s="753"/>
      <c r="DTG105" s="753"/>
      <c r="DTK105" s="753"/>
      <c r="DTO105" s="753"/>
      <c r="DTS105" s="753"/>
      <c r="DTW105" s="753"/>
      <c r="DUA105" s="753"/>
      <c r="DUE105" s="753"/>
      <c r="DUI105" s="753"/>
      <c r="DUM105" s="753"/>
      <c r="DUQ105" s="753"/>
      <c r="DUU105" s="753"/>
      <c r="DUY105" s="753"/>
      <c r="DVC105" s="753"/>
      <c r="DVG105" s="753"/>
      <c r="DVK105" s="753"/>
      <c r="DVO105" s="753"/>
      <c r="DVS105" s="753"/>
      <c r="DVW105" s="753"/>
      <c r="DWA105" s="753"/>
      <c r="DWE105" s="753"/>
      <c r="DWI105" s="753"/>
      <c r="DWM105" s="753"/>
      <c r="DWQ105" s="753"/>
      <c r="DWU105" s="753"/>
      <c r="DWY105" s="753"/>
      <c r="DXC105" s="753"/>
      <c r="DXG105" s="753"/>
      <c r="DXK105" s="753"/>
      <c r="DXO105" s="753"/>
      <c r="DXS105" s="753"/>
      <c r="DXW105" s="753"/>
      <c r="DYA105" s="753"/>
      <c r="DYE105" s="753"/>
      <c r="DYI105" s="753"/>
      <c r="DYM105" s="753"/>
      <c r="DYQ105" s="753"/>
      <c r="DYU105" s="753"/>
      <c r="DYY105" s="753"/>
      <c r="DZC105" s="753"/>
      <c r="DZG105" s="753"/>
      <c r="DZK105" s="753"/>
      <c r="DZO105" s="753"/>
      <c r="DZS105" s="753"/>
      <c r="DZW105" s="753"/>
      <c r="EAA105" s="753"/>
      <c r="EAE105" s="753"/>
      <c r="EAI105" s="753"/>
      <c r="EAM105" s="753"/>
      <c r="EAQ105" s="753"/>
      <c r="EAU105" s="753"/>
      <c r="EAY105" s="753"/>
      <c r="EBC105" s="753"/>
      <c r="EBG105" s="753"/>
      <c r="EBK105" s="753"/>
      <c r="EBO105" s="753"/>
      <c r="EBS105" s="753"/>
      <c r="EBW105" s="753"/>
      <c r="ECA105" s="753"/>
      <c r="ECE105" s="753"/>
      <c r="ECI105" s="753"/>
      <c r="ECM105" s="753"/>
      <c r="ECQ105" s="753"/>
      <c r="ECU105" s="753"/>
      <c r="ECY105" s="753"/>
      <c r="EDC105" s="753"/>
      <c r="EDG105" s="753"/>
      <c r="EDK105" s="753"/>
      <c r="EDO105" s="753"/>
      <c r="EDS105" s="753"/>
      <c r="EDW105" s="753"/>
      <c r="EEA105" s="753"/>
      <c r="EEE105" s="753"/>
      <c r="EEI105" s="753"/>
      <c r="EEM105" s="753"/>
      <c r="EEQ105" s="753"/>
      <c r="EEU105" s="753"/>
      <c r="EEY105" s="753"/>
      <c r="EFC105" s="753"/>
      <c r="EFG105" s="753"/>
      <c r="EFK105" s="753"/>
      <c r="EFO105" s="753"/>
      <c r="EFS105" s="753"/>
      <c r="EFW105" s="753"/>
      <c r="EGA105" s="753"/>
      <c r="EGE105" s="753"/>
      <c r="EGI105" s="753"/>
      <c r="EGM105" s="753"/>
      <c r="EGQ105" s="753"/>
      <c r="EGU105" s="753"/>
      <c r="EGY105" s="753"/>
      <c r="EHC105" s="753"/>
      <c r="EHG105" s="753"/>
      <c r="EHK105" s="753"/>
      <c r="EHO105" s="753"/>
      <c r="EHS105" s="753"/>
      <c r="EHW105" s="753"/>
      <c r="EIA105" s="753"/>
      <c r="EIE105" s="753"/>
      <c r="EII105" s="753"/>
      <c r="EIM105" s="753"/>
      <c r="EIQ105" s="753"/>
      <c r="EIU105" s="753"/>
      <c r="EIY105" s="753"/>
      <c r="EJC105" s="753"/>
      <c r="EJG105" s="753"/>
      <c r="EJK105" s="753"/>
      <c r="EJO105" s="753"/>
      <c r="EJS105" s="753"/>
      <c r="EJW105" s="753"/>
      <c r="EKA105" s="753"/>
      <c r="EKE105" s="753"/>
      <c r="EKI105" s="753"/>
      <c r="EKM105" s="753"/>
      <c r="EKQ105" s="753"/>
      <c r="EKU105" s="753"/>
      <c r="EKY105" s="753"/>
      <c r="ELC105" s="753"/>
      <c r="ELG105" s="753"/>
      <c r="ELK105" s="753"/>
      <c r="ELO105" s="753"/>
      <c r="ELS105" s="753"/>
      <c r="ELW105" s="753"/>
      <c r="EMA105" s="753"/>
      <c r="EME105" s="753"/>
      <c r="EMI105" s="753"/>
      <c r="EMM105" s="753"/>
      <c r="EMQ105" s="753"/>
      <c r="EMU105" s="753"/>
      <c r="EMY105" s="753"/>
      <c r="ENC105" s="753"/>
      <c r="ENG105" s="753"/>
      <c r="ENK105" s="753"/>
      <c r="ENO105" s="753"/>
      <c r="ENS105" s="753"/>
      <c r="ENW105" s="753"/>
      <c r="EOA105" s="753"/>
      <c r="EOE105" s="753"/>
      <c r="EOI105" s="753"/>
      <c r="EOM105" s="753"/>
      <c r="EOQ105" s="753"/>
      <c r="EOU105" s="753"/>
      <c r="EOY105" s="753"/>
      <c r="EPC105" s="753"/>
      <c r="EPG105" s="753"/>
      <c r="EPK105" s="753"/>
      <c r="EPO105" s="753"/>
      <c r="EPS105" s="753"/>
      <c r="EPW105" s="753"/>
      <c r="EQA105" s="753"/>
      <c r="EQE105" s="753"/>
      <c r="EQI105" s="753"/>
      <c r="EQM105" s="753"/>
      <c r="EQQ105" s="753"/>
      <c r="EQU105" s="753"/>
      <c r="EQY105" s="753"/>
      <c r="ERC105" s="753"/>
      <c r="ERG105" s="753"/>
      <c r="ERK105" s="753"/>
      <c r="ERO105" s="753"/>
      <c r="ERS105" s="753"/>
      <c r="ERW105" s="753"/>
      <c r="ESA105" s="753"/>
      <c r="ESE105" s="753"/>
      <c r="ESI105" s="753"/>
      <c r="ESM105" s="753"/>
      <c r="ESQ105" s="753"/>
      <c r="ESU105" s="753"/>
      <c r="ESY105" s="753"/>
      <c r="ETC105" s="753"/>
      <c r="ETG105" s="753"/>
      <c r="ETK105" s="753"/>
      <c r="ETO105" s="753"/>
      <c r="ETS105" s="753"/>
      <c r="ETW105" s="753"/>
      <c r="EUA105" s="753"/>
      <c r="EUE105" s="753"/>
      <c r="EUI105" s="753"/>
      <c r="EUM105" s="753"/>
      <c r="EUQ105" s="753"/>
      <c r="EUU105" s="753"/>
      <c r="EUY105" s="753"/>
      <c r="EVC105" s="753"/>
      <c r="EVG105" s="753"/>
      <c r="EVK105" s="753"/>
      <c r="EVO105" s="753"/>
      <c r="EVS105" s="753"/>
      <c r="EVW105" s="753"/>
      <c r="EWA105" s="753"/>
      <c r="EWE105" s="753"/>
      <c r="EWI105" s="753"/>
      <c r="EWM105" s="753"/>
      <c r="EWQ105" s="753"/>
      <c r="EWU105" s="753"/>
      <c r="EWY105" s="753"/>
      <c r="EXC105" s="753"/>
      <c r="EXG105" s="753"/>
      <c r="EXK105" s="753"/>
      <c r="EXO105" s="753"/>
      <c r="EXS105" s="753"/>
      <c r="EXW105" s="753"/>
      <c r="EYA105" s="753"/>
      <c r="EYE105" s="753"/>
      <c r="EYI105" s="753"/>
      <c r="EYM105" s="753"/>
      <c r="EYQ105" s="753"/>
      <c r="EYU105" s="753"/>
      <c r="EYY105" s="753"/>
      <c r="EZC105" s="753"/>
      <c r="EZG105" s="753"/>
      <c r="EZK105" s="753"/>
      <c r="EZO105" s="753"/>
      <c r="EZS105" s="753"/>
      <c r="EZW105" s="753"/>
      <c r="FAA105" s="753"/>
      <c r="FAE105" s="753"/>
      <c r="FAI105" s="753"/>
      <c r="FAM105" s="753"/>
      <c r="FAQ105" s="753"/>
      <c r="FAU105" s="753"/>
      <c r="FAY105" s="753"/>
      <c r="FBC105" s="753"/>
      <c r="FBG105" s="753"/>
      <c r="FBK105" s="753"/>
      <c r="FBO105" s="753"/>
      <c r="FBS105" s="753"/>
      <c r="FBW105" s="753"/>
      <c r="FCA105" s="753"/>
      <c r="FCE105" s="753"/>
      <c r="FCI105" s="753"/>
      <c r="FCM105" s="753"/>
      <c r="FCQ105" s="753"/>
      <c r="FCU105" s="753"/>
      <c r="FCY105" s="753"/>
      <c r="FDC105" s="753"/>
      <c r="FDG105" s="753"/>
      <c r="FDK105" s="753"/>
      <c r="FDO105" s="753"/>
      <c r="FDS105" s="753"/>
      <c r="FDW105" s="753"/>
      <c r="FEA105" s="753"/>
      <c r="FEE105" s="753"/>
      <c r="FEI105" s="753"/>
      <c r="FEM105" s="753"/>
      <c r="FEQ105" s="753"/>
      <c r="FEU105" s="753"/>
      <c r="FEY105" s="753"/>
      <c r="FFC105" s="753"/>
      <c r="FFG105" s="753"/>
      <c r="FFK105" s="753"/>
      <c r="FFO105" s="753"/>
      <c r="FFS105" s="753"/>
      <c r="FFW105" s="753"/>
      <c r="FGA105" s="753"/>
      <c r="FGE105" s="753"/>
      <c r="FGI105" s="753"/>
      <c r="FGM105" s="753"/>
      <c r="FGQ105" s="753"/>
      <c r="FGU105" s="753"/>
      <c r="FGY105" s="753"/>
      <c r="FHC105" s="753"/>
      <c r="FHG105" s="753"/>
      <c r="FHK105" s="753"/>
      <c r="FHO105" s="753"/>
      <c r="FHS105" s="753"/>
      <c r="FHW105" s="753"/>
      <c r="FIA105" s="753"/>
      <c r="FIE105" s="753"/>
      <c r="FII105" s="753"/>
      <c r="FIM105" s="753"/>
      <c r="FIQ105" s="753"/>
      <c r="FIU105" s="753"/>
      <c r="FIY105" s="753"/>
      <c r="FJC105" s="753"/>
      <c r="FJG105" s="753"/>
      <c r="FJK105" s="753"/>
      <c r="FJO105" s="753"/>
      <c r="FJS105" s="753"/>
      <c r="FJW105" s="753"/>
      <c r="FKA105" s="753"/>
      <c r="FKE105" s="753"/>
      <c r="FKI105" s="753"/>
      <c r="FKM105" s="753"/>
      <c r="FKQ105" s="753"/>
      <c r="FKU105" s="753"/>
      <c r="FKY105" s="753"/>
      <c r="FLC105" s="753"/>
      <c r="FLG105" s="753"/>
      <c r="FLK105" s="753"/>
      <c r="FLO105" s="753"/>
      <c r="FLS105" s="753"/>
      <c r="FLW105" s="753"/>
      <c r="FMA105" s="753"/>
      <c r="FME105" s="753"/>
      <c r="FMI105" s="753"/>
      <c r="FMM105" s="753"/>
      <c r="FMQ105" s="753"/>
      <c r="FMU105" s="753"/>
      <c r="FMY105" s="753"/>
      <c r="FNC105" s="753"/>
      <c r="FNG105" s="753"/>
      <c r="FNK105" s="753"/>
      <c r="FNO105" s="753"/>
      <c r="FNS105" s="753"/>
      <c r="FNW105" s="753"/>
      <c r="FOA105" s="753"/>
      <c r="FOE105" s="753"/>
      <c r="FOI105" s="753"/>
      <c r="FOM105" s="753"/>
      <c r="FOQ105" s="753"/>
      <c r="FOU105" s="753"/>
      <c r="FOY105" s="753"/>
      <c r="FPC105" s="753"/>
      <c r="FPG105" s="753"/>
      <c r="FPK105" s="753"/>
      <c r="FPO105" s="753"/>
      <c r="FPS105" s="753"/>
      <c r="FPW105" s="753"/>
      <c r="FQA105" s="753"/>
      <c r="FQE105" s="753"/>
      <c r="FQI105" s="753"/>
      <c r="FQM105" s="753"/>
      <c r="FQQ105" s="753"/>
      <c r="FQU105" s="753"/>
      <c r="FQY105" s="753"/>
      <c r="FRC105" s="753"/>
      <c r="FRG105" s="753"/>
      <c r="FRK105" s="753"/>
      <c r="FRO105" s="753"/>
      <c r="FRS105" s="753"/>
      <c r="FRW105" s="753"/>
      <c r="FSA105" s="753"/>
      <c r="FSE105" s="753"/>
      <c r="FSI105" s="753"/>
      <c r="FSM105" s="753"/>
      <c r="FSQ105" s="753"/>
      <c r="FSU105" s="753"/>
      <c r="FSY105" s="753"/>
      <c r="FTC105" s="753"/>
      <c r="FTG105" s="753"/>
      <c r="FTK105" s="753"/>
      <c r="FTO105" s="753"/>
      <c r="FTS105" s="753"/>
      <c r="FTW105" s="753"/>
      <c r="FUA105" s="753"/>
      <c r="FUE105" s="753"/>
      <c r="FUI105" s="753"/>
      <c r="FUM105" s="753"/>
      <c r="FUQ105" s="753"/>
      <c r="FUU105" s="753"/>
      <c r="FUY105" s="753"/>
      <c r="FVC105" s="753"/>
      <c r="FVG105" s="753"/>
      <c r="FVK105" s="753"/>
      <c r="FVO105" s="753"/>
      <c r="FVS105" s="753"/>
      <c r="FVW105" s="753"/>
      <c r="FWA105" s="753"/>
      <c r="FWE105" s="753"/>
      <c r="FWI105" s="753"/>
      <c r="FWM105" s="753"/>
      <c r="FWQ105" s="753"/>
      <c r="FWU105" s="753"/>
      <c r="FWY105" s="753"/>
      <c r="FXC105" s="753"/>
      <c r="FXG105" s="753"/>
      <c r="FXK105" s="753"/>
      <c r="FXO105" s="753"/>
      <c r="FXS105" s="753"/>
      <c r="FXW105" s="753"/>
      <c r="FYA105" s="753"/>
      <c r="FYE105" s="753"/>
      <c r="FYI105" s="753"/>
      <c r="FYM105" s="753"/>
      <c r="FYQ105" s="753"/>
      <c r="FYU105" s="753"/>
      <c r="FYY105" s="753"/>
      <c r="FZC105" s="753"/>
      <c r="FZG105" s="753"/>
      <c r="FZK105" s="753"/>
      <c r="FZO105" s="753"/>
      <c r="FZS105" s="753"/>
      <c r="FZW105" s="753"/>
      <c r="GAA105" s="753"/>
      <c r="GAE105" s="753"/>
      <c r="GAI105" s="753"/>
      <c r="GAM105" s="753"/>
      <c r="GAQ105" s="753"/>
      <c r="GAU105" s="753"/>
      <c r="GAY105" s="753"/>
      <c r="GBC105" s="753"/>
      <c r="GBG105" s="753"/>
      <c r="GBK105" s="753"/>
      <c r="GBO105" s="753"/>
      <c r="GBS105" s="753"/>
      <c r="GBW105" s="753"/>
      <c r="GCA105" s="753"/>
      <c r="GCE105" s="753"/>
      <c r="GCI105" s="753"/>
      <c r="GCM105" s="753"/>
      <c r="GCQ105" s="753"/>
      <c r="GCU105" s="753"/>
      <c r="GCY105" s="753"/>
      <c r="GDC105" s="753"/>
      <c r="GDG105" s="753"/>
      <c r="GDK105" s="753"/>
      <c r="GDO105" s="753"/>
      <c r="GDS105" s="753"/>
      <c r="GDW105" s="753"/>
      <c r="GEA105" s="753"/>
      <c r="GEE105" s="753"/>
      <c r="GEI105" s="753"/>
      <c r="GEM105" s="753"/>
      <c r="GEQ105" s="753"/>
      <c r="GEU105" s="753"/>
      <c r="GEY105" s="753"/>
      <c r="GFC105" s="753"/>
      <c r="GFG105" s="753"/>
      <c r="GFK105" s="753"/>
      <c r="GFO105" s="753"/>
      <c r="GFS105" s="753"/>
      <c r="GFW105" s="753"/>
      <c r="GGA105" s="753"/>
      <c r="GGE105" s="753"/>
      <c r="GGI105" s="753"/>
      <c r="GGM105" s="753"/>
      <c r="GGQ105" s="753"/>
      <c r="GGU105" s="753"/>
      <c r="GGY105" s="753"/>
      <c r="GHC105" s="753"/>
      <c r="GHG105" s="753"/>
      <c r="GHK105" s="753"/>
      <c r="GHO105" s="753"/>
      <c r="GHS105" s="753"/>
      <c r="GHW105" s="753"/>
      <c r="GIA105" s="753"/>
      <c r="GIE105" s="753"/>
      <c r="GII105" s="753"/>
      <c r="GIM105" s="753"/>
      <c r="GIQ105" s="753"/>
      <c r="GIU105" s="753"/>
      <c r="GIY105" s="753"/>
      <c r="GJC105" s="753"/>
      <c r="GJG105" s="753"/>
      <c r="GJK105" s="753"/>
      <c r="GJO105" s="753"/>
      <c r="GJS105" s="753"/>
      <c r="GJW105" s="753"/>
      <c r="GKA105" s="753"/>
      <c r="GKE105" s="753"/>
      <c r="GKI105" s="753"/>
      <c r="GKM105" s="753"/>
      <c r="GKQ105" s="753"/>
      <c r="GKU105" s="753"/>
      <c r="GKY105" s="753"/>
      <c r="GLC105" s="753"/>
      <c r="GLG105" s="753"/>
      <c r="GLK105" s="753"/>
      <c r="GLO105" s="753"/>
      <c r="GLS105" s="753"/>
      <c r="GLW105" s="753"/>
      <c r="GMA105" s="753"/>
      <c r="GME105" s="753"/>
      <c r="GMI105" s="753"/>
      <c r="GMM105" s="753"/>
      <c r="GMQ105" s="753"/>
      <c r="GMU105" s="753"/>
      <c r="GMY105" s="753"/>
      <c r="GNC105" s="753"/>
      <c r="GNG105" s="753"/>
      <c r="GNK105" s="753"/>
      <c r="GNO105" s="753"/>
      <c r="GNS105" s="753"/>
      <c r="GNW105" s="753"/>
      <c r="GOA105" s="753"/>
      <c r="GOE105" s="753"/>
      <c r="GOI105" s="753"/>
      <c r="GOM105" s="753"/>
      <c r="GOQ105" s="753"/>
      <c r="GOU105" s="753"/>
      <c r="GOY105" s="753"/>
      <c r="GPC105" s="753"/>
      <c r="GPG105" s="753"/>
      <c r="GPK105" s="753"/>
      <c r="GPO105" s="753"/>
      <c r="GPS105" s="753"/>
      <c r="GPW105" s="753"/>
      <c r="GQA105" s="753"/>
      <c r="GQE105" s="753"/>
      <c r="GQI105" s="753"/>
      <c r="GQM105" s="753"/>
      <c r="GQQ105" s="753"/>
      <c r="GQU105" s="753"/>
      <c r="GQY105" s="753"/>
      <c r="GRC105" s="753"/>
      <c r="GRG105" s="753"/>
      <c r="GRK105" s="753"/>
      <c r="GRO105" s="753"/>
      <c r="GRS105" s="753"/>
      <c r="GRW105" s="753"/>
      <c r="GSA105" s="753"/>
      <c r="GSE105" s="753"/>
      <c r="GSI105" s="753"/>
      <c r="GSM105" s="753"/>
      <c r="GSQ105" s="753"/>
      <c r="GSU105" s="753"/>
      <c r="GSY105" s="753"/>
      <c r="GTC105" s="753"/>
      <c r="GTG105" s="753"/>
      <c r="GTK105" s="753"/>
      <c r="GTO105" s="753"/>
      <c r="GTS105" s="753"/>
      <c r="GTW105" s="753"/>
      <c r="GUA105" s="753"/>
      <c r="GUE105" s="753"/>
      <c r="GUI105" s="753"/>
      <c r="GUM105" s="753"/>
      <c r="GUQ105" s="753"/>
      <c r="GUU105" s="753"/>
      <c r="GUY105" s="753"/>
      <c r="GVC105" s="753"/>
      <c r="GVG105" s="753"/>
      <c r="GVK105" s="753"/>
      <c r="GVO105" s="753"/>
      <c r="GVS105" s="753"/>
      <c r="GVW105" s="753"/>
      <c r="GWA105" s="753"/>
      <c r="GWE105" s="753"/>
      <c r="GWI105" s="753"/>
      <c r="GWM105" s="753"/>
      <c r="GWQ105" s="753"/>
      <c r="GWU105" s="753"/>
      <c r="GWY105" s="753"/>
      <c r="GXC105" s="753"/>
      <c r="GXG105" s="753"/>
      <c r="GXK105" s="753"/>
      <c r="GXO105" s="753"/>
      <c r="GXS105" s="753"/>
      <c r="GXW105" s="753"/>
      <c r="GYA105" s="753"/>
      <c r="GYE105" s="753"/>
      <c r="GYI105" s="753"/>
      <c r="GYM105" s="753"/>
      <c r="GYQ105" s="753"/>
      <c r="GYU105" s="753"/>
      <c r="GYY105" s="753"/>
      <c r="GZC105" s="753"/>
      <c r="GZG105" s="753"/>
      <c r="GZK105" s="753"/>
      <c r="GZO105" s="753"/>
      <c r="GZS105" s="753"/>
      <c r="GZW105" s="753"/>
      <c r="HAA105" s="753"/>
      <c r="HAE105" s="753"/>
      <c r="HAI105" s="753"/>
      <c r="HAM105" s="753"/>
      <c r="HAQ105" s="753"/>
      <c r="HAU105" s="753"/>
      <c r="HAY105" s="753"/>
      <c r="HBC105" s="753"/>
      <c r="HBG105" s="753"/>
      <c r="HBK105" s="753"/>
      <c r="HBO105" s="753"/>
      <c r="HBS105" s="753"/>
      <c r="HBW105" s="753"/>
      <c r="HCA105" s="753"/>
      <c r="HCE105" s="753"/>
      <c r="HCI105" s="753"/>
      <c r="HCM105" s="753"/>
      <c r="HCQ105" s="753"/>
      <c r="HCU105" s="753"/>
      <c r="HCY105" s="753"/>
      <c r="HDC105" s="753"/>
      <c r="HDG105" s="753"/>
      <c r="HDK105" s="753"/>
      <c r="HDO105" s="753"/>
      <c r="HDS105" s="753"/>
      <c r="HDW105" s="753"/>
      <c r="HEA105" s="753"/>
      <c r="HEE105" s="753"/>
      <c r="HEI105" s="753"/>
      <c r="HEM105" s="753"/>
      <c r="HEQ105" s="753"/>
      <c r="HEU105" s="753"/>
      <c r="HEY105" s="753"/>
      <c r="HFC105" s="753"/>
      <c r="HFG105" s="753"/>
      <c r="HFK105" s="753"/>
      <c r="HFO105" s="753"/>
      <c r="HFS105" s="753"/>
      <c r="HFW105" s="753"/>
      <c r="HGA105" s="753"/>
      <c r="HGE105" s="753"/>
      <c r="HGI105" s="753"/>
      <c r="HGM105" s="753"/>
      <c r="HGQ105" s="753"/>
      <c r="HGU105" s="753"/>
      <c r="HGY105" s="753"/>
      <c r="HHC105" s="753"/>
      <c r="HHG105" s="753"/>
      <c r="HHK105" s="753"/>
      <c r="HHO105" s="753"/>
      <c r="HHS105" s="753"/>
      <c r="HHW105" s="753"/>
      <c r="HIA105" s="753"/>
      <c r="HIE105" s="753"/>
      <c r="HII105" s="753"/>
      <c r="HIM105" s="753"/>
      <c r="HIQ105" s="753"/>
      <c r="HIU105" s="753"/>
      <c r="HIY105" s="753"/>
      <c r="HJC105" s="753"/>
      <c r="HJG105" s="753"/>
      <c r="HJK105" s="753"/>
      <c r="HJO105" s="753"/>
      <c r="HJS105" s="753"/>
      <c r="HJW105" s="753"/>
      <c r="HKA105" s="753"/>
      <c r="HKE105" s="753"/>
      <c r="HKI105" s="753"/>
      <c r="HKM105" s="753"/>
      <c r="HKQ105" s="753"/>
      <c r="HKU105" s="753"/>
      <c r="HKY105" s="753"/>
      <c r="HLC105" s="753"/>
      <c r="HLG105" s="753"/>
      <c r="HLK105" s="753"/>
      <c r="HLO105" s="753"/>
      <c r="HLS105" s="753"/>
      <c r="HLW105" s="753"/>
      <c r="HMA105" s="753"/>
      <c r="HME105" s="753"/>
      <c r="HMI105" s="753"/>
      <c r="HMM105" s="753"/>
      <c r="HMQ105" s="753"/>
      <c r="HMU105" s="753"/>
      <c r="HMY105" s="753"/>
      <c r="HNC105" s="753"/>
      <c r="HNG105" s="753"/>
      <c r="HNK105" s="753"/>
      <c r="HNO105" s="753"/>
      <c r="HNS105" s="753"/>
      <c r="HNW105" s="753"/>
      <c r="HOA105" s="753"/>
      <c r="HOE105" s="753"/>
      <c r="HOI105" s="753"/>
      <c r="HOM105" s="753"/>
      <c r="HOQ105" s="753"/>
      <c r="HOU105" s="753"/>
      <c r="HOY105" s="753"/>
      <c r="HPC105" s="753"/>
      <c r="HPG105" s="753"/>
      <c r="HPK105" s="753"/>
      <c r="HPO105" s="753"/>
      <c r="HPS105" s="753"/>
      <c r="HPW105" s="753"/>
      <c r="HQA105" s="753"/>
      <c r="HQE105" s="753"/>
      <c r="HQI105" s="753"/>
      <c r="HQM105" s="753"/>
      <c r="HQQ105" s="753"/>
      <c r="HQU105" s="753"/>
      <c r="HQY105" s="753"/>
      <c r="HRC105" s="753"/>
      <c r="HRG105" s="753"/>
      <c r="HRK105" s="753"/>
      <c r="HRO105" s="753"/>
      <c r="HRS105" s="753"/>
      <c r="HRW105" s="753"/>
      <c r="HSA105" s="753"/>
      <c r="HSE105" s="753"/>
      <c r="HSI105" s="753"/>
      <c r="HSM105" s="753"/>
      <c r="HSQ105" s="753"/>
      <c r="HSU105" s="753"/>
      <c r="HSY105" s="753"/>
      <c r="HTC105" s="753"/>
      <c r="HTG105" s="753"/>
      <c r="HTK105" s="753"/>
      <c r="HTO105" s="753"/>
      <c r="HTS105" s="753"/>
      <c r="HTW105" s="753"/>
      <c r="HUA105" s="753"/>
      <c r="HUE105" s="753"/>
      <c r="HUI105" s="753"/>
      <c r="HUM105" s="753"/>
      <c r="HUQ105" s="753"/>
      <c r="HUU105" s="753"/>
      <c r="HUY105" s="753"/>
      <c r="HVC105" s="753"/>
      <c r="HVG105" s="753"/>
      <c r="HVK105" s="753"/>
      <c r="HVO105" s="753"/>
      <c r="HVS105" s="753"/>
      <c r="HVW105" s="753"/>
      <c r="HWA105" s="753"/>
      <c r="HWE105" s="753"/>
      <c r="HWI105" s="753"/>
      <c r="HWM105" s="753"/>
      <c r="HWQ105" s="753"/>
      <c r="HWU105" s="753"/>
      <c r="HWY105" s="753"/>
      <c r="HXC105" s="753"/>
      <c r="HXG105" s="753"/>
      <c r="HXK105" s="753"/>
      <c r="HXO105" s="753"/>
      <c r="HXS105" s="753"/>
      <c r="HXW105" s="753"/>
      <c r="HYA105" s="753"/>
      <c r="HYE105" s="753"/>
      <c r="HYI105" s="753"/>
      <c r="HYM105" s="753"/>
      <c r="HYQ105" s="753"/>
      <c r="HYU105" s="753"/>
      <c r="HYY105" s="753"/>
      <c r="HZC105" s="753"/>
      <c r="HZG105" s="753"/>
      <c r="HZK105" s="753"/>
      <c r="HZO105" s="753"/>
      <c r="HZS105" s="753"/>
      <c r="HZW105" s="753"/>
      <c r="IAA105" s="753"/>
      <c r="IAE105" s="753"/>
      <c r="IAI105" s="753"/>
      <c r="IAM105" s="753"/>
      <c r="IAQ105" s="753"/>
      <c r="IAU105" s="753"/>
      <c r="IAY105" s="753"/>
      <c r="IBC105" s="753"/>
      <c r="IBG105" s="753"/>
      <c r="IBK105" s="753"/>
      <c r="IBO105" s="753"/>
      <c r="IBS105" s="753"/>
      <c r="IBW105" s="753"/>
      <c r="ICA105" s="753"/>
      <c r="ICE105" s="753"/>
      <c r="ICI105" s="753"/>
      <c r="ICM105" s="753"/>
      <c r="ICQ105" s="753"/>
      <c r="ICU105" s="753"/>
      <c r="ICY105" s="753"/>
      <c r="IDC105" s="753"/>
      <c r="IDG105" s="753"/>
      <c r="IDK105" s="753"/>
      <c r="IDO105" s="753"/>
      <c r="IDS105" s="753"/>
      <c r="IDW105" s="753"/>
      <c r="IEA105" s="753"/>
      <c r="IEE105" s="753"/>
      <c r="IEI105" s="753"/>
      <c r="IEM105" s="753"/>
      <c r="IEQ105" s="753"/>
      <c r="IEU105" s="753"/>
      <c r="IEY105" s="753"/>
      <c r="IFC105" s="753"/>
      <c r="IFG105" s="753"/>
      <c r="IFK105" s="753"/>
      <c r="IFO105" s="753"/>
      <c r="IFS105" s="753"/>
      <c r="IFW105" s="753"/>
      <c r="IGA105" s="753"/>
      <c r="IGE105" s="753"/>
      <c r="IGI105" s="753"/>
      <c r="IGM105" s="753"/>
      <c r="IGQ105" s="753"/>
      <c r="IGU105" s="753"/>
      <c r="IGY105" s="753"/>
      <c r="IHC105" s="753"/>
      <c r="IHG105" s="753"/>
      <c r="IHK105" s="753"/>
      <c r="IHO105" s="753"/>
      <c r="IHS105" s="753"/>
      <c r="IHW105" s="753"/>
      <c r="IIA105" s="753"/>
      <c r="IIE105" s="753"/>
      <c r="III105" s="753"/>
      <c r="IIM105" s="753"/>
      <c r="IIQ105" s="753"/>
      <c r="IIU105" s="753"/>
      <c r="IIY105" s="753"/>
      <c r="IJC105" s="753"/>
      <c r="IJG105" s="753"/>
      <c r="IJK105" s="753"/>
      <c r="IJO105" s="753"/>
      <c r="IJS105" s="753"/>
      <c r="IJW105" s="753"/>
      <c r="IKA105" s="753"/>
      <c r="IKE105" s="753"/>
      <c r="IKI105" s="753"/>
      <c r="IKM105" s="753"/>
      <c r="IKQ105" s="753"/>
      <c r="IKU105" s="753"/>
      <c r="IKY105" s="753"/>
      <c r="ILC105" s="753"/>
      <c r="ILG105" s="753"/>
      <c r="ILK105" s="753"/>
      <c r="ILO105" s="753"/>
      <c r="ILS105" s="753"/>
      <c r="ILW105" s="753"/>
      <c r="IMA105" s="753"/>
      <c r="IME105" s="753"/>
      <c r="IMI105" s="753"/>
      <c r="IMM105" s="753"/>
      <c r="IMQ105" s="753"/>
      <c r="IMU105" s="753"/>
      <c r="IMY105" s="753"/>
      <c r="INC105" s="753"/>
      <c r="ING105" s="753"/>
      <c r="INK105" s="753"/>
      <c r="INO105" s="753"/>
      <c r="INS105" s="753"/>
      <c r="INW105" s="753"/>
      <c r="IOA105" s="753"/>
      <c r="IOE105" s="753"/>
      <c r="IOI105" s="753"/>
      <c r="IOM105" s="753"/>
      <c r="IOQ105" s="753"/>
      <c r="IOU105" s="753"/>
      <c r="IOY105" s="753"/>
      <c r="IPC105" s="753"/>
      <c r="IPG105" s="753"/>
      <c r="IPK105" s="753"/>
      <c r="IPO105" s="753"/>
      <c r="IPS105" s="753"/>
      <c r="IPW105" s="753"/>
      <c r="IQA105" s="753"/>
      <c r="IQE105" s="753"/>
      <c r="IQI105" s="753"/>
      <c r="IQM105" s="753"/>
      <c r="IQQ105" s="753"/>
      <c r="IQU105" s="753"/>
      <c r="IQY105" s="753"/>
      <c r="IRC105" s="753"/>
      <c r="IRG105" s="753"/>
      <c r="IRK105" s="753"/>
      <c r="IRO105" s="753"/>
      <c r="IRS105" s="753"/>
      <c r="IRW105" s="753"/>
      <c r="ISA105" s="753"/>
      <c r="ISE105" s="753"/>
      <c r="ISI105" s="753"/>
      <c r="ISM105" s="753"/>
      <c r="ISQ105" s="753"/>
      <c r="ISU105" s="753"/>
      <c r="ISY105" s="753"/>
      <c r="ITC105" s="753"/>
      <c r="ITG105" s="753"/>
      <c r="ITK105" s="753"/>
      <c r="ITO105" s="753"/>
      <c r="ITS105" s="753"/>
      <c r="ITW105" s="753"/>
      <c r="IUA105" s="753"/>
      <c r="IUE105" s="753"/>
      <c r="IUI105" s="753"/>
      <c r="IUM105" s="753"/>
      <c r="IUQ105" s="753"/>
      <c r="IUU105" s="753"/>
      <c r="IUY105" s="753"/>
      <c r="IVC105" s="753"/>
      <c r="IVG105" s="753"/>
      <c r="IVK105" s="753"/>
      <c r="IVO105" s="753"/>
      <c r="IVS105" s="753"/>
      <c r="IVW105" s="753"/>
      <c r="IWA105" s="753"/>
      <c r="IWE105" s="753"/>
      <c r="IWI105" s="753"/>
      <c r="IWM105" s="753"/>
      <c r="IWQ105" s="753"/>
      <c r="IWU105" s="753"/>
      <c r="IWY105" s="753"/>
      <c r="IXC105" s="753"/>
      <c r="IXG105" s="753"/>
      <c r="IXK105" s="753"/>
      <c r="IXO105" s="753"/>
      <c r="IXS105" s="753"/>
      <c r="IXW105" s="753"/>
      <c r="IYA105" s="753"/>
      <c r="IYE105" s="753"/>
      <c r="IYI105" s="753"/>
      <c r="IYM105" s="753"/>
      <c r="IYQ105" s="753"/>
      <c r="IYU105" s="753"/>
      <c r="IYY105" s="753"/>
      <c r="IZC105" s="753"/>
      <c r="IZG105" s="753"/>
      <c r="IZK105" s="753"/>
      <c r="IZO105" s="753"/>
      <c r="IZS105" s="753"/>
      <c r="IZW105" s="753"/>
      <c r="JAA105" s="753"/>
      <c r="JAE105" s="753"/>
      <c r="JAI105" s="753"/>
      <c r="JAM105" s="753"/>
      <c r="JAQ105" s="753"/>
      <c r="JAU105" s="753"/>
      <c r="JAY105" s="753"/>
      <c r="JBC105" s="753"/>
      <c r="JBG105" s="753"/>
      <c r="JBK105" s="753"/>
      <c r="JBO105" s="753"/>
      <c r="JBS105" s="753"/>
      <c r="JBW105" s="753"/>
      <c r="JCA105" s="753"/>
      <c r="JCE105" s="753"/>
      <c r="JCI105" s="753"/>
      <c r="JCM105" s="753"/>
      <c r="JCQ105" s="753"/>
      <c r="JCU105" s="753"/>
      <c r="JCY105" s="753"/>
      <c r="JDC105" s="753"/>
      <c r="JDG105" s="753"/>
      <c r="JDK105" s="753"/>
      <c r="JDO105" s="753"/>
      <c r="JDS105" s="753"/>
      <c r="JDW105" s="753"/>
      <c r="JEA105" s="753"/>
      <c r="JEE105" s="753"/>
      <c r="JEI105" s="753"/>
      <c r="JEM105" s="753"/>
      <c r="JEQ105" s="753"/>
      <c r="JEU105" s="753"/>
      <c r="JEY105" s="753"/>
      <c r="JFC105" s="753"/>
      <c r="JFG105" s="753"/>
      <c r="JFK105" s="753"/>
      <c r="JFO105" s="753"/>
      <c r="JFS105" s="753"/>
      <c r="JFW105" s="753"/>
      <c r="JGA105" s="753"/>
      <c r="JGE105" s="753"/>
      <c r="JGI105" s="753"/>
      <c r="JGM105" s="753"/>
      <c r="JGQ105" s="753"/>
      <c r="JGU105" s="753"/>
      <c r="JGY105" s="753"/>
      <c r="JHC105" s="753"/>
      <c r="JHG105" s="753"/>
      <c r="JHK105" s="753"/>
      <c r="JHO105" s="753"/>
      <c r="JHS105" s="753"/>
      <c r="JHW105" s="753"/>
      <c r="JIA105" s="753"/>
      <c r="JIE105" s="753"/>
      <c r="JII105" s="753"/>
      <c r="JIM105" s="753"/>
      <c r="JIQ105" s="753"/>
      <c r="JIU105" s="753"/>
      <c r="JIY105" s="753"/>
      <c r="JJC105" s="753"/>
      <c r="JJG105" s="753"/>
      <c r="JJK105" s="753"/>
      <c r="JJO105" s="753"/>
      <c r="JJS105" s="753"/>
      <c r="JJW105" s="753"/>
      <c r="JKA105" s="753"/>
      <c r="JKE105" s="753"/>
      <c r="JKI105" s="753"/>
      <c r="JKM105" s="753"/>
      <c r="JKQ105" s="753"/>
      <c r="JKU105" s="753"/>
      <c r="JKY105" s="753"/>
      <c r="JLC105" s="753"/>
      <c r="JLG105" s="753"/>
      <c r="JLK105" s="753"/>
      <c r="JLO105" s="753"/>
      <c r="JLS105" s="753"/>
      <c r="JLW105" s="753"/>
      <c r="JMA105" s="753"/>
      <c r="JME105" s="753"/>
      <c r="JMI105" s="753"/>
      <c r="JMM105" s="753"/>
      <c r="JMQ105" s="753"/>
      <c r="JMU105" s="753"/>
      <c r="JMY105" s="753"/>
      <c r="JNC105" s="753"/>
      <c r="JNG105" s="753"/>
      <c r="JNK105" s="753"/>
      <c r="JNO105" s="753"/>
      <c r="JNS105" s="753"/>
      <c r="JNW105" s="753"/>
      <c r="JOA105" s="753"/>
      <c r="JOE105" s="753"/>
      <c r="JOI105" s="753"/>
      <c r="JOM105" s="753"/>
      <c r="JOQ105" s="753"/>
      <c r="JOU105" s="753"/>
      <c r="JOY105" s="753"/>
      <c r="JPC105" s="753"/>
      <c r="JPG105" s="753"/>
      <c r="JPK105" s="753"/>
      <c r="JPO105" s="753"/>
      <c r="JPS105" s="753"/>
      <c r="JPW105" s="753"/>
      <c r="JQA105" s="753"/>
      <c r="JQE105" s="753"/>
      <c r="JQI105" s="753"/>
      <c r="JQM105" s="753"/>
      <c r="JQQ105" s="753"/>
      <c r="JQU105" s="753"/>
      <c r="JQY105" s="753"/>
      <c r="JRC105" s="753"/>
      <c r="JRG105" s="753"/>
      <c r="JRK105" s="753"/>
      <c r="JRO105" s="753"/>
      <c r="JRS105" s="753"/>
      <c r="JRW105" s="753"/>
      <c r="JSA105" s="753"/>
      <c r="JSE105" s="753"/>
      <c r="JSI105" s="753"/>
      <c r="JSM105" s="753"/>
      <c r="JSQ105" s="753"/>
      <c r="JSU105" s="753"/>
      <c r="JSY105" s="753"/>
      <c r="JTC105" s="753"/>
      <c r="JTG105" s="753"/>
      <c r="JTK105" s="753"/>
      <c r="JTO105" s="753"/>
      <c r="JTS105" s="753"/>
      <c r="JTW105" s="753"/>
      <c r="JUA105" s="753"/>
      <c r="JUE105" s="753"/>
      <c r="JUI105" s="753"/>
      <c r="JUM105" s="753"/>
      <c r="JUQ105" s="753"/>
      <c r="JUU105" s="753"/>
      <c r="JUY105" s="753"/>
      <c r="JVC105" s="753"/>
      <c r="JVG105" s="753"/>
      <c r="JVK105" s="753"/>
      <c r="JVO105" s="753"/>
      <c r="JVS105" s="753"/>
      <c r="JVW105" s="753"/>
      <c r="JWA105" s="753"/>
      <c r="JWE105" s="753"/>
      <c r="JWI105" s="753"/>
      <c r="JWM105" s="753"/>
      <c r="JWQ105" s="753"/>
      <c r="JWU105" s="753"/>
      <c r="JWY105" s="753"/>
      <c r="JXC105" s="753"/>
      <c r="JXG105" s="753"/>
      <c r="JXK105" s="753"/>
      <c r="JXO105" s="753"/>
      <c r="JXS105" s="753"/>
      <c r="JXW105" s="753"/>
      <c r="JYA105" s="753"/>
      <c r="JYE105" s="753"/>
      <c r="JYI105" s="753"/>
      <c r="JYM105" s="753"/>
      <c r="JYQ105" s="753"/>
      <c r="JYU105" s="753"/>
      <c r="JYY105" s="753"/>
      <c r="JZC105" s="753"/>
      <c r="JZG105" s="753"/>
      <c r="JZK105" s="753"/>
      <c r="JZO105" s="753"/>
      <c r="JZS105" s="753"/>
      <c r="JZW105" s="753"/>
      <c r="KAA105" s="753"/>
      <c r="KAE105" s="753"/>
      <c r="KAI105" s="753"/>
      <c r="KAM105" s="753"/>
      <c r="KAQ105" s="753"/>
      <c r="KAU105" s="753"/>
      <c r="KAY105" s="753"/>
      <c r="KBC105" s="753"/>
      <c r="KBG105" s="753"/>
      <c r="KBK105" s="753"/>
      <c r="KBO105" s="753"/>
      <c r="KBS105" s="753"/>
      <c r="KBW105" s="753"/>
      <c r="KCA105" s="753"/>
      <c r="KCE105" s="753"/>
      <c r="KCI105" s="753"/>
      <c r="KCM105" s="753"/>
      <c r="KCQ105" s="753"/>
      <c r="KCU105" s="753"/>
      <c r="KCY105" s="753"/>
      <c r="KDC105" s="753"/>
      <c r="KDG105" s="753"/>
      <c r="KDK105" s="753"/>
      <c r="KDO105" s="753"/>
      <c r="KDS105" s="753"/>
      <c r="KDW105" s="753"/>
      <c r="KEA105" s="753"/>
      <c r="KEE105" s="753"/>
      <c r="KEI105" s="753"/>
      <c r="KEM105" s="753"/>
      <c r="KEQ105" s="753"/>
      <c r="KEU105" s="753"/>
      <c r="KEY105" s="753"/>
      <c r="KFC105" s="753"/>
      <c r="KFG105" s="753"/>
      <c r="KFK105" s="753"/>
      <c r="KFO105" s="753"/>
      <c r="KFS105" s="753"/>
      <c r="KFW105" s="753"/>
      <c r="KGA105" s="753"/>
      <c r="KGE105" s="753"/>
      <c r="KGI105" s="753"/>
      <c r="KGM105" s="753"/>
      <c r="KGQ105" s="753"/>
      <c r="KGU105" s="753"/>
      <c r="KGY105" s="753"/>
      <c r="KHC105" s="753"/>
      <c r="KHG105" s="753"/>
      <c r="KHK105" s="753"/>
      <c r="KHO105" s="753"/>
      <c r="KHS105" s="753"/>
      <c r="KHW105" s="753"/>
      <c r="KIA105" s="753"/>
      <c r="KIE105" s="753"/>
      <c r="KII105" s="753"/>
      <c r="KIM105" s="753"/>
      <c r="KIQ105" s="753"/>
      <c r="KIU105" s="753"/>
      <c r="KIY105" s="753"/>
      <c r="KJC105" s="753"/>
      <c r="KJG105" s="753"/>
      <c r="KJK105" s="753"/>
      <c r="KJO105" s="753"/>
      <c r="KJS105" s="753"/>
      <c r="KJW105" s="753"/>
      <c r="KKA105" s="753"/>
      <c r="KKE105" s="753"/>
      <c r="KKI105" s="753"/>
      <c r="KKM105" s="753"/>
      <c r="KKQ105" s="753"/>
      <c r="KKU105" s="753"/>
      <c r="KKY105" s="753"/>
      <c r="KLC105" s="753"/>
      <c r="KLG105" s="753"/>
      <c r="KLK105" s="753"/>
      <c r="KLO105" s="753"/>
      <c r="KLS105" s="753"/>
      <c r="KLW105" s="753"/>
      <c r="KMA105" s="753"/>
      <c r="KME105" s="753"/>
      <c r="KMI105" s="753"/>
      <c r="KMM105" s="753"/>
      <c r="KMQ105" s="753"/>
      <c r="KMU105" s="753"/>
      <c r="KMY105" s="753"/>
      <c r="KNC105" s="753"/>
      <c r="KNG105" s="753"/>
      <c r="KNK105" s="753"/>
      <c r="KNO105" s="753"/>
      <c r="KNS105" s="753"/>
      <c r="KNW105" s="753"/>
      <c r="KOA105" s="753"/>
      <c r="KOE105" s="753"/>
      <c r="KOI105" s="753"/>
      <c r="KOM105" s="753"/>
      <c r="KOQ105" s="753"/>
      <c r="KOU105" s="753"/>
      <c r="KOY105" s="753"/>
      <c r="KPC105" s="753"/>
      <c r="KPG105" s="753"/>
      <c r="KPK105" s="753"/>
      <c r="KPO105" s="753"/>
      <c r="KPS105" s="753"/>
      <c r="KPW105" s="753"/>
      <c r="KQA105" s="753"/>
      <c r="KQE105" s="753"/>
      <c r="KQI105" s="753"/>
      <c r="KQM105" s="753"/>
      <c r="KQQ105" s="753"/>
      <c r="KQU105" s="753"/>
      <c r="KQY105" s="753"/>
      <c r="KRC105" s="753"/>
      <c r="KRG105" s="753"/>
      <c r="KRK105" s="753"/>
      <c r="KRO105" s="753"/>
      <c r="KRS105" s="753"/>
      <c r="KRW105" s="753"/>
      <c r="KSA105" s="753"/>
      <c r="KSE105" s="753"/>
      <c r="KSI105" s="753"/>
      <c r="KSM105" s="753"/>
      <c r="KSQ105" s="753"/>
      <c r="KSU105" s="753"/>
      <c r="KSY105" s="753"/>
      <c r="KTC105" s="753"/>
      <c r="KTG105" s="753"/>
      <c r="KTK105" s="753"/>
      <c r="KTO105" s="753"/>
      <c r="KTS105" s="753"/>
      <c r="KTW105" s="753"/>
      <c r="KUA105" s="753"/>
      <c r="KUE105" s="753"/>
      <c r="KUI105" s="753"/>
      <c r="KUM105" s="753"/>
      <c r="KUQ105" s="753"/>
      <c r="KUU105" s="753"/>
      <c r="KUY105" s="753"/>
      <c r="KVC105" s="753"/>
      <c r="KVG105" s="753"/>
      <c r="KVK105" s="753"/>
      <c r="KVO105" s="753"/>
      <c r="KVS105" s="753"/>
      <c r="KVW105" s="753"/>
      <c r="KWA105" s="753"/>
      <c r="KWE105" s="753"/>
      <c r="KWI105" s="753"/>
      <c r="KWM105" s="753"/>
      <c r="KWQ105" s="753"/>
      <c r="KWU105" s="753"/>
      <c r="KWY105" s="753"/>
      <c r="KXC105" s="753"/>
      <c r="KXG105" s="753"/>
      <c r="KXK105" s="753"/>
      <c r="KXO105" s="753"/>
      <c r="KXS105" s="753"/>
      <c r="KXW105" s="753"/>
      <c r="KYA105" s="753"/>
      <c r="KYE105" s="753"/>
      <c r="KYI105" s="753"/>
      <c r="KYM105" s="753"/>
      <c r="KYQ105" s="753"/>
      <c r="KYU105" s="753"/>
      <c r="KYY105" s="753"/>
      <c r="KZC105" s="753"/>
      <c r="KZG105" s="753"/>
      <c r="KZK105" s="753"/>
      <c r="KZO105" s="753"/>
      <c r="KZS105" s="753"/>
      <c r="KZW105" s="753"/>
      <c r="LAA105" s="753"/>
      <c r="LAE105" s="753"/>
      <c r="LAI105" s="753"/>
      <c r="LAM105" s="753"/>
      <c r="LAQ105" s="753"/>
      <c r="LAU105" s="753"/>
      <c r="LAY105" s="753"/>
      <c r="LBC105" s="753"/>
      <c r="LBG105" s="753"/>
      <c r="LBK105" s="753"/>
      <c r="LBO105" s="753"/>
      <c r="LBS105" s="753"/>
      <c r="LBW105" s="753"/>
      <c r="LCA105" s="753"/>
      <c r="LCE105" s="753"/>
      <c r="LCI105" s="753"/>
      <c r="LCM105" s="753"/>
      <c r="LCQ105" s="753"/>
      <c r="LCU105" s="753"/>
      <c r="LCY105" s="753"/>
      <c r="LDC105" s="753"/>
      <c r="LDG105" s="753"/>
      <c r="LDK105" s="753"/>
      <c r="LDO105" s="753"/>
      <c r="LDS105" s="753"/>
      <c r="LDW105" s="753"/>
      <c r="LEA105" s="753"/>
      <c r="LEE105" s="753"/>
      <c r="LEI105" s="753"/>
      <c r="LEM105" s="753"/>
      <c r="LEQ105" s="753"/>
      <c r="LEU105" s="753"/>
      <c r="LEY105" s="753"/>
      <c r="LFC105" s="753"/>
      <c r="LFG105" s="753"/>
      <c r="LFK105" s="753"/>
      <c r="LFO105" s="753"/>
      <c r="LFS105" s="753"/>
      <c r="LFW105" s="753"/>
      <c r="LGA105" s="753"/>
      <c r="LGE105" s="753"/>
      <c r="LGI105" s="753"/>
      <c r="LGM105" s="753"/>
      <c r="LGQ105" s="753"/>
      <c r="LGU105" s="753"/>
      <c r="LGY105" s="753"/>
      <c r="LHC105" s="753"/>
      <c r="LHG105" s="753"/>
      <c r="LHK105" s="753"/>
      <c r="LHO105" s="753"/>
      <c r="LHS105" s="753"/>
      <c r="LHW105" s="753"/>
      <c r="LIA105" s="753"/>
      <c r="LIE105" s="753"/>
      <c r="LII105" s="753"/>
      <c r="LIM105" s="753"/>
      <c r="LIQ105" s="753"/>
      <c r="LIU105" s="753"/>
      <c r="LIY105" s="753"/>
      <c r="LJC105" s="753"/>
      <c r="LJG105" s="753"/>
      <c r="LJK105" s="753"/>
      <c r="LJO105" s="753"/>
      <c r="LJS105" s="753"/>
      <c r="LJW105" s="753"/>
      <c r="LKA105" s="753"/>
      <c r="LKE105" s="753"/>
      <c r="LKI105" s="753"/>
      <c r="LKM105" s="753"/>
      <c r="LKQ105" s="753"/>
      <c r="LKU105" s="753"/>
      <c r="LKY105" s="753"/>
      <c r="LLC105" s="753"/>
      <c r="LLG105" s="753"/>
      <c r="LLK105" s="753"/>
      <c r="LLO105" s="753"/>
      <c r="LLS105" s="753"/>
      <c r="LLW105" s="753"/>
      <c r="LMA105" s="753"/>
      <c r="LME105" s="753"/>
      <c r="LMI105" s="753"/>
      <c r="LMM105" s="753"/>
      <c r="LMQ105" s="753"/>
      <c r="LMU105" s="753"/>
      <c r="LMY105" s="753"/>
      <c r="LNC105" s="753"/>
      <c r="LNG105" s="753"/>
      <c r="LNK105" s="753"/>
      <c r="LNO105" s="753"/>
      <c r="LNS105" s="753"/>
      <c r="LNW105" s="753"/>
      <c r="LOA105" s="753"/>
      <c r="LOE105" s="753"/>
      <c r="LOI105" s="753"/>
      <c r="LOM105" s="753"/>
      <c r="LOQ105" s="753"/>
      <c r="LOU105" s="753"/>
      <c r="LOY105" s="753"/>
      <c r="LPC105" s="753"/>
      <c r="LPG105" s="753"/>
      <c r="LPK105" s="753"/>
      <c r="LPO105" s="753"/>
      <c r="LPS105" s="753"/>
      <c r="LPW105" s="753"/>
      <c r="LQA105" s="753"/>
      <c r="LQE105" s="753"/>
      <c r="LQI105" s="753"/>
      <c r="LQM105" s="753"/>
      <c r="LQQ105" s="753"/>
      <c r="LQU105" s="753"/>
      <c r="LQY105" s="753"/>
      <c r="LRC105" s="753"/>
      <c r="LRG105" s="753"/>
      <c r="LRK105" s="753"/>
      <c r="LRO105" s="753"/>
      <c r="LRS105" s="753"/>
      <c r="LRW105" s="753"/>
      <c r="LSA105" s="753"/>
      <c r="LSE105" s="753"/>
      <c r="LSI105" s="753"/>
      <c r="LSM105" s="753"/>
      <c r="LSQ105" s="753"/>
      <c r="LSU105" s="753"/>
      <c r="LSY105" s="753"/>
      <c r="LTC105" s="753"/>
      <c r="LTG105" s="753"/>
      <c r="LTK105" s="753"/>
      <c r="LTO105" s="753"/>
      <c r="LTS105" s="753"/>
      <c r="LTW105" s="753"/>
      <c r="LUA105" s="753"/>
      <c r="LUE105" s="753"/>
      <c r="LUI105" s="753"/>
      <c r="LUM105" s="753"/>
      <c r="LUQ105" s="753"/>
      <c r="LUU105" s="753"/>
      <c r="LUY105" s="753"/>
      <c r="LVC105" s="753"/>
      <c r="LVG105" s="753"/>
      <c r="LVK105" s="753"/>
      <c r="LVO105" s="753"/>
      <c r="LVS105" s="753"/>
      <c r="LVW105" s="753"/>
      <c r="LWA105" s="753"/>
      <c r="LWE105" s="753"/>
      <c r="LWI105" s="753"/>
      <c r="LWM105" s="753"/>
      <c r="LWQ105" s="753"/>
      <c r="LWU105" s="753"/>
      <c r="LWY105" s="753"/>
      <c r="LXC105" s="753"/>
      <c r="LXG105" s="753"/>
      <c r="LXK105" s="753"/>
      <c r="LXO105" s="753"/>
      <c r="LXS105" s="753"/>
      <c r="LXW105" s="753"/>
      <c r="LYA105" s="753"/>
      <c r="LYE105" s="753"/>
      <c r="LYI105" s="753"/>
      <c r="LYM105" s="753"/>
      <c r="LYQ105" s="753"/>
      <c r="LYU105" s="753"/>
      <c r="LYY105" s="753"/>
      <c r="LZC105" s="753"/>
      <c r="LZG105" s="753"/>
      <c r="LZK105" s="753"/>
      <c r="LZO105" s="753"/>
      <c r="LZS105" s="753"/>
      <c r="LZW105" s="753"/>
      <c r="MAA105" s="753"/>
      <c r="MAE105" s="753"/>
      <c r="MAI105" s="753"/>
      <c r="MAM105" s="753"/>
      <c r="MAQ105" s="753"/>
      <c r="MAU105" s="753"/>
      <c r="MAY105" s="753"/>
      <c r="MBC105" s="753"/>
      <c r="MBG105" s="753"/>
      <c r="MBK105" s="753"/>
      <c r="MBO105" s="753"/>
      <c r="MBS105" s="753"/>
      <c r="MBW105" s="753"/>
      <c r="MCA105" s="753"/>
      <c r="MCE105" s="753"/>
      <c r="MCI105" s="753"/>
      <c r="MCM105" s="753"/>
      <c r="MCQ105" s="753"/>
      <c r="MCU105" s="753"/>
      <c r="MCY105" s="753"/>
      <c r="MDC105" s="753"/>
      <c r="MDG105" s="753"/>
      <c r="MDK105" s="753"/>
      <c r="MDO105" s="753"/>
      <c r="MDS105" s="753"/>
      <c r="MDW105" s="753"/>
      <c r="MEA105" s="753"/>
      <c r="MEE105" s="753"/>
      <c r="MEI105" s="753"/>
      <c r="MEM105" s="753"/>
      <c r="MEQ105" s="753"/>
      <c r="MEU105" s="753"/>
      <c r="MEY105" s="753"/>
      <c r="MFC105" s="753"/>
      <c r="MFG105" s="753"/>
      <c r="MFK105" s="753"/>
      <c r="MFO105" s="753"/>
      <c r="MFS105" s="753"/>
      <c r="MFW105" s="753"/>
      <c r="MGA105" s="753"/>
      <c r="MGE105" s="753"/>
      <c r="MGI105" s="753"/>
      <c r="MGM105" s="753"/>
      <c r="MGQ105" s="753"/>
      <c r="MGU105" s="753"/>
      <c r="MGY105" s="753"/>
      <c r="MHC105" s="753"/>
      <c r="MHG105" s="753"/>
      <c r="MHK105" s="753"/>
      <c r="MHO105" s="753"/>
      <c r="MHS105" s="753"/>
      <c r="MHW105" s="753"/>
      <c r="MIA105" s="753"/>
      <c r="MIE105" s="753"/>
      <c r="MII105" s="753"/>
      <c r="MIM105" s="753"/>
      <c r="MIQ105" s="753"/>
      <c r="MIU105" s="753"/>
      <c r="MIY105" s="753"/>
      <c r="MJC105" s="753"/>
      <c r="MJG105" s="753"/>
      <c r="MJK105" s="753"/>
      <c r="MJO105" s="753"/>
      <c r="MJS105" s="753"/>
      <c r="MJW105" s="753"/>
      <c r="MKA105" s="753"/>
      <c r="MKE105" s="753"/>
      <c r="MKI105" s="753"/>
      <c r="MKM105" s="753"/>
      <c r="MKQ105" s="753"/>
      <c r="MKU105" s="753"/>
      <c r="MKY105" s="753"/>
      <c r="MLC105" s="753"/>
      <c r="MLG105" s="753"/>
      <c r="MLK105" s="753"/>
      <c r="MLO105" s="753"/>
      <c r="MLS105" s="753"/>
      <c r="MLW105" s="753"/>
      <c r="MMA105" s="753"/>
      <c r="MME105" s="753"/>
      <c r="MMI105" s="753"/>
      <c r="MMM105" s="753"/>
      <c r="MMQ105" s="753"/>
      <c r="MMU105" s="753"/>
      <c r="MMY105" s="753"/>
      <c r="MNC105" s="753"/>
      <c r="MNG105" s="753"/>
      <c r="MNK105" s="753"/>
      <c r="MNO105" s="753"/>
      <c r="MNS105" s="753"/>
      <c r="MNW105" s="753"/>
      <c r="MOA105" s="753"/>
      <c r="MOE105" s="753"/>
      <c r="MOI105" s="753"/>
      <c r="MOM105" s="753"/>
      <c r="MOQ105" s="753"/>
      <c r="MOU105" s="753"/>
      <c r="MOY105" s="753"/>
      <c r="MPC105" s="753"/>
      <c r="MPG105" s="753"/>
      <c r="MPK105" s="753"/>
      <c r="MPO105" s="753"/>
      <c r="MPS105" s="753"/>
      <c r="MPW105" s="753"/>
      <c r="MQA105" s="753"/>
      <c r="MQE105" s="753"/>
      <c r="MQI105" s="753"/>
      <c r="MQM105" s="753"/>
      <c r="MQQ105" s="753"/>
      <c r="MQU105" s="753"/>
      <c r="MQY105" s="753"/>
      <c r="MRC105" s="753"/>
      <c r="MRG105" s="753"/>
      <c r="MRK105" s="753"/>
      <c r="MRO105" s="753"/>
      <c r="MRS105" s="753"/>
      <c r="MRW105" s="753"/>
      <c r="MSA105" s="753"/>
      <c r="MSE105" s="753"/>
      <c r="MSI105" s="753"/>
      <c r="MSM105" s="753"/>
      <c r="MSQ105" s="753"/>
      <c r="MSU105" s="753"/>
      <c r="MSY105" s="753"/>
      <c r="MTC105" s="753"/>
      <c r="MTG105" s="753"/>
      <c r="MTK105" s="753"/>
      <c r="MTO105" s="753"/>
      <c r="MTS105" s="753"/>
      <c r="MTW105" s="753"/>
      <c r="MUA105" s="753"/>
      <c r="MUE105" s="753"/>
      <c r="MUI105" s="753"/>
      <c r="MUM105" s="753"/>
      <c r="MUQ105" s="753"/>
      <c r="MUU105" s="753"/>
      <c r="MUY105" s="753"/>
      <c r="MVC105" s="753"/>
      <c r="MVG105" s="753"/>
      <c r="MVK105" s="753"/>
      <c r="MVO105" s="753"/>
      <c r="MVS105" s="753"/>
      <c r="MVW105" s="753"/>
      <c r="MWA105" s="753"/>
      <c r="MWE105" s="753"/>
      <c r="MWI105" s="753"/>
      <c r="MWM105" s="753"/>
      <c r="MWQ105" s="753"/>
      <c r="MWU105" s="753"/>
      <c r="MWY105" s="753"/>
      <c r="MXC105" s="753"/>
      <c r="MXG105" s="753"/>
      <c r="MXK105" s="753"/>
      <c r="MXO105" s="753"/>
      <c r="MXS105" s="753"/>
      <c r="MXW105" s="753"/>
      <c r="MYA105" s="753"/>
      <c r="MYE105" s="753"/>
      <c r="MYI105" s="753"/>
      <c r="MYM105" s="753"/>
      <c r="MYQ105" s="753"/>
      <c r="MYU105" s="753"/>
      <c r="MYY105" s="753"/>
      <c r="MZC105" s="753"/>
      <c r="MZG105" s="753"/>
      <c r="MZK105" s="753"/>
      <c r="MZO105" s="753"/>
      <c r="MZS105" s="753"/>
      <c r="MZW105" s="753"/>
      <c r="NAA105" s="753"/>
      <c r="NAE105" s="753"/>
      <c r="NAI105" s="753"/>
      <c r="NAM105" s="753"/>
      <c r="NAQ105" s="753"/>
      <c r="NAU105" s="753"/>
      <c r="NAY105" s="753"/>
      <c r="NBC105" s="753"/>
      <c r="NBG105" s="753"/>
      <c r="NBK105" s="753"/>
      <c r="NBO105" s="753"/>
      <c r="NBS105" s="753"/>
      <c r="NBW105" s="753"/>
      <c r="NCA105" s="753"/>
      <c r="NCE105" s="753"/>
      <c r="NCI105" s="753"/>
      <c r="NCM105" s="753"/>
      <c r="NCQ105" s="753"/>
      <c r="NCU105" s="753"/>
      <c r="NCY105" s="753"/>
      <c r="NDC105" s="753"/>
      <c r="NDG105" s="753"/>
      <c r="NDK105" s="753"/>
      <c r="NDO105" s="753"/>
      <c r="NDS105" s="753"/>
      <c r="NDW105" s="753"/>
      <c r="NEA105" s="753"/>
      <c r="NEE105" s="753"/>
      <c r="NEI105" s="753"/>
      <c r="NEM105" s="753"/>
      <c r="NEQ105" s="753"/>
      <c r="NEU105" s="753"/>
      <c r="NEY105" s="753"/>
      <c r="NFC105" s="753"/>
      <c r="NFG105" s="753"/>
      <c r="NFK105" s="753"/>
      <c r="NFO105" s="753"/>
      <c r="NFS105" s="753"/>
      <c r="NFW105" s="753"/>
      <c r="NGA105" s="753"/>
      <c r="NGE105" s="753"/>
      <c r="NGI105" s="753"/>
      <c r="NGM105" s="753"/>
      <c r="NGQ105" s="753"/>
      <c r="NGU105" s="753"/>
      <c r="NGY105" s="753"/>
      <c r="NHC105" s="753"/>
      <c r="NHG105" s="753"/>
      <c r="NHK105" s="753"/>
      <c r="NHO105" s="753"/>
      <c r="NHS105" s="753"/>
      <c r="NHW105" s="753"/>
      <c r="NIA105" s="753"/>
      <c r="NIE105" s="753"/>
      <c r="NII105" s="753"/>
      <c r="NIM105" s="753"/>
      <c r="NIQ105" s="753"/>
      <c r="NIU105" s="753"/>
      <c r="NIY105" s="753"/>
      <c r="NJC105" s="753"/>
      <c r="NJG105" s="753"/>
      <c r="NJK105" s="753"/>
      <c r="NJO105" s="753"/>
      <c r="NJS105" s="753"/>
      <c r="NJW105" s="753"/>
      <c r="NKA105" s="753"/>
      <c r="NKE105" s="753"/>
      <c r="NKI105" s="753"/>
      <c r="NKM105" s="753"/>
      <c r="NKQ105" s="753"/>
      <c r="NKU105" s="753"/>
      <c r="NKY105" s="753"/>
      <c r="NLC105" s="753"/>
      <c r="NLG105" s="753"/>
      <c r="NLK105" s="753"/>
      <c r="NLO105" s="753"/>
      <c r="NLS105" s="753"/>
      <c r="NLW105" s="753"/>
      <c r="NMA105" s="753"/>
      <c r="NME105" s="753"/>
      <c r="NMI105" s="753"/>
      <c r="NMM105" s="753"/>
      <c r="NMQ105" s="753"/>
      <c r="NMU105" s="753"/>
      <c r="NMY105" s="753"/>
      <c r="NNC105" s="753"/>
      <c r="NNG105" s="753"/>
      <c r="NNK105" s="753"/>
      <c r="NNO105" s="753"/>
      <c r="NNS105" s="753"/>
      <c r="NNW105" s="753"/>
      <c r="NOA105" s="753"/>
      <c r="NOE105" s="753"/>
      <c r="NOI105" s="753"/>
      <c r="NOM105" s="753"/>
      <c r="NOQ105" s="753"/>
      <c r="NOU105" s="753"/>
      <c r="NOY105" s="753"/>
      <c r="NPC105" s="753"/>
      <c r="NPG105" s="753"/>
      <c r="NPK105" s="753"/>
      <c r="NPO105" s="753"/>
      <c r="NPS105" s="753"/>
      <c r="NPW105" s="753"/>
      <c r="NQA105" s="753"/>
      <c r="NQE105" s="753"/>
      <c r="NQI105" s="753"/>
      <c r="NQM105" s="753"/>
      <c r="NQQ105" s="753"/>
      <c r="NQU105" s="753"/>
      <c r="NQY105" s="753"/>
      <c r="NRC105" s="753"/>
      <c r="NRG105" s="753"/>
      <c r="NRK105" s="753"/>
      <c r="NRO105" s="753"/>
      <c r="NRS105" s="753"/>
      <c r="NRW105" s="753"/>
      <c r="NSA105" s="753"/>
      <c r="NSE105" s="753"/>
      <c r="NSI105" s="753"/>
      <c r="NSM105" s="753"/>
      <c r="NSQ105" s="753"/>
      <c r="NSU105" s="753"/>
      <c r="NSY105" s="753"/>
      <c r="NTC105" s="753"/>
      <c r="NTG105" s="753"/>
      <c r="NTK105" s="753"/>
      <c r="NTO105" s="753"/>
      <c r="NTS105" s="753"/>
      <c r="NTW105" s="753"/>
      <c r="NUA105" s="753"/>
      <c r="NUE105" s="753"/>
      <c r="NUI105" s="753"/>
      <c r="NUM105" s="753"/>
      <c r="NUQ105" s="753"/>
      <c r="NUU105" s="753"/>
      <c r="NUY105" s="753"/>
      <c r="NVC105" s="753"/>
      <c r="NVG105" s="753"/>
      <c r="NVK105" s="753"/>
      <c r="NVO105" s="753"/>
      <c r="NVS105" s="753"/>
      <c r="NVW105" s="753"/>
      <c r="NWA105" s="753"/>
      <c r="NWE105" s="753"/>
      <c r="NWI105" s="753"/>
      <c r="NWM105" s="753"/>
      <c r="NWQ105" s="753"/>
      <c r="NWU105" s="753"/>
      <c r="NWY105" s="753"/>
      <c r="NXC105" s="753"/>
      <c r="NXG105" s="753"/>
      <c r="NXK105" s="753"/>
      <c r="NXO105" s="753"/>
      <c r="NXS105" s="753"/>
      <c r="NXW105" s="753"/>
      <c r="NYA105" s="753"/>
      <c r="NYE105" s="753"/>
      <c r="NYI105" s="753"/>
      <c r="NYM105" s="753"/>
      <c r="NYQ105" s="753"/>
      <c r="NYU105" s="753"/>
      <c r="NYY105" s="753"/>
      <c r="NZC105" s="753"/>
      <c r="NZG105" s="753"/>
      <c r="NZK105" s="753"/>
      <c r="NZO105" s="753"/>
      <c r="NZS105" s="753"/>
      <c r="NZW105" s="753"/>
      <c r="OAA105" s="753"/>
      <c r="OAE105" s="753"/>
      <c r="OAI105" s="753"/>
      <c r="OAM105" s="753"/>
      <c r="OAQ105" s="753"/>
      <c r="OAU105" s="753"/>
      <c r="OAY105" s="753"/>
      <c r="OBC105" s="753"/>
      <c r="OBG105" s="753"/>
      <c r="OBK105" s="753"/>
      <c r="OBO105" s="753"/>
      <c r="OBS105" s="753"/>
      <c r="OBW105" s="753"/>
      <c r="OCA105" s="753"/>
      <c r="OCE105" s="753"/>
      <c r="OCI105" s="753"/>
      <c r="OCM105" s="753"/>
      <c r="OCQ105" s="753"/>
      <c r="OCU105" s="753"/>
      <c r="OCY105" s="753"/>
      <c r="ODC105" s="753"/>
      <c r="ODG105" s="753"/>
      <c r="ODK105" s="753"/>
      <c r="ODO105" s="753"/>
      <c r="ODS105" s="753"/>
      <c r="ODW105" s="753"/>
      <c r="OEA105" s="753"/>
      <c r="OEE105" s="753"/>
      <c r="OEI105" s="753"/>
      <c r="OEM105" s="753"/>
      <c r="OEQ105" s="753"/>
      <c r="OEU105" s="753"/>
      <c r="OEY105" s="753"/>
      <c r="OFC105" s="753"/>
      <c r="OFG105" s="753"/>
      <c r="OFK105" s="753"/>
      <c r="OFO105" s="753"/>
      <c r="OFS105" s="753"/>
      <c r="OFW105" s="753"/>
      <c r="OGA105" s="753"/>
      <c r="OGE105" s="753"/>
      <c r="OGI105" s="753"/>
      <c r="OGM105" s="753"/>
      <c r="OGQ105" s="753"/>
      <c r="OGU105" s="753"/>
      <c r="OGY105" s="753"/>
      <c r="OHC105" s="753"/>
      <c r="OHG105" s="753"/>
      <c r="OHK105" s="753"/>
      <c r="OHO105" s="753"/>
      <c r="OHS105" s="753"/>
      <c r="OHW105" s="753"/>
      <c r="OIA105" s="753"/>
      <c r="OIE105" s="753"/>
      <c r="OII105" s="753"/>
      <c r="OIM105" s="753"/>
      <c r="OIQ105" s="753"/>
      <c r="OIU105" s="753"/>
      <c r="OIY105" s="753"/>
      <c r="OJC105" s="753"/>
      <c r="OJG105" s="753"/>
      <c r="OJK105" s="753"/>
      <c r="OJO105" s="753"/>
      <c r="OJS105" s="753"/>
      <c r="OJW105" s="753"/>
      <c r="OKA105" s="753"/>
      <c r="OKE105" s="753"/>
      <c r="OKI105" s="753"/>
      <c r="OKM105" s="753"/>
      <c r="OKQ105" s="753"/>
      <c r="OKU105" s="753"/>
      <c r="OKY105" s="753"/>
      <c r="OLC105" s="753"/>
      <c r="OLG105" s="753"/>
      <c r="OLK105" s="753"/>
      <c r="OLO105" s="753"/>
      <c r="OLS105" s="753"/>
      <c r="OLW105" s="753"/>
      <c r="OMA105" s="753"/>
      <c r="OME105" s="753"/>
      <c r="OMI105" s="753"/>
      <c r="OMM105" s="753"/>
      <c r="OMQ105" s="753"/>
      <c r="OMU105" s="753"/>
      <c r="OMY105" s="753"/>
      <c r="ONC105" s="753"/>
      <c r="ONG105" s="753"/>
      <c r="ONK105" s="753"/>
      <c r="ONO105" s="753"/>
      <c r="ONS105" s="753"/>
      <c r="ONW105" s="753"/>
      <c r="OOA105" s="753"/>
      <c r="OOE105" s="753"/>
      <c r="OOI105" s="753"/>
      <c r="OOM105" s="753"/>
      <c r="OOQ105" s="753"/>
      <c r="OOU105" s="753"/>
      <c r="OOY105" s="753"/>
      <c r="OPC105" s="753"/>
      <c r="OPG105" s="753"/>
      <c r="OPK105" s="753"/>
      <c r="OPO105" s="753"/>
      <c r="OPS105" s="753"/>
      <c r="OPW105" s="753"/>
      <c r="OQA105" s="753"/>
      <c r="OQE105" s="753"/>
      <c r="OQI105" s="753"/>
      <c r="OQM105" s="753"/>
      <c r="OQQ105" s="753"/>
      <c r="OQU105" s="753"/>
      <c r="OQY105" s="753"/>
      <c r="ORC105" s="753"/>
      <c r="ORG105" s="753"/>
      <c r="ORK105" s="753"/>
      <c r="ORO105" s="753"/>
      <c r="ORS105" s="753"/>
      <c r="ORW105" s="753"/>
      <c r="OSA105" s="753"/>
      <c r="OSE105" s="753"/>
      <c r="OSI105" s="753"/>
      <c r="OSM105" s="753"/>
      <c r="OSQ105" s="753"/>
      <c r="OSU105" s="753"/>
      <c r="OSY105" s="753"/>
      <c r="OTC105" s="753"/>
      <c r="OTG105" s="753"/>
      <c r="OTK105" s="753"/>
      <c r="OTO105" s="753"/>
      <c r="OTS105" s="753"/>
      <c r="OTW105" s="753"/>
      <c r="OUA105" s="753"/>
      <c r="OUE105" s="753"/>
      <c r="OUI105" s="753"/>
      <c r="OUM105" s="753"/>
      <c r="OUQ105" s="753"/>
      <c r="OUU105" s="753"/>
      <c r="OUY105" s="753"/>
      <c r="OVC105" s="753"/>
      <c r="OVG105" s="753"/>
      <c r="OVK105" s="753"/>
      <c r="OVO105" s="753"/>
      <c r="OVS105" s="753"/>
      <c r="OVW105" s="753"/>
      <c r="OWA105" s="753"/>
      <c r="OWE105" s="753"/>
      <c r="OWI105" s="753"/>
      <c r="OWM105" s="753"/>
      <c r="OWQ105" s="753"/>
      <c r="OWU105" s="753"/>
      <c r="OWY105" s="753"/>
      <c r="OXC105" s="753"/>
      <c r="OXG105" s="753"/>
      <c r="OXK105" s="753"/>
      <c r="OXO105" s="753"/>
      <c r="OXS105" s="753"/>
      <c r="OXW105" s="753"/>
      <c r="OYA105" s="753"/>
      <c r="OYE105" s="753"/>
      <c r="OYI105" s="753"/>
      <c r="OYM105" s="753"/>
      <c r="OYQ105" s="753"/>
      <c r="OYU105" s="753"/>
      <c r="OYY105" s="753"/>
      <c r="OZC105" s="753"/>
      <c r="OZG105" s="753"/>
      <c r="OZK105" s="753"/>
      <c r="OZO105" s="753"/>
      <c r="OZS105" s="753"/>
      <c r="OZW105" s="753"/>
      <c r="PAA105" s="753"/>
      <c r="PAE105" s="753"/>
      <c r="PAI105" s="753"/>
      <c r="PAM105" s="753"/>
      <c r="PAQ105" s="753"/>
      <c r="PAU105" s="753"/>
      <c r="PAY105" s="753"/>
      <c r="PBC105" s="753"/>
      <c r="PBG105" s="753"/>
      <c r="PBK105" s="753"/>
      <c r="PBO105" s="753"/>
      <c r="PBS105" s="753"/>
      <c r="PBW105" s="753"/>
      <c r="PCA105" s="753"/>
      <c r="PCE105" s="753"/>
      <c r="PCI105" s="753"/>
      <c r="PCM105" s="753"/>
      <c r="PCQ105" s="753"/>
      <c r="PCU105" s="753"/>
      <c r="PCY105" s="753"/>
      <c r="PDC105" s="753"/>
      <c r="PDG105" s="753"/>
      <c r="PDK105" s="753"/>
      <c r="PDO105" s="753"/>
      <c r="PDS105" s="753"/>
      <c r="PDW105" s="753"/>
      <c r="PEA105" s="753"/>
      <c r="PEE105" s="753"/>
      <c r="PEI105" s="753"/>
      <c r="PEM105" s="753"/>
      <c r="PEQ105" s="753"/>
      <c r="PEU105" s="753"/>
      <c r="PEY105" s="753"/>
      <c r="PFC105" s="753"/>
      <c r="PFG105" s="753"/>
      <c r="PFK105" s="753"/>
      <c r="PFO105" s="753"/>
      <c r="PFS105" s="753"/>
      <c r="PFW105" s="753"/>
      <c r="PGA105" s="753"/>
      <c r="PGE105" s="753"/>
      <c r="PGI105" s="753"/>
      <c r="PGM105" s="753"/>
      <c r="PGQ105" s="753"/>
      <c r="PGU105" s="753"/>
      <c r="PGY105" s="753"/>
      <c r="PHC105" s="753"/>
      <c r="PHG105" s="753"/>
      <c r="PHK105" s="753"/>
      <c r="PHO105" s="753"/>
      <c r="PHS105" s="753"/>
      <c r="PHW105" s="753"/>
      <c r="PIA105" s="753"/>
      <c r="PIE105" s="753"/>
      <c r="PII105" s="753"/>
      <c r="PIM105" s="753"/>
      <c r="PIQ105" s="753"/>
      <c r="PIU105" s="753"/>
      <c r="PIY105" s="753"/>
      <c r="PJC105" s="753"/>
      <c r="PJG105" s="753"/>
      <c r="PJK105" s="753"/>
      <c r="PJO105" s="753"/>
      <c r="PJS105" s="753"/>
      <c r="PJW105" s="753"/>
      <c r="PKA105" s="753"/>
      <c r="PKE105" s="753"/>
      <c r="PKI105" s="753"/>
      <c r="PKM105" s="753"/>
      <c r="PKQ105" s="753"/>
      <c r="PKU105" s="753"/>
      <c r="PKY105" s="753"/>
      <c r="PLC105" s="753"/>
      <c r="PLG105" s="753"/>
      <c r="PLK105" s="753"/>
      <c r="PLO105" s="753"/>
      <c r="PLS105" s="753"/>
      <c r="PLW105" s="753"/>
      <c r="PMA105" s="753"/>
      <c r="PME105" s="753"/>
      <c r="PMI105" s="753"/>
      <c r="PMM105" s="753"/>
      <c r="PMQ105" s="753"/>
      <c r="PMU105" s="753"/>
      <c r="PMY105" s="753"/>
      <c r="PNC105" s="753"/>
      <c r="PNG105" s="753"/>
      <c r="PNK105" s="753"/>
      <c r="PNO105" s="753"/>
      <c r="PNS105" s="753"/>
      <c r="PNW105" s="753"/>
      <c r="POA105" s="753"/>
      <c r="POE105" s="753"/>
      <c r="POI105" s="753"/>
      <c r="POM105" s="753"/>
      <c r="POQ105" s="753"/>
      <c r="POU105" s="753"/>
      <c r="POY105" s="753"/>
      <c r="PPC105" s="753"/>
      <c r="PPG105" s="753"/>
      <c r="PPK105" s="753"/>
      <c r="PPO105" s="753"/>
      <c r="PPS105" s="753"/>
      <c r="PPW105" s="753"/>
      <c r="PQA105" s="753"/>
      <c r="PQE105" s="753"/>
      <c r="PQI105" s="753"/>
      <c r="PQM105" s="753"/>
      <c r="PQQ105" s="753"/>
      <c r="PQU105" s="753"/>
      <c r="PQY105" s="753"/>
      <c r="PRC105" s="753"/>
      <c r="PRG105" s="753"/>
      <c r="PRK105" s="753"/>
      <c r="PRO105" s="753"/>
      <c r="PRS105" s="753"/>
      <c r="PRW105" s="753"/>
      <c r="PSA105" s="753"/>
      <c r="PSE105" s="753"/>
      <c r="PSI105" s="753"/>
      <c r="PSM105" s="753"/>
      <c r="PSQ105" s="753"/>
      <c r="PSU105" s="753"/>
      <c r="PSY105" s="753"/>
      <c r="PTC105" s="753"/>
      <c r="PTG105" s="753"/>
      <c r="PTK105" s="753"/>
      <c r="PTO105" s="753"/>
      <c r="PTS105" s="753"/>
      <c r="PTW105" s="753"/>
      <c r="PUA105" s="753"/>
      <c r="PUE105" s="753"/>
      <c r="PUI105" s="753"/>
      <c r="PUM105" s="753"/>
      <c r="PUQ105" s="753"/>
      <c r="PUU105" s="753"/>
      <c r="PUY105" s="753"/>
      <c r="PVC105" s="753"/>
      <c r="PVG105" s="753"/>
      <c r="PVK105" s="753"/>
      <c r="PVO105" s="753"/>
      <c r="PVS105" s="753"/>
      <c r="PVW105" s="753"/>
      <c r="PWA105" s="753"/>
      <c r="PWE105" s="753"/>
      <c r="PWI105" s="753"/>
      <c r="PWM105" s="753"/>
      <c r="PWQ105" s="753"/>
      <c r="PWU105" s="753"/>
      <c r="PWY105" s="753"/>
      <c r="PXC105" s="753"/>
      <c r="PXG105" s="753"/>
      <c r="PXK105" s="753"/>
      <c r="PXO105" s="753"/>
      <c r="PXS105" s="753"/>
      <c r="PXW105" s="753"/>
      <c r="PYA105" s="753"/>
      <c r="PYE105" s="753"/>
      <c r="PYI105" s="753"/>
      <c r="PYM105" s="753"/>
      <c r="PYQ105" s="753"/>
      <c r="PYU105" s="753"/>
      <c r="PYY105" s="753"/>
      <c r="PZC105" s="753"/>
      <c r="PZG105" s="753"/>
      <c r="PZK105" s="753"/>
      <c r="PZO105" s="753"/>
      <c r="PZS105" s="753"/>
      <c r="PZW105" s="753"/>
      <c r="QAA105" s="753"/>
      <c r="QAE105" s="753"/>
      <c r="QAI105" s="753"/>
      <c r="QAM105" s="753"/>
      <c r="QAQ105" s="753"/>
      <c r="QAU105" s="753"/>
      <c r="QAY105" s="753"/>
      <c r="QBC105" s="753"/>
      <c r="QBG105" s="753"/>
      <c r="QBK105" s="753"/>
      <c r="QBO105" s="753"/>
      <c r="QBS105" s="753"/>
      <c r="QBW105" s="753"/>
      <c r="QCA105" s="753"/>
      <c r="QCE105" s="753"/>
      <c r="QCI105" s="753"/>
      <c r="QCM105" s="753"/>
      <c r="QCQ105" s="753"/>
      <c r="QCU105" s="753"/>
      <c r="QCY105" s="753"/>
      <c r="QDC105" s="753"/>
      <c r="QDG105" s="753"/>
      <c r="QDK105" s="753"/>
      <c r="QDO105" s="753"/>
      <c r="QDS105" s="753"/>
      <c r="QDW105" s="753"/>
      <c r="QEA105" s="753"/>
      <c r="QEE105" s="753"/>
      <c r="QEI105" s="753"/>
      <c r="QEM105" s="753"/>
      <c r="QEQ105" s="753"/>
      <c r="QEU105" s="753"/>
      <c r="QEY105" s="753"/>
      <c r="QFC105" s="753"/>
      <c r="QFG105" s="753"/>
      <c r="QFK105" s="753"/>
      <c r="QFO105" s="753"/>
      <c r="QFS105" s="753"/>
      <c r="QFW105" s="753"/>
      <c r="QGA105" s="753"/>
      <c r="QGE105" s="753"/>
      <c r="QGI105" s="753"/>
      <c r="QGM105" s="753"/>
      <c r="QGQ105" s="753"/>
      <c r="QGU105" s="753"/>
      <c r="QGY105" s="753"/>
      <c r="QHC105" s="753"/>
      <c r="QHG105" s="753"/>
      <c r="QHK105" s="753"/>
      <c r="QHO105" s="753"/>
      <c r="QHS105" s="753"/>
      <c r="QHW105" s="753"/>
      <c r="QIA105" s="753"/>
      <c r="QIE105" s="753"/>
      <c r="QII105" s="753"/>
      <c r="QIM105" s="753"/>
      <c r="QIQ105" s="753"/>
      <c r="QIU105" s="753"/>
      <c r="QIY105" s="753"/>
      <c r="QJC105" s="753"/>
      <c r="QJG105" s="753"/>
      <c r="QJK105" s="753"/>
      <c r="QJO105" s="753"/>
      <c r="QJS105" s="753"/>
      <c r="QJW105" s="753"/>
      <c r="QKA105" s="753"/>
      <c r="QKE105" s="753"/>
      <c r="QKI105" s="753"/>
      <c r="QKM105" s="753"/>
      <c r="QKQ105" s="753"/>
      <c r="QKU105" s="753"/>
      <c r="QKY105" s="753"/>
      <c r="QLC105" s="753"/>
      <c r="QLG105" s="753"/>
      <c r="QLK105" s="753"/>
      <c r="QLO105" s="753"/>
      <c r="QLS105" s="753"/>
      <c r="QLW105" s="753"/>
      <c r="QMA105" s="753"/>
      <c r="QME105" s="753"/>
      <c r="QMI105" s="753"/>
      <c r="QMM105" s="753"/>
      <c r="QMQ105" s="753"/>
      <c r="QMU105" s="753"/>
      <c r="QMY105" s="753"/>
      <c r="QNC105" s="753"/>
      <c r="QNG105" s="753"/>
      <c r="QNK105" s="753"/>
      <c r="QNO105" s="753"/>
      <c r="QNS105" s="753"/>
      <c r="QNW105" s="753"/>
      <c r="QOA105" s="753"/>
      <c r="QOE105" s="753"/>
      <c r="QOI105" s="753"/>
      <c r="QOM105" s="753"/>
      <c r="QOQ105" s="753"/>
      <c r="QOU105" s="753"/>
      <c r="QOY105" s="753"/>
      <c r="QPC105" s="753"/>
      <c r="QPG105" s="753"/>
      <c r="QPK105" s="753"/>
      <c r="QPO105" s="753"/>
      <c r="QPS105" s="753"/>
      <c r="QPW105" s="753"/>
      <c r="QQA105" s="753"/>
      <c r="QQE105" s="753"/>
      <c r="QQI105" s="753"/>
      <c r="QQM105" s="753"/>
      <c r="QQQ105" s="753"/>
      <c r="QQU105" s="753"/>
      <c r="QQY105" s="753"/>
      <c r="QRC105" s="753"/>
      <c r="QRG105" s="753"/>
      <c r="QRK105" s="753"/>
      <c r="QRO105" s="753"/>
      <c r="QRS105" s="753"/>
      <c r="QRW105" s="753"/>
      <c r="QSA105" s="753"/>
      <c r="QSE105" s="753"/>
      <c r="QSI105" s="753"/>
      <c r="QSM105" s="753"/>
      <c r="QSQ105" s="753"/>
      <c r="QSU105" s="753"/>
      <c r="QSY105" s="753"/>
      <c r="QTC105" s="753"/>
      <c r="QTG105" s="753"/>
      <c r="QTK105" s="753"/>
      <c r="QTO105" s="753"/>
      <c r="QTS105" s="753"/>
      <c r="QTW105" s="753"/>
      <c r="QUA105" s="753"/>
      <c r="QUE105" s="753"/>
      <c r="QUI105" s="753"/>
      <c r="QUM105" s="753"/>
      <c r="QUQ105" s="753"/>
      <c r="QUU105" s="753"/>
      <c r="QUY105" s="753"/>
      <c r="QVC105" s="753"/>
      <c r="QVG105" s="753"/>
      <c r="QVK105" s="753"/>
      <c r="QVO105" s="753"/>
      <c r="QVS105" s="753"/>
      <c r="QVW105" s="753"/>
      <c r="QWA105" s="753"/>
      <c r="QWE105" s="753"/>
      <c r="QWI105" s="753"/>
      <c r="QWM105" s="753"/>
      <c r="QWQ105" s="753"/>
      <c r="QWU105" s="753"/>
      <c r="QWY105" s="753"/>
      <c r="QXC105" s="753"/>
      <c r="QXG105" s="753"/>
      <c r="QXK105" s="753"/>
      <c r="QXO105" s="753"/>
      <c r="QXS105" s="753"/>
      <c r="QXW105" s="753"/>
      <c r="QYA105" s="753"/>
      <c r="QYE105" s="753"/>
      <c r="QYI105" s="753"/>
      <c r="QYM105" s="753"/>
      <c r="QYQ105" s="753"/>
      <c r="QYU105" s="753"/>
      <c r="QYY105" s="753"/>
      <c r="QZC105" s="753"/>
      <c r="QZG105" s="753"/>
      <c r="QZK105" s="753"/>
      <c r="QZO105" s="753"/>
      <c r="QZS105" s="753"/>
      <c r="QZW105" s="753"/>
      <c r="RAA105" s="753"/>
      <c r="RAE105" s="753"/>
      <c r="RAI105" s="753"/>
      <c r="RAM105" s="753"/>
      <c r="RAQ105" s="753"/>
      <c r="RAU105" s="753"/>
      <c r="RAY105" s="753"/>
      <c r="RBC105" s="753"/>
      <c r="RBG105" s="753"/>
      <c r="RBK105" s="753"/>
      <c r="RBO105" s="753"/>
      <c r="RBS105" s="753"/>
      <c r="RBW105" s="753"/>
      <c r="RCA105" s="753"/>
      <c r="RCE105" s="753"/>
      <c r="RCI105" s="753"/>
      <c r="RCM105" s="753"/>
      <c r="RCQ105" s="753"/>
      <c r="RCU105" s="753"/>
      <c r="RCY105" s="753"/>
      <c r="RDC105" s="753"/>
      <c r="RDG105" s="753"/>
      <c r="RDK105" s="753"/>
      <c r="RDO105" s="753"/>
      <c r="RDS105" s="753"/>
      <c r="RDW105" s="753"/>
      <c r="REA105" s="753"/>
      <c r="REE105" s="753"/>
      <c r="REI105" s="753"/>
      <c r="REM105" s="753"/>
      <c r="REQ105" s="753"/>
      <c r="REU105" s="753"/>
      <c r="REY105" s="753"/>
      <c r="RFC105" s="753"/>
      <c r="RFG105" s="753"/>
      <c r="RFK105" s="753"/>
      <c r="RFO105" s="753"/>
      <c r="RFS105" s="753"/>
      <c r="RFW105" s="753"/>
      <c r="RGA105" s="753"/>
      <c r="RGE105" s="753"/>
      <c r="RGI105" s="753"/>
      <c r="RGM105" s="753"/>
      <c r="RGQ105" s="753"/>
      <c r="RGU105" s="753"/>
      <c r="RGY105" s="753"/>
      <c r="RHC105" s="753"/>
      <c r="RHG105" s="753"/>
      <c r="RHK105" s="753"/>
      <c r="RHO105" s="753"/>
      <c r="RHS105" s="753"/>
      <c r="RHW105" s="753"/>
      <c r="RIA105" s="753"/>
      <c r="RIE105" s="753"/>
      <c r="RII105" s="753"/>
      <c r="RIM105" s="753"/>
      <c r="RIQ105" s="753"/>
      <c r="RIU105" s="753"/>
      <c r="RIY105" s="753"/>
      <c r="RJC105" s="753"/>
      <c r="RJG105" s="753"/>
      <c r="RJK105" s="753"/>
      <c r="RJO105" s="753"/>
      <c r="RJS105" s="753"/>
      <c r="RJW105" s="753"/>
      <c r="RKA105" s="753"/>
      <c r="RKE105" s="753"/>
      <c r="RKI105" s="753"/>
      <c r="RKM105" s="753"/>
      <c r="RKQ105" s="753"/>
      <c r="RKU105" s="753"/>
      <c r="RKY105" s="753"/>
      <c r="RLC105" s="753"/>
      <c r="RLG105" s="753"/>
      <c r="RLK105" s="753"/>
      <c r="RLO105" s="753"/>
      <c r="RLS105" s="753"/>
      <c r="RLW105" s="753"/>
      <c r="RMA105" s="753"/>
      <c r="RME105" s="753"/>
      <c r="RMI105" s="753"/>
      <c r="RMM105" s="753"/>
      <c r="RMQ105" s="753"/>
      <c r="RMU105" s="753"/>
      <c r="RMY105" s="753"/>
      <c r="RNC105" s="753"/>
      <c r="RNG105" s="753"/>
      <c r="RNK105" s="753"/>
      <c r="RNO105" s="753"/>
      <c r="RNS105" s="753"/>
      <c r="RNW105" s="753"/>
      <c r="ROA105" s="753"/>
      <c r="ROE105" s="753"/>
      <c r="ROI105" s="753"/>
      <c r="ROM105" s="753"/>
      <c r="ROQ105" s="753"/>
      <c r="ROU105" s="753"/>
      <c r="ROY105" s="753"/>
      <c r="RPC105" s="753"/>
      <c r="RPG105" s="753"/>
      <c r="RPK105" s="753"/>
      <c r="RPO105" s="753"/>
      <c r="RPS105" s="753"/>
      <c r="RPW105" s="753"/>
      <c r="RQA105" s="753"/>
      <c r="RQE105" s="753"/>
      <c r="RQI105" s="753"/>
      <c r="RQM105" s="753"/>
      <c r="RQQ105" s="753"/>
      <c r="RQU105" s="753"/>
      <c r="RQY105" s="753"/>
      <c r="RRC105" s="753"/>
      <c r="RRG105" s="753"/>
      <c r="RRK105" s="753"/>
      <c r="RRO105" s="753"/>
      <c r="RRS105" s="753"/>
      <c r="RRW105" s="753"/>
      <c r="RSA105" s="753"/>
      <c r="RSE105" s="753"/>
      <c r="RSI105" s="753"/>
      <c r="RSM105" s="753"/>
      <c r="RSQ105" s="753"/>
      <c r="RSU105" s="753"/>
      <c r="RSY105" s="753"/>
      <c r="RTC105" s="753"/>
      <c r="RTG105" s="753"/>
      <c r="RTK105" s="753"/>
      <c r="RTO105" s="753"/>
      <c r="RTS105" s="753"/>
      <c r="RTW105" s="753"/>
      <c r="RUA105" s="753"/>
      <c r="RUE105" s="753"/>
      <c r="RUI105" s="753"/>
      <c r="RUM105" s="753"/>
      <c r="RUQ105" s="753"/>
      <c r="RUU105" s="753"/>
      <c r="RUY105" s="753"/>
      <c r="RVC105" s="753"/>
      <c r="RVG105" s="753"/>
      <c r="RVK105" s="753"/>
      <c r="RVO105" s="753"/>
      <c r="RVS105" s="753"/>
      <c r="RVW105" s="753"/>
      <c r="RWA105" s="753"/>
      <c r="RWE105" s="753"/>
      <c r="RWI105" s="753"/>
      <c r="RWM105" s="753"/>
      <c r="RWQ105" s="753"/>
      <c r="RWU105" s="753"/>
      <c r="RWY105" s="753"/>
      <c r="RXC105" s="753"/>
      <c r="RXG105" s="753"/>
      <c r="RXK105" s="753"/>
      <c r="RXO105" s="753"/>
      <c r="RXS105" s="753"/>
      <c r="RXW105" s="753"/>
      <c r="RYA105" s="753"/>
      <c r="RYE105" s="753"/>
      <c r="RYI105" s="753"/>
      <c r="RYM105" s="753"/>
      <c r="RYQ105" s="753"/>
      <c r="RYU105" s="753"/>
      <c r="RYY105" s="753"/>
      <c r="RZC105" s="753"/>
      <c r="RZG105" s="753"/>
      <c r="RZK105" s="753"/>
      <c r="RZO105" s="753"/>
      <c r="RZS105" s="753"/>
      <c r="RZW105" s="753"/>
      <c r="SAA105" s="753"/>
      <c r="SAE105" s="753"/>
      <c r="SAI105" s="753"/>
      <c r="SAM105" s="753"/>
      <c r="SAQ105" s="753"/>
      <c r="SAU105" s="753"/>
      <c r="SAY105" s="753"/>
      <c r="SBC105" s="753"/>
      <c r="SBG105" s="753"/>
      <c r="SBK105" s="753"/>
      <c r="SBO105" s="753"/>
      <c r="SBS105" s="753"/>
      <c r="SBW105" s="753"/>
      <c r="SCA105" s="753"/>
      <c r="SCE105" s="753"/>
      <c r="SCI105" s="753"/>
      <c r="SCM105" s="753"/>
      <c r="SCQ105" s="753"/>
      <c r="SCU105" s="753"/>
      <c r="SCY105" s="753"/>
      <c r="SDC105" s="753"/>
      <c r="SDG105" s="753"/>
      <c r="SDK105" s="753"/>
      <c r="SDO105" s="753"/>
      <c r="SDS105" s="753"/>
      <c r="SDW105" s="753"/>
      <c r="SEA105" s="753"/>
      <c r="SEE105" s="753"/>
      <c r="SEI105" s="753"/>
      <c r="SEM105" s="753"/>
      <c r="SEQ105" s="753"/>
      <c r="SEU105" s="753"/>
      <c r="SEY105" s="753"/>
      <c r="SFC105" s="753"/>
      <c r="SFG105" s="753"/>
      <c r="SFK105" s="753"/>
      <c r="SFO105" s="753"/>
      <c r="SFS105" s="753"/>
      <c r="SFW105" s="753"/>
      <c r="SGA105" s="753"/>
      <c r="SGE105" s="753"/>
      <c r="SGI105" s="753"/>
      <c r="SGM105" s="753"/>
      <c r="SGQ105" s="753"/>
      <c r="SGU105" s="753"/>
      <c r="SGY105" s="753"/>
      <c r="SHC105" s="753"/>
      <c r="SHG105" s="753"/>
      <c r="SHK105" s="753"/>
      <c r="SHO105" s="753"/>
      <c r="SHS105" s="753"/>
      <c r="SHW105" s="753"/>
      <c r="SIA105" s="753"/>
      <c r="SIE105" s="753"/>
      <c r="SII105" s="753"/>
      <c r="SIM105" s="753"/>
      <c r="SIQ105" s="753"/>
      <c r="SIU105" s="753"/>
      <c r="SIY105" s="753"/>
      <c r="SJC105" s="753"/>
      <c r="SJG105" s="753"/>
      <c r="SJK105" s="753"/>
      <c r="SJO105" s="753"/>
      <c r="SJS105" s="753"/>
      <c r="SJW105" s="753"/>
      <c r="SKA105" s="753"/>
      <c r="SKE105" s="753"/>
      <c r="SKI105" s="753"/>
      <c r="SKM105" s="753"/>
      <c r="SKQ105" s="753"/>
      <c r="SKU105" s="753"/>
      <c r="SKY105" s="753"/>
      <c r="SLC105" s="753"/>
      <c r="SLG105" s="753"/>
      <c r="SLK105" s="753"/>
      <c r="SLO105" s="753"/>
      <c r="SLS105" s="753"/>
      <c r="SLW105" s="753"/>
      <c r="SMA105" s="753"/>
      <c r="SME105" s="753"/>
      <c r="SMI105" s="753"/>
      <c r="SMM105" s="753"/>
      <c r="SMQ105" s="753"/>
      <c r="SMU105" s="753"/>
      <c r="SMY105" s="753"/>
      <c r="SNC105" s="753"/>
      <c r="SNG105" s="753"/>
      <c r="SNK105" s="753"/>
      <c r="SNO105" s="753"/>
      <c r="SNS105" s="753"/>
      <c r="SNW105" s="753"/>
      <c r="SOA105" s="753"/>
      <c r="SOE105" s="753"/>
      <c r="SOI105" s="753"/>
      <c r="SOM105" s="753"/>
      <c r="SOQ105" s="753"/>
      <c r="SOU105" s="753"/>
      <c r="SOY105" s="753"/>
      <c r="SPC105" s="753"/>
      <c r="SPG105" s="753"/>
      <c r="SPK105" s="753"/>
      <c r="SPO105" s="753"/>
      <c r="SPS105" s="753"/>
      <c r="SPW105" s="753"/>
      <c r="SQA105" s="753"/>
      <c r="SQE105" s="753"/>
      <c r="SQI105" s="753"/>
      <c r="SQM105" s="753"/>
      <c r="SQQ105" s="753"/>
      <c r="SQU105" s="753"/>
      <c r="SQY105" s="753"/>
      <c r="SRC105" s="753"/>
      <c r="SRG105" s="753"/>
      <c r="SRK105" s="753"/>
      <c r="SRO105" s="753"/>
      <c r="SRS105" s="753"/>
      <c r="SRW105" s="753"/>
      <c r="SSA105" s="753"/>
      <c r="SSE105" s="753"/>
      <c r="SSI105" s="753"/>
      <c r="SSM105" s="753"/>
      <c r="SSQ105" s="753"/>
      <c r="SSU105" s="753"/>
      <c r="SSY105" s="753"/>
      <c r="STC105" s="753"/>
      <c r="STG105" s="753"/>
      <c r="STK105" s="753"/>
      <c r="STO105" s="753"/>
      <c r="STS105" s="753"/>
      <c r="STW105" s="753"/>
      <c r="SUA105" s="753"/>
      <c r="SUE105" s="753"/>
      <c r="SUI105" s="753"/>
      <c r="SUM105" s="753"/>
      <c r="SUQ105" s="753"/>
      <c r="SUU105" s="753"/>
      <c r="SUY105" s="753"/>
      <c r="SVC105" s="753"/>
      <c r="SVG105" s="753"/>
      <c r="SVK105" s="753"/>
      <c r="SVO105" s="753"/>
      <c r="SVS105" s="753"/>
      <c r="SVW105" s="753"/>
      <c r="SWA105" s="753"/>
      <c r="SWE105" s="753"/>
      <c r="SWI105" s="753"/>
      <c r="SWM105" s="753"/>
      <c r="SWQ105" s="753"/>
      <c r="SWU105" s="753"/>
      <c r="SWY105" s="753"/>
      <c r="SXC105" s="753"/>
      <c r="SXG105" s="753"/>
      <c r="SXK105" s="753"/>
      <c r="SXO105" s="753"/>
      <c r="SXS105" s="753"/>
      <c r="SXW105" s="753"/>
      <c r="SYA105" s="753"/>
      <c r="SYE105" s="753"/>
      <c r="SYI105" s="753"/>
      <c r="SYM105" s="753"/>
      <c r="SYQ105" s="753"/>
      <c r="SYU105" s="753"/>
      <c r="SYY105" s="753"/>
      <c r="SZC105" s="753"/>
      <c r="SZG105" s="753"/>
      <c r="SZK105" s="753"/>
      <c r="SZO105" s="753"/>
      <c r="SZS105" s="753"/>
      <c r="SZW105" s="753"/>
      <c r="TAA105" s="753"/>
      <c r="TAE105" s="753"/>
      <c r="TAI105" s="753"/>
      <c r="TAM105" s="753"/>
      <c r="TAQ105" s="753"/>
      <c r="TAU105" s="753"/>
      <c r="TAY105" s="753"/>
      <c r="TBC105" s="753"/>
      <c r="TBG105" s="753"/>
      <c r="TBK105" s="753"/>
      <c r="TBO105" s="753"/>
      <c r="TBS105" s="753"/>
      <c r="TBW105" s="753"/>
      <c r="TCA105" s="753"/>
      <c r="TCE105" s="753"/>
      <c r="TCI105" s="753"/>
      <c r="TCM105" s="753"/>
      <c r="TCQ105" s="753"/>
      <c r="TCU105" s="753"/>
      <c r="TCY105" s="753"/>
      <c r="TDC105" s="753"/>
      <c r="TDG105" s="753"/>
      <c r="TDK105" s="753"/>
      <c r="TDO105" s="753"/>
      <c r="TDS105" s="753"/>
      <c r="TDW105" s="753"/>
      <c r="TEA105" s="753"/>
      <c r="TEE105" s="753"/>
      <c r="TEI105" s="753"/>
      <c r="TEM105" s="753"/>
      <c r="TEQ105" s="753"/>
      <c r="TEU105" s="753"/>
      <c r="TEY105" s="753"/>
      <c r="TFC105" s="753"/>
      <c r="TFG105" s="753"/>
      <c r="TFK105" s="753"/>
      <c r="TFO105" s="753"/>
      <c r="TFS105" s="753"/>
      <c r="TFW105" s="753"/>
      <c r="TGA105" s="753"/>
      <c r="TGE105" s="753"/>
      <c r="TGI105" s="753"/>
      <c r="TGM105" s="753"/>
      <c r="TGQ105" s="753"/>
      <c r="TGU105" s="753"/>
      <c r="TGY105" s="753"/>
      <c r="THC105" s="753"/>
      <c r="THG105" s="753"/>
      <c r="THK105" s="753"/>
      <c r="THO105" s="753"/>
      <c r="THS105" s="753"/>
      <c r="THW105" s="753"/>
      <c r="TIA105" s="753"/>
      <c r="TIE105" s="753"/>
      <c r="TII105" s="753"/>
      <c r="TIM105" s="753"/>
      <c r="TIQ105" s="753"/>
      <c r="TIU105" s="753"/>
      <c r="TIY105" s="753"/>
      <c r="TJC105" s="753"/>
      <c r="TJG105" s="753"/>
      <c r="TJK105" s="753"/>
      <c r="TJO105" s="753"/>
      <c r="TJS105" s="753"/>
      <c r="TJW105" s="753"/>
      <c r="TKA105" s="753"/>
      <c r="TKE105" s="753"/>
      <c r="TKI105" s="753"/>
      <c r="TKM105" s="753"/>
      <c r="TKQ105" s="753"/>
      <c r="TKU105" s="753"/>
      <c r="TKY105" s="753"/>
      <c r="TLC105" s="753"/>
      <c r="TLG105" s="753"/>
      <c r="TLK105" s="753"/>
      <c r="TLO105" s="753"/>
      <c r="TLS105" s="753"/>
      <c r="TLW105" s="753"/>
      <c r="TMA105" s="753"/>
      <c r="TME105" s="753"/>
      <c r="TMI105" s="753"/>
      <c r="TMM105" s="753"/>
      <c r="TMQ105" s="753"/>
      <c r="TMU105" s="753"/>
      <c r="TMY105" s="753"/>
      <c r="TNC105" s="753"/>
      <c r="TNG105" s="753"/>
      <c r="TNK105" s="753"/>
      <c r="TNO105" s="753"/>
      <c r="TNS105" s="753"/>
      <c r="TNW105" s="753"/>
      <c r="TOA105" s="753"/>
      <c r="TOE105" s="753"/>
      <c r="TOI105" s="753"/>
      <c r="TOM105" s="753"/>
      <c r="TOQ105" s="753"/>
      <c r="TOU105" s="753"/>
      <c r="TOY105" s="753"/>
      <c r="TPC105" s="753"/>
      <c r="TPG105" s="753"/>
      <c r="TPK105" s="753"/>
      <c r="TPO105" s="753"/>
      <c r="TPS105" s="753"/>
      <c r="TPW105" s="753"/>
      <c r="TQA105" s="753"/>
      <c r="TQE105" s="753"/>
      <c r="TQI105" s="753"/>
      <c r="TQM105" s="753"/>
      <c r="TQQ105" s="753"/>
      <c r="TQU105" s="753"/>
      <c r="TQY105" s="753"/>
      <c r="TRC105" s="753"/>
      <c r="TRG105" s="753"/>
      <c r="TRK105" s="753"/>
      <c r="TRO105" s="753"/>
      <c r="TRS105" s="753"/>
      <c r="TRW105" s="753"/>
      <c r="TSA105" s="753"/>
      <c r="TSE105" s="753"/>
      <c r="TSI105" s="753"/>
      <c r="TSM105" s="753"/>
      <c r="TSQ105" s="753"/>
      <c r="TSU105" s="753"/>
      <c r="TSY105" s="753"/>
      <c r="TTC105" s="753"/>
      <c r="TTG105" s="753"/>
      <c r="TTK105" s="753"/>
      <c r="TTO105" s="753"/>
      <c r="TTS105" s="753"/>
      <c r="TTW105" s="753"/>
      <c r="TUA105" s="753"/>
      <c r="TUE105" s="753"/>
      <c r="TUI105" s="753"/>
      <c r="TUM105" s="753"/>
      <c r="TUQ105" s="753"/>
      <c r="TUU105" s="753"/>
      <c r="TUY105" s="753"/>
      <c r="TVC105" s="753"/>
      <c r="TVG105" s="753"/>
      <c r="TVK105" s="753"/>
      <c r="TVO105" s="753"/>
      <c r="TVS105" s="753"/>
      <c r="TVW105" s="753"/>
      <c r="TWA105" s="753"/>
      <c r="TWE105" s="753"/>
      <c r="TWI105" s="753"/>
      <c r="TWM105" s="753"/>
      <c r="TWQ105" s="753"/>
      <c r="TWU105" s="753"/>
      <c r="TWY105" s="753"/>
      <c r="TXC105" s="753"/>
      <c r="TXG105" s="753"/>
      <c r="TXK105" s="753"/>
      <c r="TXO105" s="753"/>
      <c r="TXS105" s="753"/>
      <c r="TXW105" s="753"/>
      <c r="TYA105" s="753"/>
      <c r="TYE105" s="753"/>
      <c r="TYI105" s="753"/>
      <c r="TYM105" s="753"/>
      <c r="TYQ105" s="753"/>
      <c r="TYU105" s="753"/>
      <c r="TYY105" s="753"/>
      <c r="TZC105" s="753"/>
      <c r="TZG105" s="753"/>
      <c r="TZK105" s="753"/>
      <c r="TZO105" s="753"/>
      <c r="TZS105" s="753"/>
      <c r="TZW105" s="753"/>
      <c r="UAA105" s="753"/>
      <c r="UAE105" s="753"/>
      <c r="UAI105" s="753"/>
      <c r="UAM105" s="753"/>
      <c r="UAQ105" s="753"/>
      <c r="UAU105" s="753"/>
      <c r="UAY105" s="753"/>
      <c r="UBC105" s="753"/>
      <c r="UBG105" s="753"/>
      <c r="UBK105" s="753"/>
      <c r="UBO105" s="753"/>
      <c r="UBS105" s="753"/>
      <c r="UBW105" s="753"/>
      <c r="UCA105" s="753"/>
      <c r="UCE105" s="753"/>
      <c r="UCI105" s="753"/>
      <c r="UCM105" s="753"/>
      <c r="UCQ105" s="753"/>
      <c r="UCU105" s="753"/>
      <c r="UCY105" s="753"/>
      <c r="UDC105" s="753"/>
      <c r="UDG105" s="753"/>
      <c r="UDK105" s="753"/>
      <c r="UDO105" s="753"/>
      <c r="UDS105" s="753"/>
      <c r="UDW105" s="753"/>
      <c r="UEA105" s="753"/>
      <c r="UEE105" s="753"/>
      <c r="UEI105" s="753"/>
      <c r="UEM105" s="753"/>
      <c r="UEQ105" s="753"/>
      <c r="UEU105" s="753"/>
      <c r="UEY105" s="753"/>
      <c r="UFC105" s="753"/>
      <c r="UFG105" s="753"/>
      <c r="UFK105" s="753"/>
      <c r="UFO105" s="753"/>
      <c r="UFS105" s="753"/>
      <c r="UFW105" s="753"/>
      <c r="UGA105" s="753"/>
      <c r="UGE105" s="753"/>
      <c r="UGI105" s="753"/>
      <c r="UGM105" s="753"/>
      <c r="UGQ105" s="753"/>
      <c r="UGU105" s="753"/>
      <c r="UGY105" s="753"/>
      <c r="UHC105" s="753"/>
      <c r="UHG105" s="753"/>
      <c r="UHK105" s="753"/>
      <c r="UHO105" s="753"/>
      <c r="UHS105" s="753"/>
      <c r="UHW105" s="753"/>
      <c r="UIA105" s="753"/>
      <c r="UIE105" s="753"/>
      <c r="UII105" s="753"/>
      <c r="UIM105" s="753"/>
      <c r="UIQ105" s="753"/>
      <c r="UIU105" s="753"/>
      <c r="UIY105" s="753"/>
      <c r="UJC105" s="753"/>
      <c r="UJG105" s="753"/>
      <c r="UJK105" s="753"/>
      <c r="UJO105" s="753"/>
      <c r="UJS105" s="753"/>
      <c r="UJW105" s="753"/>
      <c r="UKA105" s="753"/>
      <c r="UKE105" s="753"/>
      <c r="UKI105" s="753"/>
      <c r="UKM105" s="753"/>
      <c r="UKQ105" s="753"/>
      <c r="UKU105" s="753"/>
      <c r="UKY105" s="753"/>
      <c r="ULC105" s="753"/>
      <c r="ULG105" s="753"/>
      <c r="ULK105" s="753"/>
      <c r="ULO105" s="753"/>
      <c r="ULS105" s="753"/>
      <c r="ULW105" s="753"/>
      <c r="UMA105" s="753"/>
      <c r="UME105" s="753"/>
      <c r="UMI105" s="753"/>
      <c r="UMM105" s="753"/>
      <c r="UMQ105" s="753"/>
      <c r="UMU105" s="753"/>
      <c r="UMY105" s="753"/>
      <c r="UNC105" s="753"/>
      <c r="UNG105" s="753"/>
      <c r="UNK105" s="753"/>
      <c r="UNO105" s="753"/>
      <c r="UNS105" s="753"/>
      <c r="UNW105" s="753"/>
      <c r="UOA105" s="753"/>
      <c r="UOE105" s="753"/>
      <c r="UOI105" s="753"/>
      <c r="UOM105" s="753"/>
      <c r="UOQ105" s="753"/>
      <c r="UOU105" s="753"/>
      <c r="UOY105" s="753"/>
      <c r="UPC105" s="753"/>
      <c r="UPG105" s="753"/>
      <c r="UPK105" s="753"/>
      <c r="UPO105" s="753"/>
      <c r="UPS105" s="753"/>
      <c r="UPW105" s="753"/>
      <c r="UQA105" s="753"/>
      <c r="UQE105" s="753"/>
      <c r="UQI105" s="753"/>
      <c r="UQM105" s="753"/>
      <c r="UQQ105" s="753"/>
      <c r="UQU105" s="753"/>
      <c r="UQY105" s="753"/>
      <c r="URC105" s="753"/>
      <c r="URG105" s="753"/>
      <c r="URK105" s="753"/>
      <c r="URO105" s="753"/>
      <c r="URS105" s="753"/>
      <c r="URW105" s="753"/>
      <c r="USA105" s="753"/>
      <c r="USE105" s="753"/>
      <c r="USI105" s="753"/>
      <c r="USM105" s="753"/>
      <c r="USQ105" s="753"/>
      <c r="USU105" s="753"/>
      <c r="USY105" s="753"/>
      <c r="UTC105" s="753"/>
      <c r="UTG105" s="753"/>
      <c r="UTK105" s="753"/>
      <c r="UTO105" s="753"/>
      <c r="UTS105" s="753"/>
      <c r="UTW105" s="753"/>
      <c r="UUA105" s="753"/>
      <c r="UUE105" s="753"/>
      <c r="UUI105" s="753"/>
      <c r="UUM105" s="753"/>
      <c r="UUQ105" s="753"/>
      <c r="UUU105" s="753"/>
      <c r="UUY105" s="753"/>
      <c r="UVC105" s="753"/>
      <c r="UVG105" s="753"/>
      <c r="UVK105" s="753"/>
      <c r="UVO105" s="753"/>
      <c r="UVS105" s="753"/>
      <c r="UVW105" s="753"/>
      <c r="UWA105" s="753"/>
      <c r="UWE105" s="753"/>
      <c r="UWI105" s="753"/>
      <c r="UWM105" s="753"/>
      <c r="UWQ105" s="753"/>
      <c r="UWU105" s="753"/>
      <c r="UWY105" s="753"/>
      <c r="UXC105" s="753"/>
      <c r="UXG105" s="753"/>
      <c r="UXK105" s="753"/>
      <c r="UXO105" s="753"/>
      <c r="UXS105" s="753"/>
      <c r="UXW105" s="753"/>
      <c r="UYA105" s="753"/>
      <c r="UYE105" s="753"/>
      <c r="UYI105" s="753"/>
      <c r="UYM105" s="753"/>
      <c r="UYQ105" s="753"/>
      <c r="UYU105" s="753"/>
      <c r="UYY105" s="753"/>
      <c r="UZC105" s="753"/>
      <c r="UZG105" s="753"/>
      <c r="UZK105" s="753"/>
      <c r="UZO105" s="753"/>
      <c r="UZS105" s="753"/>
      <c r="UZW105" s="753"/>
      <c r="VAA105" s="753"/>
      <c r="VAE105" s="753"/>
      <c r="VAI105" s="753"/>
      <c r="VAM105" s="753"/>
      <c r="VAQ105" s="753"/>
      <c r="VAU105" s="753"/>
      <c r="VAY105" s="753"/>
      <c r="VBC105" s="753"/>
      <c r="VBG105" s="753"/>
      <c r="VBK105" s="753"/>
      <c r="VBO105" s="753"/>
      <c r="VBS105" s="753"/>
      <c r="VBW105" s="753"/>
      <c r="VCA105" s="753"/>
      <c r="VCE105" s="753"/>
      <c r="VCI105" s="753"/>
      <c r="VCM105" s="753"/>
      <c r="VCQ105" s="753"/>
      <c r="VCU105" s="753"/>
      <c r="VCY105" s="753"/>
      <c r="VDC105" s="753"/>
      <c r="VDG105" s="753"/>
      <c r="VDK105" s="753"/>
      <c r="VDO105" s="753"/>
      <c r="VDS105" s="753"/>
      <c r="VDW105" s="753"/>
      <c r="VEA105" s="753"/>
      <c r="VEE105" s="753"/>
      <c r="VEI105" s="753"/>
      <c r="VEM105" s="753"/>
      <c r="VEQ105" s="753"/>
      <c r="VEU105" s="753"/>
      <c r="VEY105" s="753"/>
      <c r="VFC105" s="753"/>
      <c r="VFG105" s="753"/>
      <c r="VFK105" s="753"/>
      <c r="VFO105" s="753"/>
      <c r="VFS105" s="753"/>
      <c r="VFW105" s="753"/>
      <c r="VGA105" s="753"/>
      <c r="VGE105" s="753"/>
      <c r="VGI105" s="753"/>
      <c r="VGM105" s="753"/>
      <c r="VGQ105" s="753"/>
      <c r="VGU105" s="753"/>
      <c r="VGY105" s="753"/>
      <c r="VHC105" s="753"/>
      <c r="VHG105" s="753"/>
      <c r="VHK105" s="753"/>
      <c r="VHO105" s="753"/>
      <c r="VHS105" s="753"/>
      <c r="VHW105" s="753"/>
      <c r="VIA105" s="753"/>
      <c r="VIE105" s="753"/>
      <c r="VII105" s="753"/>
      <c r="VIM105" s="753"/>
      <c r="VIQ105" s="753"/>
      <c r="VIU105" s="753"/>
      <c r="VIY105" s="753"/>
      <c r="VJC105" s="753"/>
      <c r="VJG105" s="753"/>
      <c r="VJK105" s="753"/>
      <c r="VJO105" s="753"/>
      <c r="VJS105" s="753"/>
      <c r="VJW105" s="753"/>
      <c r="VKA105" s="753"/>
      <c r="VKE105" s="753"/>
      <c r="VKI105" s="753"/>
      <c r="VKM105" s="753"/>
      <c r="VKQ105" s="753"/>
      <c r="VKU105" s="753"/>
      <c r="VKY105" s="753"/>
      <c r="VLC105" s="753"/>
      <c r="VLG105" s="753"/>
      <c r="VLK105" s="753"/>
      <c r="VLO105" s="753"/>
      <c r="VLS105" s="753"/>
      <c r="VLW105" s="753"/>
      <c r="VMA105" s="753"/>
      <c r="VME105" s="753"/>
      <c r="VMI105" s="753"/>
      <c r="VMM105" s="753"/>
      <c r="VMQ105" s="753"/>
      <c r="VMU105" s="753"/>
      <c r="VMY105" s="753"/>
      <c r="VNC105" s="753"/>
      <c r="VNG105" s="753"/>
      <c r="VNK105" s="753"/>
      <c r="VNO105" s="753"/>
      <c r="VNS105" s="753"/>
      <c r="VNW105" s="753"/>
      <c r="VOA105" s="753"/>
      <c r="VOE105" s="753"/>
      <c r="VOI105" s="753"/>
      <c r="VOM105" s="753"/>
      <c r="VOQ105" s="753"/>
      <c r="VOU105" s="753"/>
      <c r="VOY105" s="753"/>
      <c r="VPC105" s="753"/>
      <c r="VPG105" s="753"/>
      <c r="VPK105" s="753"/>
      <c r="VPO105" s="753"/>
      <c r="VPS105" s="753"/>
      <c r="VPW105" s="753"/>
      <c r="VQA105" s="753"/>
      <c r="VQE105" s="753"/>
      <c r="VQI105" s="753"/>
      <c r="VQM105" s="753"/>
      <c r="VQQ105" s="753"/>
      <c r="VQU105" s="753"/>
      <c r="VQY105" s="753"/>
      <c r="VRC105" s="753"/>
      <c r="VRG105" s="753"/>
      <c r="VRK105" s="753"/>
      <c r="VRO105" s="753"/>
      <c r="VRS105" s="753"/>
      <c r="VRW105" s="753"/>
      <c r="VSA105" s="753"/>
      <c r="VSE105" s="753"/>
      <c r="VSI105" s="753"/>
      <c r="VSM105" s="753"/>
      <c r="VSQ105" s="753"/>
      <c r="VSU105" s="753"/>
      <c r="VSY105" s="753"/>
      <c r="VTC105" s="753"/>
      <c r="VTG105" s="753"/>
      <c r="VTK105" s="753"/>
      <c r="VTO105" s="753"/>
      <c r="VTS105" s="753"/>
      <c r="VTW105" s="753"/>
      <c r="VUA105" s="753"/>
      <c r="VUE105" s="753"/>
      <c r="VUI105" s="753"/>
      <c r="VUM105" s="753"/>
      <c r="VUQ105" s="753"/>
      <c r="VUU105" s="753"/>
      <c r="VUY105" s="753"/>
      <c r="VVC105" s="753"/>
      <c r="VVG105" s="753"/>
      <c r="VVK105" s="753"/>
      <c r="VVO105" s="753"/>
      <c r="VVS105" s="753"/>
      <c r="VVW105" s="753"/>
      <c r="VWA105" s="753"/>
      <c r="VWE105" s="753"/>
      <c r="VWI105" s="753"/>
      <c r="VWM105" s="753"/>
      <c r="VWQ105" s="753"/>
      <c r="VWU105" s="753"/>
      <c r="VWY105" s="753"/>
      <c r="VXC105" s="753"/>
      <c r="VXG105" s="753"/>
      <c r="VXK105" s="753"/>
      <c r="VXO105" s="753"/>
      <c r="VXS105" s="753"/>
      <c r="VXW105" s="753"/>
      <c r="VYA105" s="753"/>
      <c r="VYE105" s="753"/>
      <c r="VYI105" s="753"/>
      <c r="VYM105" s="753"/>
      <c r="VYQ105" s="753"/>
      <c r="VYU105" s="753"/>
      <c r="VYY105" s="753"/>
      <c r="VZC105" s="753"/>
      <c r="VZG105" s="753"/>
      <c r="VZK105" s="753"/>
      <c r="VZO105" s="753"/>
      <c r="VZS105" s="753"/>
      <c r="VZW105" s="753"/>
      <c r="WAA105" s="753"/>
      <c r="WAE105" s="753"/>
      <c r="WAI105" s="753"/>
      <c r="WAM105" s="753"/>
      <c r="WAQ105" s="753"/>
      <c r="WAU105" s="753"/>
      <c r="WAY105" s="753"/>
      <c r="WBC105" s="753"/>
      <c r="WBG105" s="753"/>
      <c r="WBK105" s="753"/>
      <c r="WBO105" s="753"/>
      <c r="WBS105" s="753"/>
      <c r="WBW105" s="753"/>
      <c r="WCA105" s="753"/>
      <c r="WCE105" s="753"/>
      <c r="WCI105" s="753"/>
      <c r="WCM105" s="753"/>
      <c r="WCQ105" s="753"/>
      <c r="WCU105" s="753"/>
      <c r="WCY105" s="753"/>
      <c r="WDC105" s="753"/>
      <c r="WDG105" s="753"/>
      <c r="WDK105" s="753"/>
      <c r="WDO105" s="753"/>
      <c r="WDS105" s="753"/>
      <c r="WDW105" s="753"/>
      <c r="WEA105" s="753"/>
      <c r="WEE105" s="753"/>
      <c r="WEI105" s="753"/>
      <c r="WEM105" s="753"/>
      <c r="WEQ105" s="753"/>
      <c r="WEU105" s="753"/>
      <c r="WEY105" s="753"/>
      <c r="WFC105" s="753"/>
      <c r="WFG105" s="753"/>
      <c r="WFK105" s="753"/>
      <c r="WFO105" s="753"/>
      <c r="WFS105" s="753"/>
      <c r="WFW105" s="753"/>
      <c r="WGA105" s="753"/>
      <c r="WGE105" s="753"/>
      <c r="WGI105" s="753"/>
      <c r="WGM105" s="753"/>
      <c r="WGQ105" s="753"/>
      <c r="WGU105" s="753"/>
      <c r="WGY105" s="753"/>
      <c r="WHC105" s="753"/>
      <c r="WHG105" s="753"/>
      <c r="WHK105" s="753"/>
      <c r="WHO105" s="753"/>
      <c r="WHS105" s="753"/>
      <c r="WHW105" s="753"/>
      <c r="WIA105" s="753"/>
      <c r="WIE105" s="753"/>
      <c r="WII105" s="753"/>
      <c r="WIM105" s="753"/>
      <c r="WIQ105" s="753"/>
      <c r="WIU105" s="753"/>
      <c r="WIY105" s="753"/>
      <c r="WJC105" s="753"/>
      <c r="WJG105" s="753"/>
      <c r="WJK105" s="753"/>
      <c r="WJO105" s="753"/>
      <c r="WJS105" s="753"/>
      <c r="WJW105" s="753"/>
      <c r="WKA105" s="753"/>
      <c r="WKE105" s="753"/>
      <c r="WKI105" s="753"/>
      <c r="WKM105" s="753"/>
      <c r="WKQ105" s="753"/>
      <c r="WKU105" s="753"/>
      <c r="WKY105" s="753"/>
      <c r="WLC105" s="753"/>
      <c r="WLG105" s="753"/>
      <c r="WLK105" s="753"/>
      <c r="WLO105" s="753"/>
      <c r="WLS105" s="753"/>
      <c r="WLW105" s="753"/>
      <c r="WMA105" s="753"/>
      <c r="WME105" s="753"/>
      <c r="WMI105" s="753"/>
      <c r="WMM105" s="753"/>
      <c r="WMQ105" s="753"/>
      <c r="WMU105" s="753"/>
      <c r="WMY105" s="753"/>
      <c r="WNC105" s="753"/>
      <c r="WNG105" s="753"/>
      <c r="WNK105" s="753"/>
      <c r="WNO105" s="753"/>
      <c r="WNS105" s="753"/>
      <c r="WNW105" s="753"/>
      <c r="WOA105" s="753"/>
      <c r="WOE105" s="753"/>
      <c r="WOI105" s="753"/>
      <c r="WOM105" s="753"/>
      <c r="WOQ105" s="753"/>
      <c r="WOU105" s="753"/>
      <c r="WOY105" s="753"/>
      <c r="WPC105" s="753"/>
      <c r="WPG105" s="753"/>
      <c r="WPK105" s="753"/>
      <c r="WPO105" s="753"/>
      <c r="WPS105" s="753"/>
      <c r="WPW105" s="753"/>
      <c r="WQA105" s="753"/>
      <c r="WQE105" s="753"/>
      <c r="WQI105" s="753"/>
      <c r="WQM105" s="753"/>
      <c r="WQQ105" s="753"/>
      <c r="WQU105" s="753"/>
      <c r="WQY105" s="753"/>
      <c r="WRC105" s="753"/>
      <c r="WRG105" s="753"/>
      <c r="WRK105" s="753"/>
      <c r="WRO105" s="753"/>
      <c r="WRS105" s="753"/>
      <c r="WRW105" s="753"/>
      <c r="WSA105" s="753"/>
      <c r="WSE105" s="753"/>
      <c r="WSI105" s="753"/>
      <c r="WSM105" s="753"/>
      <c r="WSQ105" s="753"/>
      <c r="WSU105" s="753"/>
      <c r="WSY105" s="753"/>
      <c r="WTC105" s="753"/>
      <c r="WTG105" s="753"/>
      <c r="WTK105" s="753"/>
      <c r="WTO105" s="753"/>
      <c r="WTS105" s="753"/>
      <c r="WTW105" s="753"/>
      <c r="WUA105" s="753"/>
      <c r="WUE105" s="753"/>
      <c r="WUI105" s="753"/>
      <c r="WUM105" s="753"/>
      <c r="WUQ105" s="753"/>
      <c r="WUU105" s="753"/>
      <c r="WUY105" s="753"/>
      <c r="WVC105" s="753"/>
      <c r="WVG105" s="753"/>
      <c r="WVK105" s="753"/>
      <c r="WVO105" s="753"/>
      <c r="WVS105" s="753"/>
      <c r="WVW105" s="753"/>
      <c r="WWA105" s="753"/>
      <c r="WWE105" s="753"/>
      <c r="WWI105" s="753"/>
      <c r="WWM105" s="753"/>
      <c r="WWQ105" s="753"/>
      <c r="WWU105" s="753"/>
      <c r="WWY105" s="753"/>
      <c r="WXC105" s="753"/>
      <c r="WXG105" s="753"/>
      <c r="WXK105" s="753"/>
      <c r="WXO105" s="753"/>
      <c r="WXS105" s="753"/>
      <c r="WXW105" s="753"/>
      <c r="WYA105" s="753"/>
      <c r="WYE105" s="753"/>
      <c r="WYI105" s="753"/>
      <c r="WYM105" s="753"/>
      <c r="WYQ105" s="753"/>
      <c r="WYU105" s="753"/>
      <c r="WYY105" s="753"/>
      <c r="WZC105" s="753"/>
      <c r="WZG105" s="753"/>
      <c r="WZK105" s="753"/>
      <c r="WZO105" s="753"/>
      <c r="WZS105" s="753"/>
      <c r="WZW105" s="753"/>
      <c r="XAA105" s="753"/>
      <c r="XAE105" s="753"/>
      <c r="XAI105" s="753"/>
      <c r="XAM105" s="753"/>
      <c r="XAQ105" s="753"/>
      <c r="XAU105" s="753"/>
      <c r="XAY105" s="753"/>
      <c r="XBC105" s="753"/>
      <c r="XBG105" s="753"/>
      <c r="XBK105" s="753"/>
      <c r="XBO105" s="753"/>
      <c r="XBS105" s="753"/>
      <c r="XBW105" s="753"/>
      <c r="XCA105" s="753"/>
      <c r="XCE105" s="753"/>
      <c r="XCI105" s="753"/>
      <c r="XCM105" s="753"/>
      <c r="XCQ105" s="753"/>
      <c r="XCU105" s="753"/>
      <c r="XCY105" s="753"/>
      <c r="XDC105" s="753"/>
      <c r="XDG105" s="753"/>
      <c r="XDK105" s="753"/>
      <c r="XDO105" s="753"/>
      <c r="XDS105" s="753"/>
      <c r="XDW105" s="753"/>
      <c r="XEA105" s="753"/>
      <c r="XEE105" s="753"/>
      <c r="XEI105" s="753"/>
      <c r="XEM105" s="753"/>
      <c r="XEQ105" s="753"/>
      <c r="XEU105" s="753"/>
      <c r="XEY105" s="753"/>
      <c r="XFC105" s="753"/>
    </row>
    <row r="106" spans="1:1023 1027:2047 2051:3071 3075:4095 4099:5119 5123:6143 6147:7167 7171:8191 8195:9215 9219:10239 10243:11263 11267:12287 12291:13311 13315:14335 14339:15359 15363:16383" s="752" customFormat="1" ht="16">
      <c r="A106" s="760" t="s">
        <v>893</v>
      </c>
      <c r="B106" s="761" t="s">
        <v>748</v>
      </c>
      <c r="C106" s="761" t="s">
        <v>894</v>
      </c>
      <c r="D106" s="849" t="s">
        <v>895</v>
      </c>
      <c r="E106" s="752" t="s">
        <v>731</v>
      </c>
      <c r="G106" s="753"/>
      <c r="K106" s="753"/>
      <c r="O106" s="753"/>
      <c r="S106" s="753"/>
      <c r="W106" s="753"/>
      <c r="AA106" s="753"/>
      <c r="AE106" s="753"/>
      <c r="AI106" s="753"/>
      <c r="AM106" s="753"/>
      <c r="AQ106" s="753"/>
      <c r="AU106" s="753"/>
      <c r="AY106" s="753"/>
      <c r="BC106" s="753"/>
      <c r="BG106" s="753"/>
      <c r="BK106" s="753"/>
      <c r="BO106" s="753"/>
      <c r="BS106" s="753"/>
      <c r="BW106" s="753"/>
      <c r="CA106" s="753"/>
      <c r="CE106" s="753"/>
      <c r="CI106" s="753"/>
      <c r="CM106" s="753"/>
      <c r="CQ106" s="753"/>
      <c r="CU106" s="753"/>
      <c r="CY106" s="753"/>
      <c r="DC106" s="753"/>
      <c r="DG106" s="753"/>
      <c r="DK106" s="753"/>
      <c r="DO106" s="753"/>
      <c r="DS106" s="753"/>
      <c r="DW106" s="753"/>
      <c r="EA106" s="753"/>
      <c r="EE106" s="753"/>
      <c r="EI106" s="753"/>
      <c r="EM106" s="753"/>
      <c r="EQ106" s="753"/>
      <c r="EU106" s="753"/>
      <c r="EY106" s="753"/>
      <c r="FC106" s="753"/>
      <c r="FG106" s="753"/>
      <c r="FK106" s="753"/>
      <c r="FO106" s="753"/>
      <c r="FS106" s="753"/>
      <c r="FW106" s="753"/>
      <c r="GA106" s="753"/>
      <c r="GE106" s="753"/>
      <c r="GI106" s="753"/>
      <c r="GM106" s="753"/>
      <c r="GQ106" s="753"/>
      <c r="GU106" s="753"/>
      <c r="GY106" s="753"/>
      <c r="HC106" s="753"/>
      <c r="HG106" s="753"/>
      <c r="HK106" s="753"/>
      <c r="HO106" s="753"/>
      <c r="HS106" s="753"/>
      <c r="HW106" s="753"/>
      <c r="IA106" s="753"/>
      <c r="IE106" s="753"/>
      <c r="II106" s="753"/>
      <c r="IM106" s="753"/>
      <c r="IQ106" s="753"/>
      <c r="IU106" s="753"/>
      <c r="IY106" s="753"/>
      <c r="JC106" s="753"/>
      <c r="JG106" s="753"/>
      <c r="JK106" s="753"/>
      <c r="JO106" s="753"/>
      <c r="JS106" s="753"/>
      <c r="JW106" s="753"/>
      <c r="KA106" s="753"/>
      <c r="KE106" s="753"/>
      <c r="KI106" s="753"/>
      <c r="KM106" s="753"/>
      <c r="KQ106" s="753"/>
      <c r="KU106" s="753"/>
      <c r="KY106" s="753"/>
      <c r="LC106" s="753"/>
      <c r="LG106" s="753"/>
      <c r="LK106" s="753"/>
      <c r="LO106" s="753"/>
      <c r="LS106" s="753"/>
      <c r="LW106" s="753"/>
      <c r="MA106" s="753"/>
      <c r="ME106" s="753"/>
      <c r="MI106" s="753"/>
      <c r="MM106" s="753"/>
      <c r="MQ106" s="753"/>
      <c r="MU106" s="753"/>
      <c r="MY106" s="753"/>
      <c r="NC106" s="753"/>
      <c r="NG106" s="753"/>
      <c r="NK106" s="753"/>
      <c r="NO106" s="753"/>
      <c r="NS106" s="753"/>
      <c r="NW106" s="753"/>
      <c r="OA106" s="753"/>
      <c r="OE106" s="753"/>
      <c r="OI106" s="753"/>
      <c r="OM106" s="753"/>
      <c r="OQ106" s="753"/>
      <c r="OU106" s="753"/>
      <c r="OY106" s="753"/>
      <c r="PC106" s="753"/>
      <c r="PG106" s="753"/>
      <c r="PK106" s="753"/>
      <c r="PO106" s="753"/>
      <c r="PS106" s="753"/>
      <c r="PW106" s="753"/>
      <c r="QA106" s="753"/>
      <c r="QE106" s="753"/>
      <c r="QI106" s="753"/>
      <c r="QM106" s="753"/>
      <c r="QQ106" s="753"/>
      <c r="QU106" s="753"/>
      <c r="QY106" s="753"/>
      <c r="RC106" s="753"/>
      <c r="RG106" s="753"/>
      <c r="RK106" s="753"/>
      <c r="RO106" s="753"/>
      <c r="RS106" s="753"/>
      <c r="RW106" s="753"/>
      <c r="SA106" s="753"/>
      <c r="SE106" s="753"/>
      <c r="SI106" s="753"/>
      <c r="SM106" s="753"/>
      <c r="SQ106" s="753"/>
      <c r="SU106" s="753"/>
      <c r="SY106" s="753"/>
      <c r="TC106" s="753"/>
      <c r="TG106" s="753"/>
      <c r="TK106" s="753"/>
      <c r="TO106" s="753"/>
      <c r="TS106" s="753"/>
      <c r="TW106" s="753"/>
      <c r="UA106" s="753"/>
      <c r="UE106" s="753"/>
      <c r="UI106" s="753"/>
      <c r="UM106" s="753"/>
      <c r="UQ106" s="753"/>
      <c r="UU106" s="753"/>
      <c r="UY106" s="753"/>
      <c r="VC106" s="753"/>
      <c r="VG106" s="753"/>
      <c r="VK106" s="753"/>
      <c r="VO106" s="753"/>
      <c r="VS106" s="753"/>
      <c r="VW106" s="753"/>
      <c r="WA106" s="753"/>
      <c r="WE106" s="753"/>
      <c r="WI106" s="753"/>
      <c r="WM106" s="753"/>
      <c r="WQ106" s="753"/>
      <c r="WU106" s="753"/>
      <c r="WY106" s="753"/>
      <c r="XC106" s="753"/>
      <c r="XG106" s="753"/>
      <c r="XK106" s="753"/>
      <c r="XO106" s="753"/>
      <c r="XS106" s="753"/>
      <c r="XW106" s="753"/>
      <c r="YA106" s="753"/>
      <c r="YE106" s="753"/>
      <c r="YI106" s="753"/>
      <c r="YM106" s="753"/>
      <c r="YQ106" s="753"/>
      <c r="YU106" s="753"/>
      <c r="YY106" s="753"/>
      <c r="ZC106" s="753"/>
      <c r="ZG106" s="753"/>
      <c r="ZK106" s="753"/>
      <c r="ZO106" s="753"/>
      <c r="ZS106" s="753"/>
      <c r="ZW106" s="753"/>
      <c r="AAA106" s="753"/>
      <c r="AAE106" s="753"/>
      <c r="AAI106" s="753"/>
      <c r="AAM106" s="753"/>
      <c r="AAQ106" s="753"/>
      <c r="AAU106" s="753"/>
      <c r="AAY106" s="753"/>
      <c r="ABC106" s="753"/>
      <c r="ABG106" s="753"/>
      <c r="ABK106" s="753"/>
      <c r="ABO106" s="753"/>
      <c r="ABS106" s="753"/>
      <c r="ABW106" s="753"/>
      <c r="ACA106" s="753"/>
      <c r="ACE106" s="753"/>
      <c r="ACI106" s="753"/>
      <c r="ACM106" s="753"/>
      <c r="ACQ106" s="753"/>
      <c r="ACU106" s="753"/>
      <c r="ACY106" s="753"/>
      <c r="ADC106" s="753"/>
      <c r="ADG106" s="753"/>
      <c r="ADK106" s="753"/>
      <c r="ADO106" s="753"/>
      <c r="ADS106" s="753"/>
      <c r="ADW106" s="753"/>
      <c r="AEA106" s="753"/>
      <c r="AEE106" s="753"/>
      <c r="AEI106" s="753"/>
      <c r="AEM106" s="753"/>
      <c r="AEQ106" s="753"/>
      <c r="AEU106" s="753"/>
      <c r="AEY106" s="753"/>
      <c r="AFC106" s="753"/>
      <c r="AFG106" s="753"/>
      <c r="AFK106" s="753"/>
      <c r="AFO106" s="753"/>
      <c r="AFS106" s="753"/>
      <c r="AFW106" s="753"/>
      <c r="AGA106" s="753"/>
      <c r="AGE106" s="753"/>
      <c r="AGI106" s="753"/>
      <c r="AGM106" s="753"/>
      <c r="AGQ106" s="753"/>
      <c r="AGU106" s="753"/>
      <c r="AGY106" s="753"/>
      <c r="AHC106" s="753"/>
      <c r="AHG106" s="753"/>
      <c r="AHK106" s="753"/>
      <c r="AHO106" s="753"/>
      <c r="AHS106" s="753"/>
      <c r="AHW106" s="753"/>
      <c r="AIA106" s="753"/>
      <c r="AIE106" s="753"/>
      <c r="AII106" s="753"/>
      <c r="AIM106" s="753"/>
      <c r="AIQ106" s="753"/>
      <c r="AIU106" s="753"/>
      <c r="AIY106" s="753"/>
      <c r="AJC106" s="753"/>
      <c r="AJG106" s="753"/>
      <c r="AJK106" s="753"/>
      <c r="AJO106" s="753"/>
      <c r="AJS106" s="753"/>
      <c r="AJW106" s="753"/>
      <c r="AKA106" s="753"/>
      <c r="AKE106" s="753"/>
      <c r="AKI106" s="753"/>
      <c r="AKM106" s="753"/>
      <c r="AKQ106" s="753"/>
      <c r="AKU106" s="753"/>
      <c r="AKY106" s="753"/>
      <c r="ALC106" s="753"/>
      <c r="ALG106" s="753"/>
      <c r="ALK106" s="753"/>
      <c r="ALO106" s="753"/>
      <c r="ALS106" s="753"/>
      <c r="ALW106" s="753"/>
      <c r="AMA106" s="753"/>
      <c r="AME106" s="753"/>
      <c r="AMI106" s="753"/>
      <c r="AMM106" s="753"/>
      <c r="AMQ106" s="753"/>
      <c r="AMU106" s="753"/>
      <c r="AMY106" s="753"/>
      <c r="ANC106" s="753"/>
      <c r="ANG106" s="753"/>
      <c r="ANK106" s="753"/>
      <c r="ANO106" s="753"/>
      <c r="ANS106" s="753"/>
      <c r="ANW106" s="753"/>
      <c r="AOA106" s="753"/>
      <c r="AOE106" s="753"/>
      <c r="AOI106" s="753"/>
      <c r="AOM106" s="753"/>
      <c r="AOQ106" s="753"/>
      <c r="AOU106" s="753"/>
      <c r="AOY106" s="753"/>
      <c r="APC106" s="753"/>
      <c r="APG106" s="753"/>
      <c r="APK106" s="753"/>
      <c r="APO106" s="753"/>
      <c r="APS106" s="753"/>
      <c r="APW106" s="753"/>
      <c r="AQA106" s="753"/>
      <c r="AQE106" s="753"/>
      <c r="AQI106" s="753"/>
      <c r="AQM106" s="753"/>
      <c r="AQQ106" s="753"/>
      <c r="AQU106" s="753"/>
      <c r="AQY106" s="753"/>
      <c r="ARC106" s="753"/>
      <c r="ARG106" s="753"/>
      <c r="ARK106" s="753"/>
      <c r="ARO106" s="753"/>
      <c r="ARS106" s="753"/>
      <c r="ARW106" s="753"/>
      <c r="ASA106" s="753"/>
      <c r="ASE106" s="753"/>
      <c r="ASI106" s="753"/>
      <c r="ASM106" s="753"/>
      <c r="ASQ106" s="753"/>
      <c r="ASU106" s="753"/>
      <c r="ASY106" s="753"/>
      <c r="ATC106" s="753"/>
      <c r="ATG106" s="753"/>
      <c r="ATK106" s="753"/>
      <c r="ATO106" s="753"/>
      <c r="ATS106" s="753"/>
      <c r="ATW106" s="753"/>
      <c r="AUA106" s="753"/>
      <c r="AUE106" s="753"/>
      <c r="AUI106" s="753"/>
      <c r="AUM106" s="753"/>
      <c r="AUQ106" s="753"/>
      <c r="AUU106" s="753"/>
      <c r="AUY106" s="753"/>
      <c r="AVC106" s="753"/>
      <c r="AVG106" s="753"/>
      <c r="AVK106" s="753"/>
      <c r="AVO106" s="753"/>
      <c r="AVS106" s="753"/>
      <c r="AVW106" s="753"/>
      <c r="AWA106" s="753"/>
      <c r="AWE106" s="753"/>
      <c r="AWI106" s="753"/>
      <c r="AWM106" s="753"/>
      <c r="AWQ106" s="753"/>
      <c r="AWU106" s="753"/>
      <c r="AWY106" s="753"/>
      <c r="AXC106" s="753"/>
      <c r="AXG106" s="753"/>
      <c r="AXK106" s="753"/>
      <c r="AXO106" s="753"/>
      <c r="AXS106" s="753"/>
      <c r="AXW106" s="753"/>
      <c r="AYA106" s="753"/>
      <c r="AYE106" s="753"/>
      <c r="AYI106" s="753"/>
      <c r="AYM106" s="753"/>
      <c r="AYQ106" s="753"/>
      <c r="AYU106" s="753"/>
      <c r="AYY106" s="753"/>
      <c r="AZC106" s="753"/>
      <c r="AZG106" s="753"/>
      <c r="AZK106" s="753"/>
      <c r="AZO106" s="753"/>
      <c r="AZS106" s="753"/>
      <c r="AZW106" s="753"/>
      <c r="BAA106" s="753"/>
      <c r="BAE106" s="753"/>
      <c r="BAI106" s="753"/>
      <c r="BAM106" s="753"/>
      <c r="BAQ106" s="753"/>
      <c r="BAU106" s="753"/>
      <c r="BAY106" s="753"/>
      <c r="BBC106" s="753"/>
      <c r="BBG106" s="753"/>
      <c r="BBK106" s="753"/>
      <c r="BBO106" s="753"/>
      <c r="BBS106" s="753"/>
      <c r="BBW106" s="753"/>
      <c r="BCA106" s="753"/>
      <c r="BCE106" s="753"/>
      <c r="BCI106" s="753"/>
      <c r="BCM106" s="753"/>
      <c r="BCQ106" s="753"/>
      <c r="BCU106" s="753"/>
      <c r="BCY106" s="753"/>
      <c r="BDC106" s="753"/>
      <c r="BDG106" s="753"/>
      <c r="BDK106" s="753"/>
      <c r="BDO106" s="753"/>
      <c r="BDS106" s="753"/>
      <c r="BDW106" s="753"/>
      <c r="BEA106" s="753"/>
      <c r="BEE106" s="753"/>
      <c r="BEI106" s="753"/>
      <c r="BEM106" s="753"/>
      <c r="BEQ106" s="753"/>
      <c r="BEU106" s="753"/>
      <c r="BEY106" s="753"/>
      <c r="BFC106" s="753"/>
      <c r="BFG106" s="753"/>
      <c r="BFK106" s="753"/>
      <c r="BFO106" s="753"/>
      <c r="BFS106" s="753"/>
      <c r="BFW106" s="753"/>
      <c r="BGA106" s="753"/>
      <c r="BGE106" s="753"/>
      <c r="BGI106" s="753"/>
      <c r="BGM106" s="753"/>
      <c r="BGQ106" s="753"/>
      <c r="BGU106" s="753"/>
      <c r="BGY106" s="753"/>
      <c r="BHC106" s="753"/>
      <c r="BHG106" s="753"/>
      <c r="BHK106" s="753"/>
      <c r="BHO106" s="753"/>
      <c r="BHS106" s="753"/>
      <c r="BHW106" s="753"/>
      <c r="BIA106" s="753"/>
      <c r="BIE106" s="753"/>
      <c r="BII106" s="753"/>
      <c r="BIM106" s="753"/>
      <c r="BIQ106" s="753"/>
      <c r="BIU106" s="753"/>
      <c r="BIY106" s="753"/>
      <c r="BJC106" s="753"/>
      <c r="BJG106" s="753"/>
      <c r="BJK106" s="753"/>
      <c r="BJO106" s="753"/>
      <c r="BJS106" s="753"/>
      <c r="BJW106" s="753"/>
      <c r="BKA106" s="753"/>
      <c r="BKE106" s="753"/>
      <c r="BKI106" s="753"/>
      <c r="BKM106" s="753"/>
      <c r="BKQ106" s="753"/>
      <c r="BKU106" s="753"/>
      <c r="BKY106" s="753"/>
      <c r="BLC106" s="753"/>
      <c r="BLG106" s="753"/>
      <c r="BLK106" s="753"/>
      <c r="BLO106" s="753"/>
      <c r="BLS106" s="753"/>
      <c r="BLW106" s="753"/>
      <c r="BMA106" s="753"/>
      <c r="BME106" s="753"/>
      <c r="BMI106" s="753"/>
      <c r="BMM106" s="753"/>
      <c r="BMQ106" s="753"/>
      <c r="BMU106" s="753"/>
      <c r="BMY106" s="753"/>
      <c r="BNC106" s="753"/>
      <c r="BNG106" s="753"/>
      <c r="BNK106" s="753"/>
      <c r="BNO106" s="753"/>
      <c r="BNS106" s="753"/>
      <c r="BNW106" s="753"/>
      <c r="BOA106" s="753"/>
      <c r="BOE106" s="753"/>
      <c r="BOI106" s="753"/>
      <c r="BOM106" s="753"/>
      <c r="BOQ106" s="753"/>
      <c r="BOU106" s="753"/>
      <c r="BOY106" s="753"/>
      <c r="BPC106" s="753"/>
      <c r="BPG106" s="753"/>
      <c r="BPK106" s="753"/>
      <c r="BPO106" s="753"/>
      <c r="BPS106" s="753"/>
      <c r="BPW106" s="753"/>
      <c r="BQA106" s="753"/>
      <c r="BQE106" s="753"/>
      <c r="BQI106" s="753"/>
      <c r="BQM106" s="753"/>
      <c r="BQQ106" s="753"/>
      <c r="BQU106" s="753"/>
      <c r="BQY106" s="753"/>
      <c r="BRC106" s="753"/>
      <c r="BRG106" s="753"/>
      <c r="BRK106" s="753"/>
      <c r="BRO106" s="753"/>
      <c r="BRS106" s="753"/>
      <c r="BRW106" s="753"/>
      <c r="BSA106" s="753"/>
      <c r="BSE106" s="753"/>
      <c r="BSI106" s="753"/>
      <c r="BSM106" s="753"/>
      <c r="BSQ106" s="753"/>
      <c r="BSU106" s="753"/>
      <c r="BSY106" s="753"/>
      <c r="BTC106" s="753"/>
      <c r="BTG106" s="753"/>
      <c r="BTK106" s="753"/>
      <c r="BTO106" s="753"/>
      <c r="BTS106" s="753"/>
      <c r="BTW106" s="753"/>
      <c r="BUA106" s="753"/>
      <c r="BUE106" s="753"/>
      <c r="BUI106" s="753"/>
      <c r="BUM106" s="753"/>
      <c r="BUQ106" s="753"/>
      <c r="BUU106" s="753"/>
      <c r="BUY106" s="753"/>
      <c r="BVC106" s="753"/>
      <c r="BVG106" s="753"/>
      <c r="BVK106" s="753"/>
      <c r="BVO106" s="753"/>
      <c r="BVS106" s="753"/>
      <c r="BVW106" s="753"/>
      <c r="BWA106" s="753"/>
      <c r="BWE106" s="753"/>
      <c r="BWI106" s="753"/>
      <c r="BWM106" s="753"/>
      <c r="BWQ106" s="753"/>
      <c r="BWU106" s="753"/>
      <c r="BWY106" s="753"/>
      <c r="BXC106" s="753"/>
      <c r="BXG106" s="753"/>
      <c r="BXK106" s="753"/>
      <c r="BXO106" s="753"/>
      <c r="BXS106" s="753"/>
      <c r="BXW106" s="753"/>
      <c r="BYA106" s="753"/>
      <c r="BYE106" s="753"/>
      <c r="BYI106" s="753"/>
      <c r="BYM106" s="753"/>
      <c r="BYQ106" s="753"/>
      <c r="BYU106" s="753"/>
      <c r="BYY106" s="753"/>
      <c r="BZC106" s="753"/>
      <c r="BZG106" s="753"/>
      <c r="BZK106" s="753"/>
      <c r="BZO106" s="753"/>
      <c r="BZS106" s="753"/>
      <c r="BZW106" s="753"/>
      <c r="CAA106" s="753"/>
      <c r="CAE106" s="753"/>
      <c r="CAI106" s="753"/>
      <c r="CAM106" s="753"/>
      <c r="CAQ106" s="753"/>
      <c r="CAU106" s="753"/>
      <c r="CAY106" s="753"/>
      <c r="CBC106" s="753"/>
      <c r="CBG106" s="753"/>
      <c r="CBK106" s="753"/>
      <c r="CBO106" s="753"/>
      <c r="CBS106" s="753"/>
      <c r="CBW106" s="753"/>
      <c r="CCA106" s="753"/>
      <c r="CCE106" s="753"/>
      <c r="CCI106" s="753"/>
      <c r="CCM106" s="753"/>
      <c r="CCQ106" s="753"/>
      <c r="CCU106" s="753"/>
      <c r="CCY106" s="753"/>
      <c r="CDC106" s="753"/>
      <c r="CDG106" s="753"/>
      <c r="CDK106" s="753"/>
      <c r="CDO106" s="753"/>
      <c r="CDS106" s="753"/>
      <c r="CDW106" s="753"/>
      <c r="CEA106" s="753"/>
      <c r="CEE106" s="753"/>
      <c r="CEI106" s="753"/>
      <c r="CEM106" s="753"/>
      <c r="CEQ106" s="753"/>
      <c r="CEU106" s="753"/>
      <c r="CEY106" s="753"/>
      <c r="CFC106" s="753"/>
      <c r="CFG106" s="753"/>
      <c r="CFK106" s="753"/>
      <c r="CFO106" s="753"/>
      <c r="CFS106" s="753"/>
      <c r="CFW106" s="753"/>
      <c r="CGA106" s="753"/>
      <c r="CGE106" s="753"/>
      <c r="CGI106" s="753"/>
      <c r="CGM106" s="753"/>
      <c r="CGQ106" s="753"/>
      <c r="CGU106" s="753"/>
      <c r="CGY106" s="753"/>
      <c r="CHC106" s="753"/>
      <c r="CHG106" s="753"/>
      <c r="CHK106" s="753"/>
      <c r="CHO106" s="753"/>
      <c r="CHS106" s="753"/>
      <c r="CHW106" s="753"/>
      <c r="CIA106" s="753"/>
      <c r="CIE106" s="753"/>
      <c r="CII106" s="753"/>
      <c r="CIM106" s="753"/>
      <c r="CIQ106" s="753"/>
      <c r="CIU106" s="753"/>
      <c r="CIY106" s="753"/>
      <c r="CJC106" s="753"/>
      <c r="CJG106" s="753"/>
      <c r="CJK106" s="753"/>
      <c r="CJO106" s="753"/>
      <c r="CJS106" s="753"/>
      <c r="CJW106" s="753"/>
      <c r="CKA106" s="753"/>
      <c r="CKE106" s="753"/>
      <c r="CKI106" s="753"/>
      <c r="CKM106" s="753"/>
      <c r="CKQ106" s="753"/>
      <c r="CKU106" s="753"/>
      <c r="CKY106" s="753"/>
      <c r="CLC106" s="753"/>
      <c r="CLG106" s="753"/>
      <c r="CLK106" s="753"/>
      <c r="CLO106" s="753"/>
      <c r="CLS106" s="753"/>
      <c r="CLW106" s="753"/>
      <c r="CMA106" s="753"/>
      <c r="CME106" s="753"/>
      <c r="CMI106" s="753"/>
      <c r="CMM106" s="753"/>
      <c r="CMQ106" s="753"/>
      <c r="CMU106" s="753"/>
      <c r="CMY106" s="753"/>
      <c r="CNC106" s="753"/>
      <c r="CNG106" s="753"/>
      <c r="CNK106" s="753"/>
      <c r="CNO106" s="753"/>
      <c r="CNS106" s="753"/>
      <c r="CNW106" s="753"/>
      <c r="COA106" s="753"/>
      <c r="COE106" s="753"/>
      <c r="COI106" s="753"/>
      <c r="COM106" s="753"/>
      <c r="COQ106" s="753"/>
      <c r="COU106" s="753"/>
      <c r="COY106" s="753"/>
      <c r="CPC106" s="753"/>
      <c r="CPG106" s="753"/>
      <c r="CPK106" s="753"/>
      <c r="CPO106" s="753"/>
      <c r="CPS106" s="753"/>
      <c r="CPW106" s="753"/>
      <c r="CQA106" s="753"/>
      <c r="CQE106" s="753"/>
      <c r="CQI106" s="753"/>
      <c r="CQM106" s="753"/>
      <c r="CQQ106" s="753"/>
      <c r="CQU106" s="753"/>
      <c r="CQY106" s="753"/>
      <c r="CRC106" s="753"/>
      <c r="CRG106" s="753"/>
      <c r="CRK106" s="753"/>
      <c r="CRO106" s="753"/>
      <c r="CRS106" s="753"/>
      <c r="CRW106" s="753"/>
      <c r="CSA106" s="753"/>
      <c r="CSE106" s="753"/>
      <c r="CSI106" s="753"/>
      <c r="CSM106" s="753"/>
      <c r="CSQ106" s="753"/>
      <c r="CSU106" s="753"/>
      <c r="CSY106" s="753"/>
      <c r="CTC106" s="753"/>
      <c r="CTG106" s="753"/>
      <c r="CTK106" s="753"/>
      <c r="CTO106" s="753"/>
      <c r="CTS106" s="753"/>
      <c r="CTW106" s="753"/>
      <c r="CUA106" s="753"/>
      <c r="CUE106" s="753"/>
      <c r="CUI106" s="753"/>
      <c r="CUM106" s="753"/>
      <c r="CUQ106" s="753"/>
      <c r="CUU106" s="753"/>
      <c r="CUY106" s="753"/>
      <c r="CVC106" s="753"/>
      <c r="CVG106" s="753"/>
      <c r="CVK106" s="753"/>
      <c r="CVO106" s="753"/>
      <c r="CVS106" s="753"/>
      <c r="CVW106" s="753"/>
      <c r="CWA106" s="753"/>
      <c r="CWE106" s="753"/>
      <c r="CWI106" s="753"/>
      <c r="CWM106" s="753"/>
      <c r="CWQ106" s="753"/>
      <c r="CWU106" s="753"/>
      <c r="CWY106" s="753"/>
      <c r="CXC106" s="753"/>
      <c r="CXG106" s="753"/>
      <c r="CXK106" s="753"/>
      <c r="CXO106" s="753"/>
      <c r="CXS106" s="753"/>
      <c r="CXW106" s="753"/>
      <c r="CYA106" s="753"/>
      <c r="CYE106" s="753"/>
      <c r="CYI106" s="753"/>
      <c r="CYM106" s="753"/>
      <c r="CYQ106" s="753"/>
      <c r="CYU106" s="753"/>
      <c r="CYY106" s="753"/>
      <c r="CZC106" s="753"/>
      <c r="CZG106" s="753"/>
      <c r="CZK106" s="753"/>
      <c r="CZO106" s="753"/>
      <c r="CZS106" s="753"/>
      <c r="CZW106" s="753"/>
      <c r="DAA106" s="753"/>
      <c r="DAE106" s="753"/>
      <c r="DAI106" s="753"/>
      <c r="DAM106" s="753"/>
      <c r="DAQ106" s="753"/>
      <c r="DAU106" s="753"/>
      <c r="DAY106" s="753"/>
      <c r="DBC106" s="753"/>
      <c r="DBG106" s="753"/>
      <c r="DBK106" s="753"/>
      <c r="DBO106" s="753"/>
      <c r="DBS106" s="753"/>
      <c r="DBW106" s="753"/>
      <c r="DCA106" s="753"/>
      <c r="DCE106" s="753"/>
      <c r="DCI106" s="753"/>
      <c r="DCM106" s="753"/>
      <c r="DCQ106" s="753"/>
      <c r="DCU106" s="753"/>
      <c r="DCY106" s="753"/>
      <c r="DDC106" s="753"/>
      <c r="DDG106" s="753"/>
      <c r="DDK106" s="753"/>
      <c r="DDO106" s="753"/>
      <c r="DDS106" s="753"/>
      <c r="DDW106" s="753"/>
      <c r="DEA106" s="753"/>
      <c r="DEE106" s="753"/>
      <c r="DEI106" s="753"/>
      <c r="DEM106" s="753"/>
      <c r="DEQ106" s="753"/>
      <c r="DEU106" s="753"/>
      <c r="DEY106" s="753"/>
      <c r="DFC106" s="753"/>
      <c r="DFG106" s="753"/>
      <c r="DFK106" s="753"/>
      <c r="DFO106" s="753"/>
      <c r="DFS106" s="753"/>
      <c r="DFW106" s="753"/>
      <c r="DGA106" s="753"/>
      <c r="DGE106" s="753"/>
      <c r="DGI106" s="753"/>
      <c r="DGM106" s="753"/>
      <c r="DGQ106" s="753"/>
      <c r="DGU106" s="753"/>
      <c r="DGY106" s="753"/>
      <c r="DHC106" s="753"/>
      <c r="DHG106" s="753"/>
      <c r="DHK106" s="753"/>
      <c r="DHO106" s="753"/>
      <c r="DHS106" s="753"/>
      <c r="DHW106" s="753"/>
      <c r="DIA106" s="753"/>
      <c r="DIE106" s="753"/>
      <c r="DII106" s="753"/>
      <c r="DIM106" s="753"/>
      <c r="DIQ106" s="753"/>
      <c r="DIU106" s="753"/>
      <c r="DIY106" s="753"/>
      <c r="DJC106" s="753"/>
      <c r="DJG106" s="753"/>
      <c r="DJK106" s="753"/>
      <c r="DJO106" s="753"/>
      <c r="DJS106" s="753"/>
      <c r="DJW106" s="753"/>
      <c r="DKA106" s="753"/>
      <c r="DKE106" s="753"/>
      <c r="DKI106" s="753"/>
      <c r="DKM106" s="753"/>
      <c r="DKQ106" s="753"/>
      <c r="DKU106" s="753"/>
      <c r="DKY106" s="753"/>
      <c r="DLC106" s="753"/>
      <c r="DLG106" s="753"/>
      <c r="DLK106" s="753"/>
      <c r="DLO106" s="753"/>
      <c r="DLS106" s="753"/>
      <c r="DLW106" s="753"/>
      <c r="DMA106" s="753"/>
      <c r="DME106" s="753"/>
      <c r="DMI106" s="753"/>
      <c r="DMM106" s="753"/>
      <c r="DMQ106" s="753"/>
      <c r="DMU106" s="753"/>
      <c r="DMY106" s="753"/>
      <c r="DNC106" s="753"/>
      <c r="DNG106" s="753"/>
      <c r="DNK106" s="753"/>
      <c r="DNO106" s="753"/>
      <c r="DNS106" s="753"/>
      <c r="DNW106" s="753"/>
      <c r="DOA106" s="753"/>
      <c r="DOE106" s="753"/>
      <c r="DOI106" s="753"/>
      <c r="DOM106" s="753"/>
      <c r="DOQ106" s="753"/>
      <c r="DOU106" s="753"/>
      <c r="DOY106" s="753"/>
      <c r="DPC106" s="753"/>
      <c r="DPG106" s="753"/>
      <c r="DPK106" s="753"/>
      <c r="DPO106" s="753"/>
      <c r="DPS106" s="753"/>
      <c r="DPW106" s="753"/>
      <c r="DQA106" s="753"/>
      <c r="DQE106" s="753"/>
      <c r="DQI106" s="753"/>
      <c r="DQM106" s="753"/>
      <c r="DQQ106" s="753"/>
      <c r="DQU106" s="753"/>
      <c r="DQY106" s="753"/>
      <c r="DRC106" s="753"/>
      <c r="DRG106" s="753"/>
      <c r="DRK106" s="753"/>
      <c r="DRO106" s="753"/>
      <c r="DRS106" s="753"/>
      <c r="DRW106" s="753"/>
      <c r="DSA106" s="753"/>
      <c r="DSE106" s="753"/>
      <c r="DSI106" s="753"/>
      <c r="DSM106" s="753"/>
      <c r="DSQ106" s="753"/>
      <c r="DSU106" s="753"/>
      <c r="DSY106" s="753"/>
      <c r="DTC106" s="753"/>
      <c r="DTG106" s="753"/>
      <c r="DTK106" s="753"/>
      <c r="DTO106" s="753"/>
      <c r="DTS106" s="753"/>
      <c r="DTW106" s="753"/>
      <c r="DUA106" s="753"/>
      <c r="DUE106" s="753"/>
      <c r="DUI106" s="753"/>
      <c r="DUM106" s="753"/>
      <c r="DUQ106" s="753"/>
      <c r="DUU106" s="753"/>
      <c r="DUY106" s="753"/>
      <c r="DVC106" s="753"/>
      <c r="DVG106" s="753"/>
      <c r="DVK106" s="753"/>
      <c r="DVO106" s="753"/>
      <c r="DVS106" s="753"/>
      <c r="DVW106" s="753"/>
      <c r="DWA106" s="753"/>
      <c r="DWE106" s="753"/>
      <c r="DWI106" s="753"/>
      <c r="DWM106" s="753"/>
      <c r="DWQ106" s="753"/>
      <c r="DWU106" s="753"/>
      <c r="DWY106" s="753"/>
      <c r="DXC106" s="753"/>
      <c r="DXG106" s="753"/>
      <c r="DXK106" s="753"/>
      <c r="DXO106" s="753"/>
      <c r="DXS106" s="753"/>
      <c r="DXW106" s="753"/>
      <c r="DYA106" s="753"/>
      <c r="DYE106" s="753"/>
      <c r="DYI106" s="753"/>
      <c r="DYM106" s="753"/>
      <c r="DYQ106" s="753"/>
      <c r="DYU106" s="753"/>
      <c r="DYY106" s="753"/>
      <c r="DZC106" s="753"/>
      <c r="DZG106" s="753"/>
      <c r="DZK106" s="753"/>
      <c r="DZO106" s="753"/>
      <c r="DZS106" s="753"/>
      <c r="DZW106" s="753"/>
      <c r="EAA106" s="753"/>
      <c r="EAE106" s="753"/>
      <c r="EAI106" s="753"/>
      <c r="EAM106" s="753"/>
      <c r="EAQ106" s="753"/>
      <c r="EAU106" s="753"/>
      <c r="EAY106" s="753"/>
      <c r="EBC106" s="753"/>
      <c r="EBG106" s="753"/>
      <c r="EBK106" s="753"/>
      <c r="EBO106" s="753"/>
      <c r="EBS106" s="753"/>
      <c r="EBW106" s="753"/>
      <c r="ECA106" s="753"/>
      <c r="ECE106" s="753"/>
      <c r="ECI106" s="753"/>
      <c r="ECM106" s="753"/>
      <c r="ECQ106" s="753"/>
      <c r="ECU106" s="753"/>
      <c r="ECY106" s="753"/>
      <c r="EDC106" s="753"/>
      <c r="EDG106" s="753"/>
      <c r="EDK106" s="753"/>
      <c r="EDO106" s="753"/>
      <c r="EDS106" s="753"/>
      <c r="EDW106" s="753"/>
      <c r="EEA106" s="753"/>
      <c r="EEE106" s="753"/>
      <c r="EEI106" s="753"/>
      <c r="EEM106" s="753"/>
      <c r="EEQ106" s="753"/>
      <c r="EEU106" s="753"/>
      <c r="EEY106" s="753"/>
      <c r="EFC106" s="753"/>
      <c r="EFG106" s="753"/>
      <c r="EFK106" s="753"/>
      <c r="EFO106" s="753"/>
      <c r="EFS106" s="753"/>
      <c r="EFW106" s="753"/>
      <c r="EGA106" s="753"/>
      <c r="EGE106" s="753"/>
      <c r="EGI106" s="753"/>
      <c r="EGM106" s="753"/>
      <c r="EGQ106" s="753"/>
      <c r="EGU106" s="753"/>
      <c r="EGY106" s="753"/>
      <c r="EHC106" s="753"/>
      <c r="EHG106" s="753"/>
      <c r="EHK106" s="753"/>
      <c r="EHO106" s="753"/>
      <c r="EHS106" s="753"/>
      <c r="EHW106" s="753"/>
      <c r="EIA106" s="753"/>
      <c r="EIE106" s="753"/>
      <c r="EII106" s="753"/>
      <c r="EIM106" s="753"/>
      <c r="EIQ106" s="753"/>
      <c r="EIU106" s="753"/>
      <c r="EIY106" s="753"/>
      <c r="EJC106" s="753"/>
      <c r="EJG106" s="753"/>
      <c r="EJK106" s="753"/>
      <c r="EJO106" s="753"/>
      <c r="EJS106" s="753"/>
      <c r="EJW106" s="753"/>
      <c r="EKA106" s="753"/>
      <c r="EKE106" s="753"/>
      <c r="EKI106" s="753"/>
      <c r="EKM106" s="753"/>
      <c r="EKQ106" s="753"/>
      <c r="EKU106" s="753"/>
      <c r="EKY106" s="753"/>
      <c r="ELC106" s="753"/>
      <c r="ELG106" s="753"/>
      <c r="ELK106" s="753"/>
      <c r="ELO106" s="753"/>
      <c r="ELS106" s="753"/>
      <c r="ELW106" s="753"/>
      <c r="EMA106" s="753"/>
      <c r="EME106" s="753"/>
      <c r="EMI106" s="753"/>
      <c r="EMM106" s="753"/>
      <c r="EMQ106" s="753"/>
      <c r="EMU106" s="753"/>
      <c r="EMY106" s="753"/>
      <c r="ENC106" s="753"/>
      <c r="ENG106" s="753"/>
      <c r="ENK106" s="753"/>
      <c r="ENO106" s="753"/>
      <c r="ENS106" s="753"/>
      <c r="ENW106" s="753"/>
      <c r="EOA106" s="753"/>
      <c r="EOE106" s="753"/>
      <c r="EOI106" s="753"/>
      <c r="EOM106" s="753"/>
      <c r="EOQ106" s="753"/>
      <c r="EOU106" s="753"/>
      <c r="EOY106" s="753"/>
      <c r="EPC106" s="753"/>
      <c r="EPG106" s="753"/>
      <c r="EPK106" s="753"/>
      <c r="EPO106" s="753"/>
      <c r="EPS106" s="753"/>
      <c r="EPW106" s="753"/>
      <c r="EQA106" s="753"/>
      <c r="EQE106" s="753"/>
      <c r="EQI106" s="753"/>
      <c r="EQM106" s="753"/>
      <c r="EQQ106" s="753"/>
      <c r="EQU106" s="753"/>
      <c r="EQY106" s="753"/>
      <c r="ERC106" s="753"/>
      <c r="ERG106" s="753"/>
      <c r="ERK106" s="753"/>
      <c r="ERO106" s="753"/>
      <c r="ERS106" s="753"/>
      <c r="ERW106" s="753"/>
      <c r="ESA106" s="753"/>
      <c r="ESE106" s="753"/>
      <c r="ESI106" s="753"/>
      <c r="ESM106" s="753"/>
      <c r="ESQ106" s="753"/>
      <c r="ESU106" s="753"/>
      <c r="ESY106" s="753"/>
      <c r="ETC106" s="753"/>
      <c r="ETG106" s="753"/>
      <c r="ETK106" s="753"/>
      <c r="ETO106" s="753"/>
      <c r="ETS106" s="753"/>
      <c r="ETW106" s="753"/>
      <c r="EUA106" s="753"/>
      <c r="EUE106" s="753"/>
      <c r="EUI106" s="753"/>
      <c r="EUM106" s="753"/>
      <c r="EUQ106" s="753"/>
      <c r="EUU106" s="753"/>
      <c r="EUY106" s="753"/>
      <c r="EVC106" s="753"/>
      <c r="EVG106" s="753"/>
      <c r="EVK106" s="753"/>
      <c r="EVO106" s="753"/>
      <c r="EVS106" s="753"/>
      <c r="EVW106" s="753"/>
      <c r="EWA106" s="753"/>
      <c r="EWE106" s="753"/>
      <c r="EWI106" s="753"/>
      <c r="EWM106" s="753"/>
      <c r="EWQ106" s="753"/>
      <c r="EWU106" s="753"/>
      <c r="EWY106" s="753"/>
      <c r="EXC106" s="753"/>
      <c r="EXG106" s="753"/>
      <c r="EXK106" s="753"/>
      <c r="EXO106" s="753"/>
      <c r="EXS106" s="753"/>
      <c r="EXW106" s="753"/>
      <c r="EYA106" s="753"/>
      <c r="EYE106" s="753"/>
      <c r="EYI106" s="753"/>
      <c r="EYM106" s="753"/>
      <c r="EYQ106" s="753"/>
      <c r="EYU106" s="753"/>
      <c r="EYY106" s="753"/>
      <c r="EZC106" s="753"/>
      <c r="EZG106" s="753"/>
      <c r="EZK106" s="753"/>
      <c r="EZO106" s="753"/>
      <c r="EZS106" s="753"/>
      <c r="EZW106" s="753"/>
      <c r="FAA106" s="753"/>
      <c r="FAE106" s="753"/>
      <c r="FAI106" s="753"/>
      <c r="FAM106" s="753"/>
      <c r="FAQ106" s="753"/>
      <c r="FAU106" s="753"/>
      <c r="FAY106" s="753"/>
      <c r="FBC106" s="753"/>
      <c r="FBG106" s="753"/>
      <c r="FBK106" s="753"/>
      <c r="FBO106" s="753"/>
      <c r="FBS106" s="753"/>
      <c r="FBW106" s="753"/>
      <c r="FCA106" s="753"/>
      <c r="FCE106" s="753"/>
      <c r="FCI106" s="753"/>
      <c r="FCM106" s="753"/>
      <c r="FCQ106" s="753"/>
      <c r="FCU106" s="753"/>
      <c r="FCY106" s="753"/>
      <c r="FDC106" s="753"/>
      <c r="FDG106" s="753"/>
      <c r="FDK106" s="753"/>
      <c r="FDO106" s="753"/>
      <c r="FDS106" s="753"/>
      <c r="FDW106" s="753"/>
      <c r="FEA106" s="753"/>
      <c r="FEE106" s="753"/>
      <c r="FEI106" s="753"/>
      <c r="FEM106" s="753"/>
      <c r="FEQ106" s="753"/>
      <c r="FEU106" s="753"/>
      <c r="FEY106" s="753"/>
      <c r="FFC106" s="753"/>
      <c r="FFG106" s="753"/>
      <c r="FFK106" s="753"/>
      <c r="FFO106" s="753"/>
      <c r="FFS106" s="753"/>
      <c r="FFW106" s="753"/>
      <c r="FGA106" s="753"/>
      <c r="FGE106" s="753"/>
      <c r="FGI106" s="753"/>
      <c r="FGM106" s="753"/>
      <c r="FGQ106" s="753"/>
      <c r="FGU106" s="753"/>
      <c r="FGY106" s="753"/>
      <c r="FHC106" s="753"/>
      <c r="FHG106" s="753"/>
      <c r="FHK106" s="753"/>
      <c r="FHO106" s="753"/>
      <c r="FHS106" s="753"/>
      <c r="FHW106" s="753"/>
      <c r="FIA106" s="753"/>
      <c r="FIE106" s="753"/>
      <c r="FII106" s="753"/>
      <c r="FIM106" s="753"/>
      <c r="FIQ106" s="753"/>
      <c r="FIU106" s="753"/>
      <c r="FIY106" s="753"/>
      <c r="FJC106" s="753"/>
      <c r="FJG106" s="753"/>
      <c r="FJK106" s="753"/>
      <c r="FJO106" s="753"/>
      <c r="FJS106" s="753"/>
      <c r="FJW106" s="753"/>
      <c r="FKA106" s="753"/>
      <c r="FKE106" s="753"/>
      <c r="FKI106" s="753"/>
      <c r="FKM106" s="753"/>
      <c r="FKQ106" s="753"/>
      <c r="FKU106" s="753"/>
      <c r="FKY106" s="753"/>
      <c r="FLC106" s="753"/>
      <c r="FLG106" s="753"/>
      <c r="FLK106" s="753"/>
      <c r="FLO106" s="753"/>
      <c r="FLS106" s="753"/>
      <c r="FLW106" s="753"/>
      <c r="FMA106" s="753"/>
      <c r="FME106" s="753"/>
      <c r="FMI106" s="753"/>
      <c r="FMM106" s="753"/>
      <c r="FMQ106" s="753"/>
      <c r="FMU106" s="753"/>
      <c r="FMY106" s="753"/>
      <c r="FNC106" s="753"/>
      <c r="FNG106" s="753"/>
      <c r="FNK106" s="753"/>
      <c r="FNO106" s="753"/>
      <c r="FNS106" s="753"/>
      <c r="FNW106" s="753"/>
      <c r="FOA106" s="753"/>
      <c r="FOE106" s="753"/>
      <c r="FOI106" s="753"/>
      <c r="FOM106" s="753"/>
      <c r="FOQ106" s="753"/>
      <c r="FOU106" s="753"/>
      <c r="FOY106" s="753"/>
      <c r="FPC106" s="753"/>
      <c r="FPG106" s="753"/>
      <c r="FPK106" s="753"/>
      <c r="FPO106" s="753"/>
      <c r="FPS106" s="753"/>
      <c r="FPW106" s="753"/>
      <c r="FQA106" s="753"/>
      <c r="FQE106" s="753"/>
      <c r="FQI106" s="753"/>
      <c r="FQM106" s="753"/>
      <c r="FQQ106" s="753"/>
      <c r="FQU106" s="753"/>
      <c r="FQY106" s="753"/>
      <c r="FRC106" s="753"/>
      <c r="FRG106" s="753"/>
      <c r="FRK106" s="753"/>
      <c r="FRO106" s="753"/>
      <c r="FRS106" s="753"/>
      <c r="FRW106" s="753"/>
      <c r="FSA106" s="753"/>
      <c r="FSE106" s="753"/>
      <c r="FSI106" s="753"/>
      <c r="FSM106" s="753"/>
      <c r="FSQ106" s="753"/>
      <c r="FSU106" s="753"/>
      <c r="FSY106" s="753"/>
      <c r="FTC106" s="753"/>
      <c r="FTG106" s="753"/>
      <c r="FTK106" s="753"/>
      <c r="FTO106" s="753"/>
      <c r="FTS106" s="753"/>
      <c r="FTW106" s="753"/>
      <c r="FUA106" s="753"/>
      <c r="FUE106" s="753"/>
      <c r="FUI106" s="753"/>
      <c r="FUM106" s="753"/>
      <c r="FUQ106" s="753"/>
      <c r="FUU106" s="753"/>
      <c r="FUY106" s="753"/>
      <c r="FVC106" s="753"/>
      <c r="FVG106" s="753"/>
      <c r="FVK106" s="753"/>
      <c r="FVO106" s="753"/>
      <c r="FVS106" s="753"/>
      <c r="FVW106" s="753"/>
      <c r="FWA106" s="753"/>
      <c r="FWE106" s="753"/>
      <c r="FWI106" s="753"/>
      <c r="FWM106" s="753"/>
      <c r="FWQ106" s="753"/>
      <c r="FWU106" s="753"/>
      <c r="FWY106" s="753"/>
      <c r="FXC106" s="753"/>
      <c r="FXG106" s="753"/>
      <c r="FXK106" s="753"/>
      <c r="FXO106" s="753"/>
      <c r="FXS106" s="753"/>
      <c r="FXW106" s="753"/>
      <c r="FYA106" s="753"/>
      <c r="FYE106" s="753"/>
      <c r="FYI106" s="753"/>
      <c r="FYM106" s="753"/>
      <c r="FYQ106" s="753"/>
      <c r="FYU106" s="753"/>
      <c r="FYY106" s="753"/>
      <c r="FZC106" s="753"/>
      <c r="FZG106" s="753"/>
      <c r="FZK106" s="753"/>
      <c r="FZO106" s="753"/>
      <c r="FZS106" s="753"/>
      <c r="FZW106" s="753"/>
      <c r="GAA106" s="753"/>
      <c r="GAE106" s="753"/>
      <c r="GAI106" s="753"/>
      <c r="GAM106" s="753"/>
      <c r="GAQ106" s="753"/>
      <c r="GAU106" s="753"/>
      <c r="GAY106" s="753"/>
      <c r="GBC106" s="753"/>
      <c r="GBG106" s="753"/>
      <c r="GBK106" s="753"/>
      <c r="GBO106" s="753"/>
      <c r="GBS106" s="753"/>
      <c r="GBW106" s="753"/>
      <c r="GCA106" s="753"/>
      <c r="GCE106" s="753"/>
      <c r="GCI106" s="753"/>
      <c r="GCM106" s="753"/>
      <c r="GCQ106" s="753"/>
      <c r="GCU106" s="753"/>
      <c r="GCY106" s="753"/>
      <c r="GDC106" s="753"/>
      <c r="GDG106" s="753"/>
      <c r="GDK106" s="753"/>
      <c r="GDO106" s="753"/>
      <c r="GDS106" s="753"/>
      <c r="GDW106" s="753"/>
      <c r="GEA106" s="753"/>
      <c r="GEE106" s="753"/>
      <c r="GEI106" s="753"/>
      <c r="GEM106" s="753"/>
      <c r="GEQ106" s="753"/>
      <c r="GEU106" s="753"/>
      <c r="GEY106" s="753"/>
      <c r="GFC106" s="753"/>
      <c r="GFG106" s="753"/>
      <c r="GFK106" s="753"/>
      <c r="GFO106" s="753"/>
      <c r="GFS106" s="753"/>
      <c r="GFW106" s="753"/>
      <c r="GGA106" s="753"/>
      <c r="GGE106" s="753"/>
      <c r="GGI106" s="753"/>
      <c r="GGM106" s="753"/>
      <c r="GGQ106" s="753"/>
      <c r="GGU106" s="753"/>
      <c r="GGY106" s="753"/>
      <c r="GHC106" s="753"/>
      <c r="GHG106" s="753"/>
      <c r="GHK106" s="753"/>
      <c r="GHO106" s="753"/>
      <c r="GHS106" s="753"/>
      <c r="GHW106" s="753"/>
      <c r="GIA106" s="753"/>
      <c r="GIE106" s="753"/>
      <c r="GII106" s="753"/>
      <c r="GIM106" s="753"/>
      <c r="GIQ106" s="753"/>
      <c r="GIU106" s="753"/>
      <c r="GIY106" s="753"/>
      <c r="GJC106" s="753"/>
      <c r="GJG106" s="753"/>
      <c r="GJK106" s="753"/>
      <c r="GJO106" s="753"/>
      <c r="GJS106" s="753"/>
      <c r="GJW106" s="753"/>
      <c r="GKA106" s="753"/>
      <c r="GKE106" s="753"/>
      <c r="GKI106" s="753"/>
      <c r="GKM106" s="753"/>
      <c r="GKQ106" s="753"/>
      <c r="GKU106" s="753"/>
      <c r="GKY106" s="753"/>
      <c r="GLC106" s="753"/>
      <c r="GLG106" s="753"/>
      <c r="GLK106" s="753"/>
      <c r="GLO106" s="753"/>
      <c r="GLS106" s="753"/>
      <c r="GLW106" s="753"/>
      <c r="GMA106" s="753"/>
      <c r="GME106" s="753"/>
      <c r="GMI106" s="753"/>
      <c r="GMM106" s="753"/>
      <c r="GMQ106" s="753"/>
      <c r="GMU106" s="753"/>
      <c r="GMY106" s="753"/>
      <c r="GNC106" s="753"/>
      <c r="GNG106" s="753"/>
      <c r="GNK106" s="753"/>
      <c r="GNO106" s="753"/>
      <c r="GNS106" s="753"/>
      <c r="GNW106" s="753"/>
      <c r="GOA106" s="753"/>
      <c r="GOE106" s="753"/>
      <c r="GOI106" s="753"/>
      <c r="GOM106" s="753"/>
      <c r="GOQ106" s="753"/>
      <c r="GOU106" s="753"/>
      <c r="GOY106" s="753"/>
      <c r="GPC106" s="753"/>
      <c r="GPG106" s="753"/>
      <c r="GPK106" s="753"/>
      <c r="GPO106" s="753"/>
      <c r="GPS106" s="753"/>
      <c r="GPW106" s="753"/>
      <c r="GQA106" s="753"/>
      <c r="GQE106" s="753"/>
      <c r="GQI106" s="753"/>
      <c r="GQM106" s="753"/>
      <c r="GQQ106" s="753"/>
      <c r="GQU106" s="753"/>
      <c r="GQY106" s="753"/>
      <c r="GRC106" s="753"/>
      <c r="GRG106" s="753"/>
      <c r="GRK106" s="753"/>
      <c r="GRO106" s="753"/>
      <c r="GRS106" s="753"/>
      <c r="GRW106" s="753"/>
      <c r="GSA106" s="753"/>
      <c r="GSE106" s="753"/>
      <c r="GSI106" s="753"/>
      <c r="GSM106" s="753"/>
      <c r="GSQ106" s="753"/>
      <c r="GSU106" s="753"/>
      <c r="GSY106" s="753"/>
      <c r="GTC106" s="753"/>
      <c r="GTG106" s="753"/>
      <c r="GTK106" s="753"/>
      <c r="GTO106" s="753"/>
      <c r="GTS106" s="753"/>
      <c r="GTW106" s="753"/>
      <c r="GUA106" s="753"/>
      <c r="GUE106" s="753"/>
      <c r="GUI106" s="753"/>
      <c r="GUM106" s="753"/>
      <c r="GUQ106" s="753"/>
      <c r="GUU106" s="753"/>
      <c r="GUY106" s="753"/>
      <c r="GVC106" s="753"/>
      <c r="GVG106" s="753"/>
      <c r="GVK106" s="753"/>
      <c r="GVO106" s="753"/>
      <c r="GVS106" s="753"/>
      <c r="GVW106" s="753"/>
      <c r="GWA106" s="753"/>
      <c r="GWE106" s="753"/>
      <c r="GWI106" s="753"/>
      <c r="GWM106" s="753"/>
      <c r="GWQ106" s="753"/>
      <c r="GWU106" s="753"/>
      <c r="GWY106" s="753"/>
      <c r="GXC106" s="753"/>
      <c r="GXG106" s="753"/>
      <c r="GXK106" s="753"/>
      <c r="GXO106" s="753"/>
      <c r="GXS106" s="753"/>
      <c r="GXW106" s="753"/>
      <c r="GYA106" s="753"/>
      <c r="GYE106" s="753"/>
      <c r="GYI106" s="753"/>
      <c r="GYM106" s="753"/>
      <c r="GYQ106" s="753"/>
      <c r="GYU106" s="753"/>
      <c r="GYY106" s="753"/>
      <c r="GZC106" s="753"/>
      <c r="GZG106" s="753"/>
      <c r="GZK106" s="753"/>
      <c r="GZO106" s="753"/>
      <c r="GZS106" s="753"/>
      <c r="GZW106" s="753"/>
      <c r="HAA106" s="753"/>
      <c r="HAE106" s="753"/>
      <c r="HAI106" s="753"/>
      <c r="HAM106" s="753"/>
      <c r="HAQ106" s="753"/>
      <c r="HAU106" s="753"/>
      <c r="HAY106" s="753"/>
      <c r="HBC106" s="753"/>
      <c r="HBG106" s="753"/>
      <c r="HBK106" s="753"/>
      <c r="HBO106" s="753"/>
      <c r="HBS106" s="753"/>
      <c r="HBW106" s="753"/>
      <c r="HCA106" s="753"/>
      <c r="HCE106" s="753"/>
      <c r="HCI106" s="753"/>
      <c r="HCM106" s="753"/>
      <c r="HCQ106" s="753"/>
      <c r="HCU106" s="753"/>
      <c r="HCY106" s="753"/>
      <c r="HDC106" s="753"/>
      <c r="HDG106" s="753"/>
      <c r="HDK106" s="753"/>
      <c r="HDO106" s="753"/>
      <c r="HDS106" s="753"/>
      <c r="HDW106" s="753"/>
      <c r="HEA106" s="753"/>
      <c r="HEE106" s="753"/>
      <c r="HEI106" s="753"/>
      <c r="HEM106" s="753"/>
      <c r="HEQ106" s="753"/>
      <c r="HEU106" s="753"/>
      <c r="HEY106" s="753"/>
      <c r="HFC106" s="753"/>
      <c r="HFG106" s="753"/>
      <c r="HFK106" s="753"/>
      <c r="HFO106" s="753"/>
      <c r="HFS106" s="753"/>
      <c r="HFW106" s="753"/>
      <c r="HGA106" s="753"/>
      <c r="HGE106" s="753"/>
      <c r="HGI106" s="753"/>
      <c r="HGM106" s="753"/>
      <c r="HGQ106" s="753"/>
      <c r="HGU106" s="753"/>
      <c r="HGY106" s="753"/>
      <c r="HHC106" s="753"/>
      <c r="HHG106" s="753"/>
      <c r="HHK106" s="753"/>
      <c r="HHO106" s="753"/>
      <c r="HHS106" s="753"/>
      <c r="HHW106" s="753"/>
      <c r="HIA106" s="753"/>
      <c r="HIE106" s="753"/>
      <c r="HII106" s="753"/>
      <c r="HIM106" s="753"/>
      <c r="HIQ106" s="753"/>
      <c r="HIU106" s="753"/>
      <c r="HIY106" s="753"/>
      <c r="HJC106" s="753"/>
      <c r="HJG106" s="753"/>
      <c r="HJK106" s="753"/>
      <c r="HJO106" s="753"/>
      <c r="HJS106" s="753"/>
      <c r="HJW106" s="753"/>
      <c r="HKA106" s="753"/>
      <c r="HKE106" s="753"/>
      <c r="HKI106" s="753"/>
      <c r="HKM106" s="753"/>
      <c r="HKQ106" s="753"/>
      <c r="HKU106" s="753"/>
      <c r="HKY106" s="753"/>
      <c r="HLC106" s="753"/>
      <c r="HLG106" s="753"/>
      <c r="HLK106" s="753"/>
      <c r="HLO106" s="753"/>
      <c r="HLS106" s="753"/>
      <c r="HLW106" s="753"/>
      <c r="HMA106" s="753"/>
      <c r="HME106" s="753"/>
      <c r="HMI106" s="753"/>
      <c r="HMM106" s="753"/>
      <c r="HMQ106" s="753"/>
      <c r="HMU106" s="753"/>
      <c r="HMY106" s="753"/>
      <c r="HNC106" s="753"/>
      <c r="HNG106" s="753"/>
      <c r="HNK106" s="753"/>
      <c r="HNO106" s="753"/>
      <c r="HNS106" s="753"/>
      <c r="HNW106" s="753"/>
      <c r="HOA106" s="753"/>
      <c r="HOE106" s="753"/>
      <c r="HOI106" s="753"/>
      <c r="HOM106" s="753"/>
      <c r="HOQ106" s="753"/>
      <c r="HOU106" s="753"/>
      <c r="HOY106" s="753"/>
      <c r="HPC106" s="753"/>
      <c r="HPG106" s="753"/>
      <c r="HPK106" s="753"/>
      <c r="HPO106" s="753"/>
      <c r="HPS106" s="753"/>
      <c r="HPW106" s="753"/>
      <c r="HQA106" s="753"/>
      <c r="HQE106" s="753"/>
      <c r="HQI106" s="753"/>
      <c r="HQM106" s="753"/>
      <c r="HQQ106" s="753"/>
      <c r="HQU106" s="753"/>
      <c r="HQY106" s="753"/>
      <c r="HRC106" s="753"/>
      <c r="HRG106" s="753"/>
      <c r="HRK106" s="753"/>
      <c r="HRO106" s="753"/>
      <c r="HRS106" s="753"/>
      <c r="HRW106" s="753"/>
      <c r="HSA106" s="753"/>
      <c r="HSE106" s="753"/>
      <c r="HSI106" s="753"/>
      <c r="HSM106" s="753"/>
      <c r="HSQ106" s="753"/>
      <c r="HSU106" s="753"/>
      <c r="HSY106" s="753"/>
      <c r="HTC106" s="753"/>
      <c r="HTG106" s="753"/>
      <c r="HTK106" s="753"/>
      <c r="HTO106" s="753"/>
      <c r="HTS106" s="753"/>
      <c r="HTW106" s="753"/>
      <c r="HUA106" s="753"/>
      <c r="HUE106" s="753"/>
      <c r="HUI106" s="753"/>
      <c r="HUM106" s="753"/>
      <c r="HUQ106" s="753"/>
      <c r="HUU106" s="753"/>
      <c r="HUY106" s="753"/>
      <c r="HVC106" s="753"/>
      <c r="HVG106" s="753"/>
      <c r="HVK106" s="753"/>
      <c r="HVO106" s="753"/>
      <c r="HVS106" s="753"/>
      <c r="HVW106" s="753"/>
      <c r="HWA106" s="753"/>
      <c r="HWE106" s="753"/>
      <c r="HWI106" s="753"/>
      <c r="HWM106" s="753"/>
      <c r="HWQ106" s="753"/>
      <c r="HWU106" s="753"/>
      <c r="HWY106" s="753"/>
      <c r="HXC106" s="753"/>
      <c r="HXG106" s="753"/>
      <c r="HXK106" s="753"/>
      <c r="HXO106" s="753"/>
      <c r="HXS106" s="753"/>
      <c r="HXW106" s="753"/>
      <c r="HYA106" s="753"/>
      <c r="HYE106" s="753"/>
      <c r="HYI106" s="753"/>
      <c r="HYM106" s="753"/>
      <c r="HYQ106" s="753"/>
      <c r="HYU106" s="753"/>
      <c r="HYY106" s="753"/>
      <c r="HZC106" s="753"/>
      <c r="HZG106" s="753"/>
      <c r="HZK106" s="753"/>
      <c r="HZO106" s="753"/>
      <c r="HZS106" s="753"/>
      <c r="HZW106" s="753"/>
      <c r="IAA106" s="753"/>
      <c r="IAE106" s="753"/>
      <c r="IAI106" s="753"/>
      <c r="IAM106" s="753"/>
      <c r="IAQ106" s="753"/>
      <c r="IAU106" s="753"/>
      <c r="IAY106" s="753"/>
      <c r="IBC106" s="753"/>
      <c r="IBG106" s="753"/>
      <c r="IBK106" s="753"/>
      <c r="IBO106" s="753"/>
      <c r="IBS106" s="753"/>
      <c r="IBW106" s="753"/>
      <c r="ICA106" s="753"/>
      <c r="ICE106" s="753"/>
      <c r="ICI106" s="753"/>
      <c r="ICM106" s="753"/>
      <c r="ICQ106" s="753"/>
      <c r="ICU106" s="753"/>
      <c r="ICY106" s="753"/>
      <c r="IDC106" s="753"/>
      <c r="IDG106" s="753"/>
      <c r="IDK106" s="753"/>
      <c r="IDO106" s="753"/>
      <c r="IDS106" s="753"/>
      <c r="IDW106" s="753"/>
      <c r="IEA106" s="753"/>
      <c r="IEE106" s="753"/>
      <c r="IEI106" s="753"/>
      <c r="IEM106" s="753"/>
      <c r="IEQ106" s="753"/>
      <c r="IEU106" s="753"/>
      <c r="IEY106" s="753"/>
      <c r="IFC106" s="753"/>
      <c r="IFG106" s="753"/>
      <c r="IFK106" s="753"/>
      <c r="IFO106" s="753"/>
      <c r="IFS106" s="753"/>
      <c r="IFW106" s="753"/>
      <c r="IGA106" s="753"/>
      <c r="IGE106" s="753"/>
      <c r="IGI106" s="753"/>
      <c r="IGM106" s="753"/>
      <c r="IGQ106" s="753"/>
      <c r="IGU106" s="753"/>
      <c r="IGY106" s="753"/>
      <c r="IHC106" s="753"/>
      <c r="IHG106" s="753"/>
      <c r="IHK106" s="753"/>
      <c r="IHO106" s="753"/>
      <c r="IHS106" s="753"/>
      <c r="IHW106" s="753"/>
      <c r="IIA106" s="753"/>
      <c r="IIE106" s="753"/>
      <c r="III106" s="753"/>
      <c r="IIM106" s="753"/>
      <c r="IIQ106" s="753"/>
      <c r="IIU106" s="753"/>
      <c r="IIY106" s="753"/>
      <c r="IJC106" s="753"/>
      <c r="IJG106" s="753"/>
      <c r="IJK106" s="753"/>
      <c r="IJO106" s="753"/>
      <c r="IJS106" s="753"/>
      <c r="IJW106" s="753"/>
      <c r="IKA106" s="753"/>
      <c r="IKE106" s="753"/>
      <c r="IKI106" s="753"/>
      <c r="IKM106" s="753"/>
      <c r="IKQ106" s="753"/>
      <c r="IKU106" s="753"/>
      <c r="IKY106" s="753"/>
      <c r="ILC106" s="753"/>
      <c r="ILG106" s="753"/>
      <c r="ILK106" s="753"/>
      <c r="ILO106" s="753"/>
      <c r="ILS106" s="753"/>
      <c r="ILW106" s="753"/>
      <c r="IMA106" s="753"/>
      <c r="IME106" s="753"/>
      <c r="IMI106" s="753"/>
      <c r="IMM106" s="753"/>
      <c r="IMQ106" s="753"/>
      <c r="IMU106" s="753"/>
      <c r="IMY106" s="753"/>
      <c r="INC106" s="753"/>
      <c r="ING106" s="753"/>
      <c r="INK106" s="753"/>
      <c r="INO106" s="753"/>
      <c r="INS106" s="753"/>
      <c r="INW106" s="753"/>
      <c r="IOA106" s="753"/>
      <c r="IOE106" s="753"/>
      <c r="IOI106" s="753"/>
      <c r="IOM106" s="753"/>
      <c r="IOQ106" s="753"/>
      <c r="IOU106" s="753"/>
      <c r="IOY106" s="753"/>
      <c r="IPC106" s="753"/>
      <c r="IPG106" s="753"/>
      <c r="IPK106" s="753"/>
      <c r="IPO106" s="753"/>
      <c r="IPS106" s="753"/>
      <c r="IPW106" s="753"/>
      <c r="IQA106" s="753"/>
      <c r="IQE106" s="753"/>
      <c r="IQI106" s="753"/>
      <c r="IQM106" s="753"/>
      <c r="IQQ106" s="753"/>
      <c r="IQU106" s="753"/>
      <c r="IQY106" s="753"/>
      <c r="IRC106" s="753"/>
      <c r="IRG106" s="753"/>
      <c r="IRK106" s="753"/>
      <c r="IRO106" s="753"/>
      <c r="IRS106" s="753"/>
      <c r="IRW106" s="753"/>
      <c r="ISA106" s="753"/>
      <c r="ISE106" s="753"/>
      <c r="ISI106" s="753"/>
      <c r="ISM106" s="753"/>
      <c r="ISQ106" s="753"/>
      <c r="ISU106" s="753"/>
      <c r="ISY106" s="753"/>
      <c r="ITC106" s="753"/>
      <c r="ITG106" s="753"/>
      <c r="ITK106" s="753"/>
      <c r="ITO106" s="753"/>
      <c r="ITS106" s="753"/>
      <c r="ITW106" s="753"/>
      <c r="IUA106" s="753"/>
      <c r="IUE106" s="753"/>
      <c r="IUI106" s="753"/>
      <c r="IUM106" s="753"/>
      <c r="IUQ106" s="753"/>
      <c r="IUU106" s="753"/>
      <c r="IUY106" s="753"/>
      <c r="IVC106" s="753"/>
      <c r="IVG106" s="753"/>
      <c r="IVK106" s="753"/>
      <c r="IVO106" s="753"/>
      <c r="IVS106" s="753"/>
      <c r="IVW106" s="753"/>
      <c r="IWA106" s="753"/>
      <c r="IWE106" s="753"/>
      <c r="IWI106" s="753"/>
      <c r="IWM106" s="753"/>
      <c r="IWQ106" s="753"/>
      <c r="IWU106" s="753"/>
      <c r="IWY106" s="753"/>
      <c r="IXC106" s="753"/>
      <c r="IXG106" s="753"/>
      <c r="IXK106" s="753"/>
      <c r="IXO106" s="753"/>
      <c r="IXS106" s="753"/>
      <c r="IXW106" s="753"/>
      <c r="IYA106" s="753"/>
      <c r="IYE106" s="753"/>
      <c r="IYI106" s="753"/>
      <c r="IYM106" s="753"/>
      <c r="IYQ106" s="753"/>
      <c r="IYU106" s="753"/>
      <c r="IYY106" s="753"/>
      <c r="IZC106" s="753"/>
      <c r="IZG106" s="753"/>
      <c r="IZK106" s="753"/>
      <c r="IZO106" s="753"/>
      <c r="IZS106" s="753"/>
      <c r="IZW106" s="753"/>
      <c r="JAA106" s="753"/>
      <c r="JAE106" s="753"/>
      <c r="JAI106" s="753"/>
      <c r="JAM106" s="753"/>
      <c r="JAQ106" s="753"/>
      <c r="JAU106" s="753"/>
      <c r="JAY106" s="753"/>
      <c r="JBC106" s="753"/>
      <c r="JBG106" s="753"/>
      <c r="JBK106" s="753"/>
      <c r="JBO106" s="753"/>
      <c r="JBS106" s="753"/>
      <c r="JBW106" s="753"/>
      <c r="JCA106" s="753"/>
      <c r="JCE106" s="753"/>
      <c r="JCI106" s="753"/>
      <c r="JCM106" s="753"/>
      <c r="JCQ106" s="753"/>
      <c r="JCU106" s="753"/>
      <c r="JCY106" s="753"/>
      <c r="JDC106" s="753"/>
      <c r="JDG106" s="753"/>
      <c r="JDK106" s="753"/>
      <c r="JDO106" s="753"/>
      <c r="JDS106" s="753"/>
      <c r="JDW106" s="753"/>
      <c r="JEA106" s="753"/>
      <c r="JEE106" s="753"/>
      <c r="JEI106" s="753"/>
      <c r="JEM106" s="753"/>
      <c r="JEQ106" s="753"/>
      <c r="JEU106" s="753"/>
      <c r="JEY106" s="753"/>
      <c r="JFC106" s="753"/>
      <c r="JFG106" s="753"/>
      <c r="JFK106" s="753"/>
      <c r="JFO106" s="753"/>
      <c r="JFS106" s="753"/>
      <c r="JFW106" s="753"/>
      <c r="JGA106" s="753"/>
      <c r="JGE106" s="753"/>
      <c r="JGI106" s="753"/>
      <c r="JGM106" s="753"/>
      <c r="JGQ106" s="753"/>
      <c r="JGU106" s="753"/>
      <c r="JGY106" s="753"/>
      <c r="JHC106" s="753"/>
      <c r="JHG106" s="753"/>
      <c r="JHK106" s="753"/>
      <c r="JHO106" s="753"/>
      <c r="JHS106" s="753"/>
      <c r="JHW106" s="753"/>
      <c r="JIA106" s="753"/>
      <c r="JIE106" s="753"/>
      <c r="JII106" s="753"/>
      <c r="JIM106" s="753"/>
      <c r="JIQ106" s="753"/>
      <c r="JIU106" s="753"/>
      <c r="JIY106" s="753"/>
      <c r="JJC106" s="753"/>
      <c r="JJG106" s="753"/>
      <c r="JJK106" s="753"/>
      <c r="JJO106" s="753"/>
      <c r="JJS106" s="753"/>
      <c r="JJW106" s="753"/>
      <c r="JKA106" s="753"/>
      <c r="JKE106" s="753"/>
      <c r="JKI106" s="753"/>
      <c r="JKM106" s="753"/>
      <c r="JKQ106" s="753"/>
      <c r="JKU106" s="753"/>
      <c r="JKY106" s="753"/>
      <c r="JLC106" s="753"/>
      <c r="JLG106" s="753"/>
      <c r="JLK106" s="753"/>
      <c r="JLO106" s="753"/>
      <c r="JLS106" s="753"/>
      <c r="JLW106" s="753"/>
      <c r="JMA106" s="753"/>
      <c r="JME106" s="753"/>
      <c r="JMI106" s="753"/>
      <c r="JMM106" s="753"/>
      <c r="JMQ106" s="753"/>
      <c r="JMU106" s="753"/>
      <c r="JMY106" s="753"/>
      <c r="JNC106" s="753"/>
      <c r="JNG106" s="753"/>
      <c r="JNK106" s="753"/>
      <c r="JNO106" s="753"/>
      <c r="JNS106" s="753"/>
      <c r="JNW106" s="753"/>
      <c r="JOA106" s="753"/>
      <c r="JOE106" s="753"/>
      <c r="JOI106" s="753"/>
      <c r="JOM106" s="753"/>
      <c r="JOQ106" s="753"/>
      <c r="JOU106" s="753"/>
      <c r="JOY106" s="753"/>
      <c r="JPC106" s="753"/>
      <c r="JPG106" s="753"/>
      <c r="JPK106" s="753"/>
      <c r="JPO106" s="753"/>
      <c r="JPS106" s="753"/>
      <c r="JPW106" s="753"/>
      <c r="JQA106" s="753"/>
      <c r="JQE106" s="753"/>
      <c r="JQI106" s="753"/>
      <c r="JQM106" s="753"/>
      <c r="JQQ106" s="753"/>
      <c r="JQU106" s="753"/>
      <c r="JQY106" s="753"/>
      <c r="JRC106" s="753"/>
      <c r="JRG106" s="753"/>
      <c r="JRK106" s="753"/>
      <c r="JRO106" s="753"/>
      <c r="JRS106" s="753"/>
      <c r="JRW106" s="753"/>
      <c r="JSA106" s="753"/>
      <c r="JSE106" s="753"/>
      <c r="JSI106" s="753"/>
      <c r="JSM106" s="753"/>
      <c r="JSQ106" s="753"/>
      <c r="JSU106" s="753"/>
      <c r="JSY106" s="753"/>
      <c r="JTC106" s="753"/>
      <c r="JTG106" s="753"/>
      <c r="JTK106" s="753"/>
      <c r="JTO106" s="753"/>
      <c r="JTS106" s="753"/>
      <c r="JTW106" s="753"/>
      <c r="JUA106" s="753"/>
      <c r="JUE106" s="753"/>
      <c r="JUI106" s="753"/>
      <c r="JUM106" s="753"/>
      <c r="JUQ106" s="753"/>
      <c r="JUU106" s="753"/>
      <c r="JUY106" s="753"/>
      <c r="JVC106" s="753"/>
      <c r="JVG106" s="753"/>
      <c r="JVK106" s="753"/>
      <c r="JVO106" s="753"/>
      <c r="JVS106" s="753"/>
      <c r="JVW106" s="753"/>
      <c r="JWA106" s="753"/>
      <c r="JWE106" s="753"/>
      <c r="JWI106" s="753"/>
      <c r="JWM106" s="753"/>
      <c r="JWQ106" s="753"/>
      <c r="JWU106" s="753"/>
      <c r="JWY106" s="753"/>
      <c r="JXC106" s="753"/>
      <c r="JXG106" s="753"/>
      <c r="JXK106" s="753"/>
      <c r="JXO106" s="753"/>
      <c r="JXS106" s="753"/>
      <c r="JXW106" s="753"/>
      <c r="JYA106" s="753"/>
      <c r="JYE106" s="753"/>
      <c r="JYI106" s="753"/>
      <c r="JYM106" s="753"/>
      <c r="JYQ106" s="753"/>
      <c r="JYU106" s="753"/>
      <c r="JYY106" s="753"/>
      <c r="JZC106" s="753"/>
      <c r="JZG106" s="753"/>
      <c r="JZK106" s="753"/>
      <c r="JZO106" s="753"/>
      <c r="JZS106" s="753"/>
      <c r="JZW106" s="753"/>
      <c r="KAA106" s="753"/>
      <c r="KAE106" s="753"/>
      <c r="KAI106" s="753"/>
      <c r="KAM106" s="753"/>
      <c r="KAQ106" s="753"/>
      <c r="KAU106" s="753"/>
      <c r="KAY106" s="753"/>
      <c r="KBC106" s="753"/>
      <c r="KBG106" s="753"/>
      <c r="KBK106" s="753"/>
      <c r="KBO106" s="753"/>
      <c r="KBS106" s="753"/>
      <c r="KBW106" s="753"/>
      <c r="KCA106" s="753"/>
      <c r="KCE106" s="753"/>
      <c r="KCI106" s="753"/>
      <c r="KCM106" s="753"/>
      <c r="KCQ106" s="753"/>
      <c r="KCU106" s="753"/>
      <c r="KCY106" s="753"/>
      <c r="KDC106" s="753"/>
      <c r="KDG106" s="753"/>
      <c r="KDK106" s="753"/>
      <c r="KDO106" s="753"/>
      <c r="KDS106" s="753"/>
      <c r="KDW106" s="753"/>
      <c r="KEA106" s="753"/>
      <c r="KEE106" s="753"/>
      <c r="KEI106" s="753"/>
      <c r="KEM106" s="753"/>
      <c r="KEQ106" s="753"/>
      <c r="KEU106" s="753"/>
      <c r="KEY106" s="753"/>
      <c r="KFC106" s="753"/>
      <c r="KFG106" s="753"/>
      <c r="KFK106" s="753"/>
      <c r="KFO106" s="753"/>
      <c r="KFS106" s="753"/>
      <c r="KFW106" s="753"/>
      <c r="KGA106" s="753"/>
      <c r="KGE106" s="753"/>
      <c r="KGI106" s="753"/>
      <c r="KGM106" s="753"/>
      <c r="KGQ106" s="753"/>
      <c r="KGU106" s="753"/>
      <c r="KGY106" s="753"/>
      <c r="KHC106" s="753"/>
      <c r="KHG106" s="753"/>
      <c r="KHK106" s="753"/>
      <c r="KHO106" s="753"/>
      <c r="KHS106" s="753"/>
      <c r="KHW106" s="753"/>
      <c r="KIA106" s="753"/>
      <c r="KIE106" s="753"/>
      <c r="KII106" s="753"/>
      <c r="KIM106" s="753"/>
      <c r="KIQ106" s="753"/>
      <c r="KIU106" s="753"/>
      <c r="KIY106" s="753"/>
      <c r="KJC106" s="753"/>
      <c r="KJG106" s="753"/>
      <c r="KJK106" s="753"/>
      <c r="KJO106" s="753"/>
      <c r="KJS106" s="753"/>
      <c r="KJW106" s="753"/>
      <c r="KKA106" s="753"/>
      <c r="KKE106" s="753"/>
      <c r="KKI106" s="753"/>
      <c r="KKM106" s="753"/>
      <c r="KKQ106" s="753"/>
      <c r="KKU106" s="753"/>
      <c r="KKY106" s="753"/>
      <c r="KLC106" s="753"/>
      <c r="KLG106" s="753"/>
      <c r="KLK106" s="753"/>
      <c r="KLO106" s="753"/>
      <c r="KLS106" s="753"/>
      <c r="KLW106" s="753"/>
      <c r="KMA106" s="753"/>
      <c r="KME106" s="753"/>
      <c r="KMI106" s="753"/>
      <c r="KMM106" s="753"/>
      <c r="KMQ106" s="753"/>
      <c r="KMU106" s="753"/>
      <c r="KMY106" s="753"/>
      <c r="KNC106" s="753"/>
      <c r="KNG106" s="753"/>
      <c r="KNK106" s="753"/>
      <c r="KNO106" s="753"/>
      <c r="KNS106" s="753"/>
      <c r="KNW106" s="753"/>
      <c r="KOA106" s="753"/>
      <c r="KOE106" s="753"/>
      <c r="KOI106" s="753"/>
      <c r="KOM106" s="753"/>
      <c r="KOQ106" s="753"/>
      <c r="KOU106" s="753"/>
      <c r="KOY106" s="753"/>
      <c r="KPC106" s="753"/>
      <c r="KPG106" s="753"/>
      <c r="KPK106" s="753"/>
      <c r="KPO106" s="753"/>
      <c r="KPS106" s="753"/>
      <c r="KPW106" s="753"/>
      <c r="KQA106" s="753"/>
      <c r="KQE106" s="753"/>
      <c r="KQI106" s="753"/>
      <c r="KQM106" s="753"/>
      <c r="KQQ106" s="753"/>
      <c r="KQU106" s="753"/>
      <c r="KQY106" s="753"/>
      <c r="KRC106" s="753"/>
      <c r="KRG106" s="753"/>
      <c r="KRK106" s="753"/>
      <c r="KRO106" s="753"/>
      <c r="KRS106" s="753"/>
      <c r="KRW106" s="753"/>
      <c r="KSA106" s="753"/>
      <c r="KSE106" s="753"/>
      <c r="KSI106" s="753"/>
      <c r="KSM106" s="753"/>
      <c r="KSQ106" s="753"/>
      <c r="KSU106" s="753"/>
      <c r="KSY106" s="753"/>
      <c r="KTC106" s="753"/>
      <c r="KTG106" s="753"/>
      <c r="KTK106" s="753"/>
      <c r="KTO106" s="753"/>
      <c r="KTS106" s="753"/>
      <c r="KTW106" s="753"/>
      <c r="KUA106" s="753"/>
      <c r="KUE106" s="753"/>
      <c r="KUI106" s="753"/>
      <c r="KUM106" s="753"/>
      <c r="KUQ106" s="753"/>
      <c r="KUU106" s="753"/>
      <c r="KUY106" s="753"/>
      <c r="KVC106" s="753"/>
      <c r="KVG106" s="753"/>
      <c r="KVK106" s="753"/>
      <c r="KVO106" s="753"/>
      <c r="KVS106" s="753"/>
      <c r="KVW106" s="753"/>
      <c r="KWA106" s="753"/>
      <c r="KWE106" s="753"/>
      <c r="KWI106" s="753"/>
      <c r="KWM106" s="753"/>
      <c r="KWQ106" s="753"/>
      <c r="KWU106" s="753"/>
      <c r="KWY106" s="753"/>
      <c r="KXC106" s="753"/>
      <c r="KXG106" s="753"/>
      <c r="KXK106" s="753"/>
      <c r="KXO106" s="753"/>
      <c r="KXS106" s="753"/>
      <c r="KXW106" s="753"/>
      <c r="KYA106" s="753"/>
      <c r="KYE106" s="753"/>
      <c r="KYI106" s="753"/>
      <c r="KYM106" s="753"/>
      <c r="KYQ106" s="753"/>
      <c r="KYU106" s="753"/>
      <c r="KYY106" s="753"/>
      <c r="KZC106" s="753"/>
      <c r="KZG106" s="753"/>
      <c r="KZK106" s="753"/>
      <c r="KZO106" s="753"/>
      <c r="KZS106" s="753"/>
      <c r="KZW106" s="753"/>
      <c r="LAA106" s="753"/>
      <c r="LAE106" s="753"/>
      <c r="LAI106" s="753"/>
      <c r="LAM106" s="753"/>
      <c r="LAQ106" s="753"/>
      <c r="LAU106" s="753"/>
      <c r="LAY106" s="753"/>
      <c r="LBC106" s="753"/>
      <c r="LBG106" s="753"/>
      <c r="LBK106" s="753"/>
      <c r="LBO106" s="753"/>
      <c r="LBS106" s="753"/>
      <c r="LBW106" s="753"/>
      <c r="LCA106" s="753"/>
      <c r="LCE106" s="753"/>
      <c r="LCI106" s="753"/>
      <c r="LCM106" s="753"/>
      <c r="LCQ106" s="753"/>
      <c r="LCU106" s="753"/>
      <c r="LCY106" s="753"/>
      <c r="LDC106" s="753"/>
      <c r="LDG106" s="753"/>
      <c r="LDK106" s="753"/>
      <c r="LDO106" s="753"/>
      <c r="LDS106" s="753"/>
      <c r="LDW106" s="753"/>
      <c r="LEA106" s="753"/>
      <c r="LEE106" s="753"/>
      <c r="LEI106" s="753"/>
      <c r="LEM106" s="753"/>
      <c r="LEQ106" s="753"/>
      <c r="LEU106" s="753"/>
      <c r="LEY106" s="753"/>
      <c r="LFC106" s="753"/>
      <c r="LFG106" s="753"/>
      <c r="LFK106" s="753"/>
      <c r="LFO106" s="753"/>
      <c r="LFS106" s="753"/>
      <c r="LFW106" s="753"/>
      <c r="LGA106" s="753"/>
      <c r="LGE106" s="753"/>
      <c r="LGI106" s="753"/>
      <c r="LGM106" s="753"/>
      <c r="LGQ106" s="753"/>
      <c r="LGU106" s="753"/>
      <c r="LGY106" s="753"/>
      <c r="LHC106" s="753"/>
      <c r="LHG106" s="753"/>
      <c r="LHK106" s="753"/>
      <c r="LHO106" s="753"/>
      <c r="LHS106" s="753"/>
      <c r="LHW106" s="753"/>
      <c r="LIA106" s="753"/>
      <c r="LIE106" s="753"/>
      <c r="LII106" s="753"/>
      <c r="LIM106" s="753"/>
      <c r="LIQ106" s="753"/>
      <c r="LIU106" s="753"/>
      <c r="LIY106" s="753"/>
      <c r="LJC106" s="753"/>
      <c r="LJG106" s="753"/>
      <c r="LJK106" s="753"/>
      <c r="LJO106" s="753"/>
      <c r="LJS106" s="753"/>
      <c r="LJW106" s="753"/>
      <c r="LKA106" s="753"/>
      <c r="LKE106" s="753"/>
      <c r="LKI106" s="753"/>
      <c r="LKM106" s="753"/>
      <c r="LKQ106" s="753"/>
      <c r="LKU106" s="753"/>
      <c r="LKY106" s="753"/>
      <c r="LLC106" s="753"/>
      <c r="LLG106" s="753"/>
      <c r="LLK106" s="753"/>
      <c r="LLO106" s="753"/>
      <c r="LLS106" s="753"/>
      <c r="LLW106" s="753"/>
      <c r="LMA106" s="753"/>
      <c r="LME106" s="753"/>
      <c r="LMI106" s="753"/>
      <c r="LMM106" s="753"/>
      <c r="LMQ106" s="753"/>
      <c r="LMU106" s="753"/>
      <c r="LMY106" s="753"/>
      <c r="LNC106" s="753"/>
      <c r="LNG106" s="753"/>
      <c r="LNK106" s="753"/>
      <c r="LNO106" s="753"/>
      <c r="LNS106" s="753"/>
      <c r="LNW106" s="753"/>
      <c r="LOA106" s="753"/>
      <c r="LOE106" s="753"/>
      <c r="LOI106" s="753"/>
      <c r="LOM106" s="753"/>
      <c r="LOQ106" s="753"/>
      <c r="LOU106" s="753"/>
      <c r="LOY106" s="753"/>
      <c r="LPC106" s="753"/>
      <c r="LPG106" s="753"/>
      <c r="LPK106" s="753"/>
      <c r="LPO106" s="753"/>
      <c r="LPS106" s="753"/>
      <c r="LPW106" s="753"/>
      <c r="LQA106" s="753"/>
      <c r="LQE106" s="753"/>
      <c r="LQI106" s="753"/>
      <c r="LQM106" s="753"/>
      <c r="LQQ106" s="753"/>
      <c r="LQU106" s="753"/>
      <c r="LQY106" s="753"/>
      <c r="LRC106" s="753"/>
      <c r="LRG106" s="753"/>
      <c r="LRK106" s="753"/>
      <c r="LRO106" s="753"/>
      <c r="LRS106" s="753"/>
      <c r="LRW106" s="753"/>
      <c r="LSA106" s="753"/>
      <c r="LSE106" s="753"/>
      <c r="LSI106" s="753"/>
      <c r="LSM106" s="753"/>
      <c r="LSQ106" s="753"/>
      <c r="LSU106" s="753"/>
      <c r="LSY106" s="753"/>
      <c r="LTC106" s="753"/>
      <c r="LTG106" s="753"/>
      <c r="LTK106" s="753"/>
      <c r="LTO106" s="753"/>
      <c r="LTS106" s="753"/>
      <c r="LTW106" s="753"/>
      <c r="LUA106" s="753"/>
      <c r="LUE106" s="753"/>
      <c r="LUI106" s="753"/>
      <c r="LUM106" s="753"/>
      <c r="LUQ106" s="753"/>
      <c r="LUU106" s="753"/>
      <c r="LUY106" s="753"/>
      <c r="LVC106" s="753"/>
      <c r="LVG106" s="753"/>
      <c r="LVK106" s="753"/>
      <c r="LVO106" s="753"/>
      <c r="LVS106" s="753"/>
      <c r="LVW106" s="753"/>
      <c r="LWA106" s="753"/>
      <c r="LWE106" s="753"/>
      <c r="LWI106" s="753"/>
      <c r="LWM106" s="753"/>
      <c r="LWQ106" s="753"/>
      <c r="LWU106" s="753"/>
      <c r="LWY106" s="753"/>
      <c r="LXC106" s="753"/>
      <c r="LXG106" s="753"/>
      <c r="LXK106" s="753"/>
      <c r="LXO106" s="753"/>
      <c r="LXS106" s="753"/>
      <c r="LXW106" s="753"/>
      <c r="LYA106" s="753"/>
      <c r="LYE106" s="753"/>
      <c r="LYI106" s="753"/>
      <c r="LYM106" s="753"/>
      <c r="LYQ106" s="753"/>
      <c r="LYU106" s="753"/>
      <c r="LYY106" s="753"/>
      <c r="LZC106" s="753"/>
      <c r="LZG106" s="753"/>
      <c r="LZK106" s="753"/>
      <c r="LZO106" s="753"/>
      <c r="LZS106" s="753"/>
      <c r="LZW106" s="753"/>
      <c r="MAA106" s="753"/>
      <c r="MAE106" s="753"/>
      <c r="MAI106" s="753"/>
      <c r="MAM106" s="753"/>
      <c r="MAQ106" s="753"/>
      <c r="MAU106" s="753"/>
      <c r="MAY106" s="753"/>
      <c r="MBC106" s="753"/>
      <c r="MBG106" s="753"/>
      <c r="MBK106" s="753"/>
      <c r="MBO106" s="753"/>
      <c r="MBS106" s="753"/>
      <c r="MBW106" s="753"/>
      <c r="MCA106" s="753"/>
      <c r="MCE106" s="753"/>
      <c r="MCI106" s="753"/>
      <c r="MCM106" s="753"/>
      <c r="MCQ106" s="753"/>
      <c r="MCU106" s="753"/>
      <c r="MCY106" s="753"/>
      <c r="MDC106" s="753"/>
      <c r="MDG106" s="753"/>
      <c r="MDK106" s="753"/>
      <c r="MDO106" s="753"/>
      <c r="MDS106" s="753"/>
      <c r="MDW106" s="753"/>
      <c r="MEA106" s="753"/>
      <c r="MEE106" s="753"/>
      <c r="MEI106" s="753"/>
      <c r="MEM106" s="753"/>
      <c r="MEQ106" s="753"/>
      <c r="MEU106" s="753"/>
      <c r="MEY106" s="753"/>
      <c r="MFC106" s="753"/>
      <c r="MFG106" s="753"/>
      <c r="MFK106" s="753"/>
      <c r="MFO106" s="753"/>
      <c r="MFS106" s="753"/>
      <c r="MFW106" s="753"/>
      <c r="MGA106" s="753"/>
      <c r="MGE106" s="753"/>
      <c r="MGI106" s="753"/>
      <c r="MGM106" s="753"/>
      <c r="MGQ106" s="753"/>
      <c r="MGU106" s="753"/>
      <c r="MGY106" s="753"/>
      <c r="MHC106" s="753"/>
      <c r="MHG106" s="753"/>
      <c r="MHK106" s="753"/>
      <c r="MHO106" s="753"/>
      <c r="MHS106" s="753"/>
      <c r="MHW106" s="753"/>
      <c r="MIA106" s="753"/>
      <c r="MIE106" s="753"/>
      <c r="MII106" s="753"/>
      <c r="MIM106" s="753"/>
      <c r="MIQ106" s="753"/>
      <c r="MIU106" s="753"/>
      <c r="MIY106" s="753"/>
      <c r="MJC106" s="753"/>
      <c r="MJG106" s="753"/>
      <c r="MJK106" s="753"/>
      <c r="MJO106" s="753"/>
      <c r="MJS106" s="753"/>
      <c r="MJW106" s="753"/>
      <c r="MKA106" s="753"/>
      <c r="MKE106" s="753"/>
      <c r="MKI106" s="753"/>
      <c r="MKM106" s="753"/>
      <c r="MKQ106" s="753"/>
      <c r="MKU106" s="753"/>
      <c r="MKY106" s="753"/>
      <c r="MLC106" s="753"/>
      <c r="MLG106" s="753"/>
      <c r="MLK106" s="753"/>
      <c r="MLO106" s="753"/>
      <c r="MLS106" s="753"/>
      <c r="MLW106" s="753"/>
      <c r="MMA106" s="753"/>
      <c r="MME106" s="753"/>
      <c r="MMI106" s="753"/>
      <c r="MMM106" s="753"/>
      <c r="MMQ106" s="753"/>
      <c r="MMU106" s="753"/>
      <c r="MMY106" s="753"/>
      <c r="MNC106" s="753"/>
      <c r="MNG106" s="753"/>
      <c r="MNK106" s="753"/>
      <c r="MNO106" s="753"/>
      <c r="MNS106" s="753"/>
      <c r="MNW106" s="753"/>
      <c r="MOA106" s="753"/>
      <c r="MOE106" s="753"/>
      <c r="MOI106" s="753"/>
      <c r="MOM106" s="753"/>
      <c r="MOQ106" s="753"/>
      <c r="MOU106" s="753"/>
      <c r="MOY106" s="753"/>
      <c r="MPC106" s="753"/>
      <c r="MPG106" s="753"/>
      <c r="MPK106" s="753"/>
      <c r="MPO106" s="753"/>
      <c r="MPS106" s="753"/>
      <c r="MPW106" s="753"/>
      <c r="MQA106" s="753"/>
      <c r="MQE106" s="753"/>
      <c r="MQI106" s="753"/>
      <c r="MQM106" s="753"/>
      <c r="MQQ106" s="753"/>
      <c r="MQU106" s="753"/>
      <c r="MQY106" s="753"/>
      <c r="MRC106" s="753"/>
      <c r="MRG106" s="753"/>
      <c r="MRK106" s="753"/>
      <c r="MRO106" s="753"/>
      <c r="MRS106" s="753"/>
      <c r="MRW106" s="753"/>
      <c r="MSA106" s="753"/>
      <c r="MSE106" s="753"/>
      <c r="MSI106" s="753"/>
      <c r="MSM106" s="753"/>
      <c r="MSQ106" s="753"/>
      <c r="MSU106" s="753"/>
      <c r="MSY106" s="753"/>
      <c r="MTC106" s="753"/>
      <c r="MTG106" s="753"/>
      <c r="MTK106" s="753"/>
      <c r="MTO106" s="753"/>
      <c r="MTS106" s="753"/>
      <c r="MTW106" s="753"/>
      <c r="MUA106" s="753"/>
      <c r="MUE106" s="753"/>
      <c r="MUI106" s="753"/>
      <c r="MUM106" s="753"/>
      <c r="MUQ106" s="753"/>
      <c r="MUU106" s="753"/>
      <c r="MUY106" s="753"/>
      <c r="MVC106" s="753"/>
      <c r="MVG106" s="753"/>
      <c r="MVK106" s="753"/>
      <c r="MVO106" s="753"/>
      <c r="MVS106" s="753"/>
      <c r="MVW106" s="753"/>
      <c r="MWA106" s="753"/>
      <c r="MWE106" s="753"/>
      <c r="MWI106" s="753"/>
      <c r="MWM106" s="753"/>
      <c r="MWQ106" s="753"/>
      <c r="MWU106" s="753"/>
      <c r="MWY106" s="753"/>
      <c r="MXC106" s="753"/>
      <c r="MXG106" s="753"/>
      <c r="MXK106" s="753"/>
      <c r="MXO106" s="753"/>
      <c r="MXS106" s="753"/>
      <c r="MXW106" s="753"/>
      <c r="MYA106" s="753"/>
      <c r="MYE106" s="753"/>
      <c r="MYI106" s="753"/>
      <c r="MYM106" s="753"/>
      <c r="MYQ106" s="753"/>
      <c r="MYU106" s="753"/>
      <c r="MYY106" s="753"/>
      <c r="MZC106" s="753"/>
      <c r="MZG106" s="753"/>
      <c r="MZK106" s="753"/>
      <c r="MZO106" s="753"/>
      <c r="MZS106" s="753"/>
      <c r="MZW106" s="753"/>
      <c r="NAA106" s="753"/>
      <c r="NAE106" s="753"/>
      <c r="NAI106" s="753"/>
      <c r="NAM106" s="753"/>
      <c r="NAQ106" s="753"/>
      <c r="NAU106" s="753"/>
      <c r="NAY106" s="753"/>
      <c r="NBC106" s="753"/>
      <c r="NBG106" s="753"/>
      <c r="NBK106" s="753"/>
      <c r="NBO106" s="753"/>
      <c r="NBS106" s="753"/>
      <c r="NBW106" s="753"/>
      <c r="NCA106" s="753"/>
      <c r="NCE106" s="753"/>
      <c r="NCI106" s="753"/>
      <c r="NCM106" s="753"/>
      <c r="NCQ106" s="753"/>
      <c r="NCU106" s="753"/>
      <c r="NCY106" s="753"/>
      <c r="NDC106" s="753"/>
      <c r="NDG106" s="753"/>
      <c r="NDK106" s="753"/>
      <c r="NDO106" s="753"/>
      <c r="NDS106" s="753"/>
      <c r="NDW106" s="753"/>
      <c r="NEA106" s="753"/>
      <c r="NEE106" s="753"/>
      <c r="NEI106" s="753"/>
      <c r="NEM106" s="753"/>
      <c r="NEQ106" s="753"/>
      <c r="NEU106" s="753"/>
      <c r="NEY106" s="753"/>
      <c r="NFC106" s="753"/>
      <c r="NFG106" s="753"/>
      <c r="NFK106" s="753"/>
      <c r="NFO106" s="753"/>
      <c r="NFS106" s="753"/>
      <c r="NFW106" s="753"/>
      <c r="NGA106" s="753"/>
      <c r="NGE106" s="753"/>
      <c r="NGI106" s="753"/>
      <c r="NGM106" s="753"/>
      <c r="NGQ106" s="753"/>
      <c r="NGU106" s="753"/>
      <c r="NGY106" s="753"/>
      <c r="NHC106" s="753"/>
      <c r="NHG106" s="753"/>
      <c r="NHK106" s="753"/>
      <c r="NHO106" s="753"/>
      <c r="NHS106" s="753"/>
      <c r="NHW106" s="753"/>
      <c r="NIA106" s="753"/>
      <c r="NIE106" s="753"/>
      <c r="NII106" s="753"/>
      <c r="NIM106" s="753"/>
      <c r="NIQ106" s="753"/>
      <c r="NIU106" s="753"/>
      <c r="NIY106" s="753"/>
      <c r="NJC106" s="753"/>
      <c r="NJG106" s="753"/>
      <c r="NJK106" s="753"/>
      <c r="NJO106" s="753"/>
      <c r="NJS106" s="753"/>
      <c r="NJW106" s="753"/>
      <c r="NKA106" s="753"/>
      <c r="NKE106" s="753"/>
      <c r="NKI106" s="753"/>
      <c r="NKM106" s="753"/>
      <c r="NKQ106" s="753"/>
      <c r="NKU106" s="753"/>
      <c r="NKY106" s="753"/>
      <c r="NLC106" s="753"/>
      <c r="NLG106" s="753"/>
      <c r="NLK106" s="753"/>
      <c r="NLO106" s="753"/>
      <c r="NLS106" s="753"/>
      <c r="NLW106" s="753"/>
      <c r="NMA106" s="753"/>
      <c r="NME106" s="753"/>
      <c r="NMI106" s="753"/>
      <c r="NMM106" s="753"/>
      <c r="NMQ106" s="753"/>
      <c r="NMU106" s="753"/>
      <c r="NMY106" s="753"/>
      <c r="NNC106" s="753"/>
      <c r="NNG106" s="753"/>
      <c r="NNK106" s="753"/>
      <c r="NNO106" s="753"/>
      <c r="NNS106" s="753"/>
      <c r="NNW106" s="753"/>
      <c r="NOA106" s="753"/>
      <c r="NOE106" s="753"/>
      <c r="NOI106" s="753"/>
      <c r="NOM106" s="753"/>
      <c r="NOQ106" s="753"/>
      <c r="NOU106" s="753"/>
      <c r="NOY106" s="753"/>
      <c r="NPC106" s="753"/>
      <c r="NPG106" s="753"/>
      <c r="NPK106" s="753"/>
      <c r="NPO106" s="753"/>
      <c r="NPS106" s="753"/>
      <c r="NPW106" s="753"/>
      <c r="NQA106" s="753"/>
      <c r="NQE106" s="753"/>
      <c r="NQI106" s="753"/>
      <c r="NQM106" s="753"/>
      <c r="NQQ106" s="753"/>
      <c r="NQU106" s="753"/>
      <c r="NQY106" s="753"/>
      <c r="NRC106" s="753"/>
      <c r="NRG106" s="753"/>
      <c r="NRK106" s="753"/>
      <c r="NRO106" s="753"/>
      <c r="NRS106" s="753"/>
      <c r="NRW106" s="753"/>
      <c r="NSA106" s="753"/>
      <c r="NSE106" s="753"/>
      <c r="NSI106" s="753"/>
      <c r="NSM106" s="753"/>
      <c r="NSQ106" s="753"/>
      <c r="NSU106" s="753"/>
      <c r="NSY106" s="753"/>
      <c r="NTC106" s="753"/>
      <c r="NTG106" s="753"/>
      <c r="NTK106" s="753"/>
      <c r="NTO106" s="753"/>
      <c r="NTS106" s="753"/>
      <c r="NTW106" s="753"/>
      <c r="NUA106" s="753"/>
      <c r="NUE106" s="753"/>
      <c r="NUI106" s="753"/>
      <c r="NUM106" s="753"/>
      <c r="NUQ106" s="753"/>
      <c r="NUU106" s="753"/>
      <c r="NUY106" s="753"/>
      <c r="NVC106" s="753"/>
      <c r="NVG106" s="753"/>
      <c r="NVK106" s="753"/>
      <c r="NVO106" s="753"/>
      <c r="NVS106" s="753"/>
      <c r="NVW106" s="753"/>
      <c r="NWA106" s="753"/>
      <c r="NWE106" s="753"/>
      <c r="NWI106" s="753"/>
      <c r="NWM106" s="753"/>
      <c r="NWQ106" s="753"/>
      <c r="NWU106" s="753"/>
      <c r="NWY106" s="753"/>
      <c r="NXC106" s="753"/>
      <c r="NXG106" s="753"/>
      <c r="NXK106" s="753"/>
      <c r="NXO106" s="753"/>
      <c r="NXS106" s="753"/>
      <c r="NXW106" s="753"/>
      <c r="NYA106" s="753"/>
      <c r="NYE106" s="753"/>
      <c r="NYI106" s="753"/>
      <c r="NYM106" s="753"/>
      <c r="NYQ106" s="753"/>
      <c r="NYU106" s="753"/>
      <c r="NYY106" s="753"/>
      <c r="NZC106" s="753"/>
      <c r="NZG106" s="753"/>
      <c r="NZK106" s="753"/>
      <c r="NZO106" s="753"/>
      <c r="NZS106" s="753"/>
      <c r="NZW106" s="753"/>
      <c r="OAA106" s="753"/>
      <c r="OAE106" s="753"/>
      <c r="OAI106" s="753"/>
      <c r="OAM106" s="753"/>
      <c r="OAQ106" s="753"/>
      <c r="OAU106" s="753"/>
      <c r="OAY106" s="753"/>
      <c r="OBC106" s="753"/>
      <c r="OBG106" s="753"/>
      <c r="OBK106" s="753"/>
      <c r="OBO106" s="753"/>
      <c r="OBS106" s="753"/>
      <c r="OBW106" s="753"/>
      <c r="OCA106" s="753"/>
      <c r="OCE106" s="753"/>
      <c r="OCI106" s="753"/>
      <c r="OCM106" s="753"/>
      <c r="OCQ106" s="753"/>
      <c r="OCU106" s="753"/>
      <c r="OCY106" s="753"/>
      <c r="ODC106" s="753"/>
      <c r="ODG106" s="753"/>
      <c r="ODK106" s="753"/>
      <c r="ODO106" s="753"/>
      <c r="ODS106" s="753"/>
      <c r="ODW106" s="753"/>
      <c r="OEA106" s="753"/>
      <c r="OEE106" s="753"/>
      <c r="OEI106" s="753"/>
      <c r="OEM106" s="753"/>
      <c r="OEQ106" s="753"/>
      <c r="OEU106" s="753"/>
      <c r="OEY106" s="753"/>
      <c r="OFC106" s="753"/>
      <c r="OFG106" s="753"/>
      <c r="OFK106" s="753"/>
      <c r="OFO106" s="753"/>
      <c r="OFS106" s="753"/>
      <c r="OFW106" s="753"/>
      <c r="OGA106" s="753"/>
      <c r="OGE106" s="753"/>
      <c r="OGI106" s="753"/>
      <c r="OGM106" s="753"/>
      <c r="OGQ106" s="753"/>
      <c r="OGU106" s="753"/>
      <c r="OGY106" s="753"/>
      <c r="OHC106" s="753"/>
      <c r="OHG106" s="753"/>
      <c r="OHK106" s="753"/>
      <c r="OHO106" s="753"/>
      <c r="OHS106" s="753"/>
      <c r="OHW106" s="753"/>
      <c r="OIA106" s="753"/>
      <c r="OIE106" s="753"/>
      <c r="OII106" s="753"/>
      <c r="OIM106" s="753"/>
      <c r="OIQ106" s="753"/>
      <c r="OIU106" s="753"/>
      <c r="OIY106" s="753"/>
      <c r="OJC106" s="753"/>
      <c r="OJG106" s="753"/>
      <c r="OJK106" s="753"/>
      <c r="OJO106" s="753"/>
      <c r="OJS106" s="753"/>
      <c r="OJW106" s="753"/>
      <c r="OKA106" s="753"/>
      <c r="OKE106" s="753"/>
      <c r="OKI106" s="753"/>
      <c r="OKM106" s="753"/>
      <c r="OKQ106" s="753"/>
      <c r="OKU106" s="753"/>
      <c r="OKY106" s="753"/>
      <c r="OLC106" s="753"/>
      <c r="OLG106" s="753"/>
      <c r="OLK106" s="753"/>
      <c r="OLO106" s="753"/>
      <c r="OLS106" s="753"/>
      <c r="OLW106" s="753"/>
      <c r="OMA106" s="753"/>
      <c r="OME106" s="753"/>
      <c r="OMI106" s="753"/>
      <c r="OMM106" s="753"/>
      <c r="OMQ106" s="753"/>
      <c r="OMU106" s="753"/>
      <c r="OMY106" s="753"/>
      <c r="ONC106" s="753"/>
      <c r="ONG106" s="753"/>
      <c r="ONK106" s="753"/>
      <c r="ONO106" s="753"/>
      <c r="ONS106" s="753"/>
      <c r="ONW106" s="753"/>
      <c r="OOA106" s="753"/>
      <c r="OOE106" s="753"/>
      <c r="OOI106" s="753"/>
      <c r="OOM106" s="753"/>
      <c r="OOQ106" s="753"/>
      <c r="OOU106" s="753"/>
      <c r="OOY106" s="753"/>
      <c r="OPC106" s="753"/>
      <c r="OPG106" s="753"/>
      <c r="OPK106" s="753"/>
      <c r="OPO106" s="753"/>
      <c r="OPS106" s="753"/>
      <c r="OPW106" s="753"/>
      <c r="OQA106" s="753"/>
      <c r="OQE106" s="753"/>
      <c r="OQI106" s="753"/>
      <c r="OQM106" s="753"/>
      <c r="OQQ106" s="753"/>
      <c r="OQU106" s="753"/>
      <c r="OQY106" s="753"/>
      <c r="ORC106" s="753"/>
      <c r="ORG106" s="753"/>
      <c r="ORK106" s="753"/>
      <c r="ORO106" s="753"/>
      <c r="ORS106" s="753"/>
      <c r="ORW106" s="753"/>
      <c r="OSA106" s="753"/>
      <c r="OSE106" s="753"/>
      <c r="OSI106" s="753"/>
      <c r="OSM106" s="753"/>
      <c r="OSQ106" s="753"/>
      <c r="OSU106" s="753"/>
      <c r="OSY106" s="753"/>
      <c r="OTC106" s="753"/>
      <c r="OTG106" s="753"/>
      <c r="OTK106" s="753"/>
      <c r="OTO106" s="753"/>
      <c r="OTS106" s="753"/>
      <c r="OTW106" s="753"/>
      <c r="OUA106" s="753"/>
      <c r="OUE106" s="753"/>
      <c r="OUI106" s="753"/>
      <c r="OUM106" s="753"/>
      <c r="OUQ106" s="753"/>
      <c r="OUU106" s="753"/>
      <c r="OUY106" s="753"/>
      <c r="OVC106" s="753"/>
      <c r="OVG106" s="753"/>
      <c r="OVK106" s="753"/>
      <c r="OVO106" s="753"/>
      <c r="OVS106" s="753"/>
      <c r="OVW106" s="753"/>
      <c r="OWA106" s="753"/>
      <c r="OWE106" s="753"/>
      <c r="OWI106" s="753"/>
      <c r="OWM106" s="753"/>
      <c r="OWQ106" s="753"/>
      <c r="OWU106" s="753"/>
      <c r="OWY106" s="753"/>
      <c r="OXC106" s="753"/>
      <c r="OXG106" s="753"/>
      <c r="OXK106" s="753"/>
      <c r="OXO106" s="753"/>
      <c r="OXS106" s="753"/>
      <c r="OXW106" s="753"/>
      <c r="OYA106" s="753"/>
      <c r="OYE106" s="753"/>
      <c r="OYI106" s="753"/>
      <c r="OYM106" s="753"/>
      <c r="OYQ106" s="753"/>
      <c r="OYU106" s="753"/>
      <c r="OYY106" s="753"/>
      <c r="OZC106" s="753"/>
      <c r="OZG106" s="753"/>
      <c r="OZK106" s="753"/>
      <c r="OZO106" s="753"/>
      <c r="OZS106" s="753"/>
      <c r="OZW106" s="753"/>
      <c r="PAA106" s="753"/>
      <c r="PAE106" s="753"/>
      <c r="PAI106" s="753"/>
      <c r="PAM106" s="753"/>
      <c r="PAQ106" s="753"/>
      <c r="PAU106" s="753"/>
      <c r="PAY106" s="753"/>
      <c r="PBC106" s="753"/>
      <c r="PBG106" s="753"/>
      <c r="PBK106" s="753"/>
      <c r="PBO106" s="753"/>
      <c r="PBS106" s="753"/>
      <c r="PBW106" s="753"/>
      <c r="PCA106" s="753"/>
      <c r="PCE106" s="753"/>
      <c r="PCI106" s="753"/>
      <c r="PCM106" s="753"/>
      <c r="PCQ106" s="753"/>
      <c r="PCU106" s="753"/>
      <c r="PCY106" s="753"/>
      <c r="PDC106" s="753"/>
      <c r="PDG106" s="753"/>
      <c r="PDK106" s="753"/>
      <c r="PDO106" s="753"/>
      <c r="PDS106" s="753"/>
      <c r="PDW106" s="753"/>
      <c r="PEA106" s="753"/>
      <c r="PEE106" s="753"/>
      <c r="PEI106" s="753"/>
      <c r="PEM106" s="753"/>
      <c r="PEQ106" s="753"/>
      <c r="PEU106" s="753"/>
      <c r="PEY106" s="753"/>
      <c r="PFC106" s="753"/>
      <c r="PFG106" s="753"/>
      <c r="PFK106" s="753"/>
      <c r="PFO106" s="753"/>
      <c r="PFS106" s="753"/>
      <c r="PFW106" s="753"/>
      <c r="PGA106" s="753"/>
      <c r="PGE106" s="753"/>
      <c r="PGI106" s="753"/>
      <c r="PGM106" s="753"/>
      <c r="PGQ106" s="753"/>
      <c r="PGU106" s="753"/>
      <c r="PGY106" s="753"/>
      <c r="PHC106" s="753"/>
      <c r="PHG106" s="753"/>
      <c r="PHK106" s="753"/>
      <c r="PHO106" s="753"/>
      <c r="PHS106" s="753"/>
      <c r="PHW106" s="753"/>
      <c r="PIA106" s="753"/>
      <c r="PIE106" s="753"/>
      <c r="PII106" s="753"/>
      <c r="PIM106" s="753"/>
      <c r="PIQ106" s="753"/>
      <c r="PIU106" s="753"/>
      <c r="PIY106" s="753"/>
      <c r="PJC106" s="753"/>
      <c r="PJG106" s="753"/>
      <c r="PJK106" s="753"/>
      <c r="PJO106" s="753"/>
      <c r="PJS106" s="753"/>
      <c r="PJW106" s="753"/>
      <c r="PKA106" s="753"/>
      <c r="PKE106" s="753"/>
      <c r="PKI106" s="753"/>
      <c r="PKM106" s="753"/>
      <c r="PKQ106" s="753"/>
      <c r="PKU106" s="753"/>
      <c r="PKY106" s="753"/>
      <c r="PLC106" s="753"/>
      <c r="PLG106" s="753"/>
      <c r="PLK106" s="753"/>
      <c r="PLO106" s="753"/>
      <c r="PLS106" s="753"/>
      <c r="PLW106" s="753"/>
      <c r="PMA106" s="753"/>
      <c r="PME106" s="753"/>
      <c r="PMI106" s="753"/>
      <c r="PMM106" s="753"/>
      <c r="PMQ106" s="753"/>
      <c r="PMU106" s="753"/>
      <c r="PMY106" s="753"/>
      <c r="PNC106" s="753"/>
      <c r="PNG106" s="753"/>
      <c r="PNK106" s="753"/>
      <c r="PNO106" s="753"/>
      <c r="PNS106" s="753"/>
      <c r="PNW106" s="753"/>
      <c r="POA106" s="753"/>
      <c r="POE106" s="753"/>
      <c r="POI106" s="753"/>
      <c r="POM106" s="753"/>
      <c r="POQ106" s="753"/>
      <c r="POU106" s="753"/>
      <c r="POY106" s="753"/>
      <c r="PPC106" s="753"/>
      <c r="PPG106" s="753"/>
      <c r="PPK106" s="753"/>
      <c r="PPO106" s="753"/>
      <c r="PPS106" s="753"/>
      <c r="PPW106" s="753"/>
      <c r="PQA106" s="753"/>
      <c r="PQE106" s="753"/>
      <c r="PQI106" s="753"/>
      <c r="PQM106" s="753"/>
      <c r="PQQ106" s="753"/>
      <c r="PQU106" s="753"/>
      <c r="PQY106" s="753"/>
      <c r="PRC106" s="753"/>
      <c r="PRG106" s="753"/>
      <c r="PRK106" s="753"/>
      <c r="PRO106" s="753"/>
      <c r="PRS106" s="753"/>
      <c r="PRW106" s="753"/>
      <c r="PSA106" s="753"/>
      <c r="PSE106" s="753"/>
      <c r="PSI106" s="753"/>
      <c r="PSM106" s="753"/>
      <c r="PSQ106" s="753"/>
      <c r="PSU106" s="753"/>
      <c r="PSY106" s="753"/>
      <c r="PTC106" s="753"/>
      <c r="PTG106" s="753"/>
      <c r="PTK106" s="753"/>
      <c r="PTO106" s="753"/>
      <c r="PTS106" s="753"/>
      <c r="PTW106" s="753"/>
      <c r="PUA106" s="753"/>
      <c r="PUE106" s="753"/>
      <c r="PUI106" s="753"/>
      <c r="PUM106" s="753"/>
      <c r="PUQ106" s="753"/>
      <c r="PUU106" s="753"/>
      <c r="PUY106" s="753"/>
      <c r="PVC106" s="753"/>
      <c r="PVG106" s="753"/>
      <c r="PVK106" s="753"/>
      <c r="PVO106" s="753"/>
      <c r="PVS106" s="753"/>
      <c r="PVW106" s="753"/>
      <c r="PWA106" s="753"/>
      <c r="PWE106" s="753"/>
      <c r="PWI106" s="753"/>
      <c r="PWM106" s="753"/>
      <c r="PWQ106" s="753"/>
      <c r="PWU106" s="753"/>
      <c r="PWY106" s="753"/>
      <c r="PXC106" s="753"/>
      <c r="PXG106" s="753"/>
      <c r="PXK106" s="753"/>
      <c r="PXO106" s="753"/>
      <c r="PXS106" s="753"/>
      <c r="PXW106" s="753"/>
      <c r="PYA106" s="753"/>
      <c r="PYE106" s="753"/>
      <c r="PYI106" s="753"/>
      <c r="PYM106" s="753"/>
      <c r="PYQ106" s="753"/>
      <c r="PYU106" s="753"/>
      <c r="PYY106" s="753"/>
      <c r="PZC106" s="753"/>
      <c r="PZG106" s="753"/>
      <c r="PZK106" s="753"/>
      <c r="PZO106" s="753"/>
      <c r="PZS106" s="753"/>
      <c r="PZW106" s="753"/>
      <c r="QAA106" s="753"/>
      <c r="QAE106" s="753"/>
      <c r="QAI106" s="753"/>
      <c r="QAM106" s="753"/>
      <c r="QAQ106" s="753"/>
      <c r="QAU106" s="753"/>
      <c r="QAY106" s="753"/>
      <c r="QBC106" s="753"/>
      <c r="QBG106" s="753"/>
      <c r="QBK106" s="753"/>
      <c r="QBO106" s="753"/>
      <c r="QBS106" s="753"/>
      <c r="QBW106" s="753"/>
      <c r="QCA106" s="753"/>
      <c r="QCE106" s="753"/>
      <c r="QCI106" s="753"/>
      <c r="QCM106" s="753"/>
      <c r="QCQ106" s="753"/>
      <c r="QCU106" s="753"/>
      <c r="QCY106" s="753"/>
      <c r="QDC106" s="753"/>
      <c r="QDG106" s="753"/>
      <c r="QDK106" s="753"/>
      <c r="QDO106" s="753"/>
      <c r="QDS106" s="753"/>
      <c r="QDW106" s="753"/>
      <c r="QEA106" s="753"/>
      <c r="QEE106" s="753"/>
      <c r="QEI106" s="753"/>
      <c r="QEM106" s="753"/>
      <c r="QEQ106" s="753"/>
      <c r="QEU106" s="753"/>
      <c r="QEY106" s="753"/>
      <c r="QFC106" s="753"/>
      <c r="QFG106" s="753"/>
      <c r="QFK106" s="753"/>
      <c r="QFO106" s="753"/>
      <c r="QFS106" s="753"/>
      <c r="QFW106" s="753"/>
      <c r="QGA106" s="753"/>
      <c r="QGE106" s="753"/>
      <c r="QGI106" s="753"/>
      <c r="QGM106" s="753"/>
      <c r="QGQ106" s="753"/>
      <c r="QGU106" s="753"/>
      <c r="QGY106" s="753"/>
      <c r="QHC106" s="753"/>
      <c r="QHG106" s="753"/>
      <c r="QHK106" s="753"/>
      <c r="QHO106" s="753"/>
      <c r="QHS106" s="753"/>
      <c r="QHW106" s="753"/>
      <c r="QIA106" s="753"/>
      <c r="QIE106" s="753"/>
      <c r="QII106" s="753"/>
      <c r="QIM106" s="753"/>
      <c r="QIQ106" s="753"/>
      <c r="QIU106" s="753"/>
      <c r="QIY106" s="753"/>
      <c r="QJC106" s="753"/>
      <c r="QJG106" s="753"/>
      <c r="QJK106" s="753"/>
      <c r="QJO106" s="753"/>
      <c r="QJS106" s="753"/>
      <c r="QJW106" s="753"/>
      <c r="QKA106" s="753"/>
      <c r="QKE106" s="753"/>
      <c r="QKI106" s="753"/>
      <c r="QKM106" s="753"/>
      <c r="QKQ106" s="753"/>
      <c r="QKU106" s="753"/>
      <c r="QKY106" s="753"/>
      <c r="QLC106" s="753"/>
      <c r="QLG106" s="753"/>
      <c r="QLK106" s="753"/>
      <c r="QLO106" s="753"/>
      <c r="QLS106" s="753"/>
      <c r="QLW106" s="753"/>
      <c r="QMA106" s="753"/>
      <c r="QME106" s="753"/>
      <c r="QMI106" s="753"/>
      <c r="QMM106" s="753"/>
      <c r="QMQ106" s="753"/>
      <c r="QMU106" s="753"/>
      <c r="QMY106" s="753"/>
      <c r="QNC106" s="753"/>
      <c r="QNG106" s="753"/>
      <c r="QNK106" s="753"/>
      <c r="QNO106" s="753"/>
      <c r="QNS106" s="753"/>
      <c r="QNW106" s="753"/>
      <c r="QOA106" s="753"/>
      <c r="QOE106" s="753"/>
      <c r="QOI106" s="753"/>
      <c r="QOM106" s="753"/>
      <c r="QOQ106" s="753"/>
      <c r="QOU106" s="753"/>
      <c r="QOY106" s="753"/>
      <c r="QPC106" s="753"/>
      <c r="QPG106" s="753"/>
      <c r="QPK106" s="753"/>
      <c r="QPO106" s="753"/>
      <c r="QPS106" s="753"/>
      <c r="QPW106" s="753"/>
      <c r="QQA106" s="753"/>
      <c r="QQE106" s="753"/>
      <c r="QQI106" s="753"/>
      <c r="QQM106" s="753"/>
      <c r="QQQ106" s="753"/>
      <c r="QQU106" s="753"/>
      <c r="QQY106" s="753"/>
      <c r="QRC106" s="753"/>
      <c r="QRG106" s="753"/>
      <c r="QRK106" s="753"/>
      <c r="QRO106" s="753"/>
      <c r="QRS106" s="753"/>
      <c r="QRW106" s="753"/>
      <c r="QSA106" s="753"/>
      <c r="QSE106" s="753"/>
      <c r="QSI106" s="753"/>
      <c r="QSM106" s="753"/>
      <c r="QSQ106" s="753"/>
      <c r="QSU106" s="753"/>
      <c r="QSY106" s="753"/>
      <c r="QTC106" s="753"/>
      <c r="QTG106" s="753"/>
      <c r="QTK106" s="753"/>
      <c r="QTO106" s="753"/>
      <c r="QTS106" s="753"/>
      <c r="QTW106" s="753"/>
      <c r="QUA106" s="753"/>
      <c r="QUE106" s="753"/>
      <c r="QUI106" s="753"/>
      <c r="QUM106" s="753"/>
      <c r="QUQ106" s="753"/>
      <c r="QUU106" s="753"/>
      <c r="QUY106" s="753"/>
      <c r="QVC106" s="753"/>
      <c r="QVG106" s="753"/>
      <c r="QVK106" s="753"/>
      <c r="QVO106" s="753"/>
      <c r="QVS106" s="753"/>
      <c r="QVW106" s="753"/>
      <c r="QWA106" s="753"/>
      <c r="QWE106" s="753"/>
      <c r="QWI106" s="753"/>
      <c r="QWM106" s="753"/>
      <c r="QWQ106" s="753"/>
      <c r="QWU106" s="753"/>
      <c r="QWY106" s="753"/>
      <c r="QXC106" s="753"/>
      <c r="QXG106" s="753"/>
      <c r="QXK106" s="753"/>
      <c r="QXO106" s="753"/>
      <c r="QXS106" s="753"/>
      <c r="QXW106" s="753"/>
      <c r="QYA106" s="753"/>
      <c r="QYE106" s="753"/>
      <c r="QYI106" s="753"/>
      <c r="QYM106" s="753"/>
      <c r="QYQ106" s="753"/>
      <c r="QYU106" s="753"/>
      <c r="QYY106" s="753"/>
      <c r="QZC106" s="753"/>
      <c r="QZG106" s="753"/>
      <c r="QZK106" s="753"/>
      <c r="QZO106" s="753"/>
      <c r="QZS106" s="753"/>
      <c r="QZW106" s="753"/>
      <c r="RAA106" s="753"/>
      <c r="RAE106" s="753"/>
      <c r="RAI106" s="753"/>
      <c r="RAM106" s="753"/>
      <c r="RAQ106" s="753"/>
      <c r="RAU106" s="753"/>
      <c r="RAY106" s="753"/>
      <c r="RBC106" s="753"/>
      <c r="RBG106" s="753"/>
      <c r="RBK106" s="753"/>
      <c r="RBO106" s="753"/>
      <c r="RBS106" s="753"/>
      <c r="RBW106" s="753"/>
      <c r="RCA106" s="753"/>
      <c r="RCE106" s="753"/>
      <c r="RCI106" s="753"/>
      <c r="RCM106" s="753"/>
      <c r="RCQ106" s="753"/>
      <c r="RCU106" s="753"/>
      <c r="RCY106" s="753"/>
      <c r="RDC106" s="753"/>
      <c r="RDG106" s="753"/>
      <c r="RDK106" s="753"/>
      <c r="RDO106" s="753"/>
      <c r="RDS106" s="753"/>
      <c r="RDW106" s="753"/>
      <c r="REA106" s="753"/>
      <c r="REE106" s="753"/>
      <c r="REI106" s="753"/>
      <c r="REM106" s="753"/>
      <c r="REQ106" s="753"/>
      <c r="REU106" s="753"/>
      <c r="REY106" s="753"/>
      <c r="RFC106" s="753"/>
      <c r="RFG106" s="753"/>
      <c r="RFK106" s="753"/>
      <c r="RFO106" s="753"/>
      <c r="RFS106" s="753"/>
      <c r="RFW106" s="753"/>
      <c r="RGA106" s="753"/>
      <c r="RGE106" s="753"/>
      <c r="RGI106" s="753"/>
      <c r="RGM106" s="753"/>
      <c r="RGQ106" s="753"/>
      <c r="RGU106" s="753"/>
      <c r="RGY106" s="753"/>
      <c r="RHC106" s="753"/>
      <c r="RHG106" s="753"/>
      <c r="RHK106" s="753"/>
      <c r="RHO106" s="753"/>
      <c r="RHS106" s="753"/>
      <c r="RHW106" s="753"/>
      <c r="RIA106" s="753"/>
      <c r="RIE106" s="753"/>
      <c r="RII106" s="753"/>
      <c r="RIM106" s="753"/>
      <c r="RIQ106" s="753"/>
      <c r="RIU106" s="753"/>
      <c r="RIY106" s="753"/>
      <c r="RJC106" s="753"/>
      <c r="RJG106" s="753"/>
      <c r="RJK106" s="753"/>
      <c r="RJO106" s="753"/>
      <c r="RJS106" s="753"/>
      <c r="RJW106" s="753"/>
      <c r="RKA106" s="753"/>
      <c r="RKE106" s="753"/>
      <c r="RKI106" s="753"/>
      <c r="RKM106" s="753"/>
      <c r="RKQ106" s="753"/>
      <c r="RKU106" s="753"/>
      <c r="RKY106" s="753"/>
      <c r="RLC106" s="753"/>
      <c r="RLG106" s="753"/>
      <c r="RLK106" s="753"/>
      <c r="RLO106" s="753"/>
      <c r="RLS106" s="753"/>
      <c r="RLW106" s="753"/>
      <c r="RMA106" s="753"/>
      <c r="RME106" s="753"/>
      <c r="RMI106" s="753"/>
      <c r="RMM106" s="753"/>
      <c r="RMQ106" s="753"/>
      <c r="RMU106" s="753"/>
      <c r="RMY106" s="753"/>
      <c r="RNC106" s="753"/>
      <c r="RNG106" s="753"/>
      <c r="RNK106" s="753"/>
      <c r="RNO106" s="753"/>
      <c r="RNS106" s="753"/>
      <c r="RNW106" s="753"/>
      <c r="ROA106" s="753"/>
      <c r="ROE106" s="753"/>
      <c r="ROI106" s="753"/>
      <c r="ROM106" s="753"/>
      <c r="ROQ106" s="753"/>
      <c r="ROU106" s="753"/>
      <c r="ROY106" s="753"/>
      <c r="RPC106" s="753"/>
      <c r="RPG106" s="753"/>
      <c r="RPK106" s="753"/>
      <c r="RPO106" s="753"/>
      <c r="RPS106" s="753"/>
      <c r="RPW106" s="753"/>
      <c r="RQA106" s="753"/>
      <c r="RQE106" s="753"/>
      <c r="RQI106" s="753"/>
      <c r="RQM106" s="753"/>
      <c r="RQQ106" s="753"/>
      <c r="RQU106" s="753"/>
      <c r="RQY106" s="753"/>
      <c r="RRC106" s="753"/>
      <c r="RRG106" s="753"/>
      <c r="RRK106" s="753"/>
      <c r="RRO106" s="753"/>
      <c r="RRS106" s="753"/>
      <c r="RRW106" s="753"/>
      <c r="RSA106" s="753"/>
      <c r="RSE106" s="753"/>
      <c r="RSI106" s="753"/>
      <c r="RSM106" s="753"/>
      <c r="RSQ106" s="753"/>
      <c r="RSU106" s="753"/>
      <c r="RSY106" s="753"/>
      <c r="RTC106" s="753"/>
      <c r="RTG106" s="753"/>
      <c r="RTK106" s="753"/>
      <c r="RTO106" s="753"/>
      <c r="RTS106" s="753"/>
      <c r="RTW106" s="753"/>
      <c r="RUA106" s="753"/>
      <c r="RUE106" s="753"/>
      <c r="RUI106" s="753"/>
      <c r="RUM106" s="753"/>
      <c r="RUQ106" s="753"/>
      <c r="RUU106" s="753"/>
      <c r="RUY106" s="753"/>
      <c r="RVC106" s="753"/>
      <c r="RVG106" s="753"/>
      <c r="RVK106" s="753"/>
      <c r="RVO106" s="753"/>
      <c r="RVS106" s="753"/>
      <c r="RVW106" s="753"/>
      <c r="RWA106" s="753"/>
      <c r="RWE106" s="753"/>
      <c r="RWI106" s="753"/>
      <c r="RWM106" s="753"/>
      <c r="RWQ106" s="753"/>
      <c r="RWU106" s="753"/>
      <c r="RWY106" s="753"/>
      <c r="RXC106" s="753"/>
      <c r="RXG106" s="753"/>
      <c r="RXK106" s="753"/>
      <c r="RXO106" s="753"/>
      <c r="RXS106" s="753"/>
      <c r="RXW106" s="753"/>
      <c r="RYA106" s="753"/>
      <c r="RYE106" s="753"/>
      <c r="RYI106" s="753"/>
      <c r="RYM106" s="753"/>
      <c r="RYQ106" s="753"/>
      <c r="RYU106" s="753"/>
      <c r="RYY106" s="753"/>
      <c r="RZC106" s="753"/>
      <c r="RZG106" s="753"/>
      <c r="RZK106" s="753"/>
      <c r="RZO106" s="753"/>
      <c r="RZS106" s="753"/>
      <c r="RZW106" s="753"/>
      <c r="SAA106" s="753"/>
      <c r="SAE106" s="753"/>
      <c r="SAI106" s="753"/>
      <c r="SAM106" s="753"/>
      <c r="SAQ106" s="753"/>
      <c r="SAU106" s="753"/>
      <c r="SAY106" s="753"/>
      <c r="SBC106" s="753"/>
      <c r="SBG106" s="753"/>
      <c r="SBK106" s="753"/>
      <c r="SBO106" s="753"/>
      <c r="SBS106" s="753"/>
      <c r="SBW106" s="753"/>
      <c r="SCA106" s="753"/>
      <c r="SCE106" s="753"/>
      <c r="SCI106" s="753"/>
      <c r="SCM106" s="753"/>
      <c r="SCQ106" s="753"/>
      <c r="SCU106" s="753"/>
      <c r="SCY106" s="753"/>
      <c r="SDC106" s="753"/>
      <c r="SDG106" s="753"/>
      <c r="SDK106" s="753"/>
      <c r="SDO106" s="753"/>
      <c r="SDS106" s="753"/>
      <c r="SDW106" s="753"/>
      <c r="SEA106" s="753"/>
      <c r="SEE106" s="753"/>
      <c r="SEI106" s="753"/>
      <c r="SEM106" s="753"/>
      <c r="SEQ106" s="753"/>
      <c r="SEU106" s="753"/>
      <c r="SEY106" s="753"/>
      <c r="SFC106" s="753"/>
      <c r="SFG106" s="753"/>
      <c r="SFK106" s="753"/>
      <c r="SFO106" s="753"/>
      <c r="SFS106" s="753"/>
      <c r="SFW106" s="753"/>
      <c r="SGA106" s="753"/>
      <c r="SGE106" s="753"/>
      <c r="SGI106" s="753"/>
      <c r="SGM106" s="753"/>
      <c r="SGQ106" s="753"/>
      <c r="SGU106" s="753"/>
      <c r="SGY106" s="753"/>
      <c r="SHC106" s="753"/>
      <c r="SHG106" s="753"/>
      <c r="SHK106" s="753"/>
      <c r="SHO106" s="753"/>
      <c r="SHS106" s="753"/>
      <c r="SHW106" s="753"/>
      <c r="SIA106" s="753"/>
      <c r="SIE106" s="753"/>
      <c r="SII106" s="753"/>
      <c r="SIM106" s="753"/>
      <c r="SIQ106" s="753"/>
      <c r="SIU106" s="753"/>
      <c r="SIY106" s="753"/>
      <c r="SJC106" s="753"/>
      <c r="SJG106" s="753"/>
      <c r="SJK106" s="753"/>
      <c r="SJO106" s="753"/>
      <c r="SJS106" s="753"/>
      <c r="SJW106" s="753"/>
      <c r="SKA106" s="753"/>
      <c r="SKE106" s="753"/>
      <c r="SKI106" s="753"/>
      <c r="SKM106" s="753"/>
      <c r="SKQ106" s="753"/>
      <c r="SKU106" s="753"/>
      <c r="SKY106" s="753"/>
      <c r="SLC106" s="753"/>
      <c r="SLG106" s="753"/>
      <c r="SLK106" s="753"/>
      <c r="SLO106" s="753"/>
      <c r="SLS106" s="753"/>
      <c r="SLW106" s="753"/>
      <c r="SMA106" s="753"/>
      <c r="SME106" s="753"/>
      <c r="SMI106" s="753"/>
      <c r="SMM106" s="753"/>
      <c r="SMQ106" s="753"/>
      <c r="SMU106" s="753"/>
      <c r="SMY106" s="753"/>
      <c r="SNC106" s="753"/>
      <c r="SNG106" s="753"/>
      <c r="SNK106" s="753"/>
      <c r="SNO106" s="753"/>
      <c r="SNS106" s="753"/>
      <c r="SNW106" s="753"/>
      <c r="SOA106" s="753"/>
      <c r="SOE106" s="753"/>
      <c r="SOI106" s="753"/>
      <c r="SOM106" s="753"/>
      <c r="SOQ106" s="753"/>
      <c r="SOU106" s="753"/>
      <c r="SOY106" s="753"/>
      <c r="SPC106" s="753"/>
      <c r="SPG106" s="753"/>
      <c r="SPK106" s="753"/>
      <c r="SPO106" s="753"/>
      <c r="SPS106" s="753"/>
      <c r="SPW106" s="753"/>
      <c r="SQA106" s="753"/>
      <c r="SQE106" s="753"/>
      <c r="SQI106" s="753"/>
      <c r="SQM106" s="753"/>
      <c r="SQQ106" s="753"/>
      <c r="SQU106" s="753"/>
      <c r="SQY106" s="753"/>
      <c r="SRC106" s="753"/>
      <c r="SRG106" s="753"/>
      <c r="SRK106" s="753"/>
      <c r="SRO106" s="753"/>
      <c r="SRS106" s="753"/>
      <c r="SRW106" s="753"/>
      <c r="SSA106" s="753"/>
      <c r="SSE106" s="753"/>
      <c r="SSI106" s="753"/>
      <c r="SSM106" s="753"/>
      <c r="SSQ106" s="753"/>
      <c r="SSU106" s="753"/>
      <c r="SSY106" s="753"/>
      <c r="STC106" s="753"/>
      <c r="STG106" s="753"/>
      <c r="STK106" s="753"/>
      <c r="STO106" s="753"/>
      <c r="STS106" s="753"/>
      <c r="STW106" s="753"/>
      <c r="SUA106" s="753"/>
      <c r="SUE106" s="753"/>
      <c r="SUI106" s="753"/>
      <c r="SUM106" s="753"/>
      <c r="SUQ106" s="753"/>
      <c r="SUU106" s="753"/>
      <c r="SUY106" s="753"/>
      <c r="SVC106" s="753"/>
      <c r="SVG106" s="753"/>
      <c r="SVK106" s="753"/>
      <c r="SVO106" s="753"/>
      <c r="SVS106" s="753"/>
      <c r="SVW106" s="753"/>
      <c r="SWA106" s="753"/>
      <c r="SWE106" s="753"/>
      <c r="SWI106" s="753"/>
      <c r="SWM106" s="753"/>
      <c r="SWQ106" s="753"/>
      <c r="SWU106" s="753"/>
      <c r="SWY106" s="753"/>
      <c r="SXC106" s="753"/>
      <c r="SXG106" s="753"/>
      <c r="SXK106" s="753"/>
      <c r="SXO106" s="753"/>
      <c r="SXS106" s="753"/>
      <c r="SXW106" s="753"/>
      <c r="SYA106" s="753"/>
      <c r="SYE106" s="753"/>
      <c r="SYI106" s="753"/>
      <c r="SYM106" s="753"/>
      <c r="SYQ106" s="753"/>
      <c r="SYU106" s="753"/>
      <c r="SYY106" s="753"/>
      <c r="SZC106" s="753"/>
      <c r="SZG106" s="753"/>
      <c r="SZK106" s="753"/>
      <c r="SZO106" s="753"/>
      <c r="SZS106" s="753"/>
      <c r="SZW106" s="753"/>
      <c r="TAA106" s="753"/>
      <c r="TAE106" s="753"/>
      <c r="TAI106" s="753"/>
      <c r="TAM106" s="753"/>
      <c r="TAQ106" s="753"/>
      <c r="TAU106" s="753"/>
      <c r="TAY106" s="753"/>
      <c r="TBC106" s="753"/>
      <c r="TBG106" s="753"/>
      <c r="TBK106" s="753"/>
      <c r="TBO106" s="753"/>
      <c r="TBS106" s="753"/>
      <c r="TBW106" s="753"/>
      <c r="TCA106" s="753"/>
      <c r="TCE106" s="753"/>
      <c r="TCI106" s="753"/>
      <c r="TCM106" s="753"/>
      <c r="TCQ106" s="753"/>
      <c r="TCU106" s="753"/>
      <c r="TCY106" s="753"/>
      <c r="TDC106" s="753"/>
      <c r="TDG106" s="753"/>
      <c r="TDK106" s="753"/>
      <c r="TDO106" s="753"/>
      <c r="TDS106" s="753"/>
      <c r="TDW106" s="753"/>
      <c r="TEA106" s="753"/>
      <c r="TEE106" s="753"/>
      <c r="TEI106" s="753"/>
      <c r="TEM106" s="753"/>
      <c r="TEQ106" s="753"/>
      <c r="TEU106" s="753"/>
      <c r="TEY106" s="753"/>
      <c r="TFC106" s="753"/>
      <c r="TFG106" s="753"/>
      <c r="TFK106" s="753"/>
      <c r="TFO106" s="753"/>
      <c r="TFS106" s="753"/>
      <c r="TFW106" s="753"/>
      <c r="TGA106" s="753"/>
      <c r="TGE106" s="753"/>
      <c r="TGI106" s="753"/>
      <c r="TGM106" s="753"/>
      <c r="TGQ106" s="753"/>
      <c r="TGU106" s="753"/>
      <c r="TGY106" s="753"/>
      <c r="THC106" s="753"/>
      <c r="THG106" s="753"/>
      <c r="THK106" s="753"/>
      <c r="THO106" s="753"/>
      <c r="THS106" s="753"/>
      <c r="THW106" s="753"/>
      <c r="TIA106" s="753"/>
      <c r="TIE106" s="753"/>
      <c r="TII106" s="753"/>
      <c r="TIM106" s="753"/>
      <c r="TIQ106" s="753"/>
      <c r="TIU106" s="753"/>
      <c r="TIY106" s="753"/>
      <c r="TJC106" s="753"/>
      <c r="TJG106" s="753"/>
      <c r="TJK106" s="753"/>
      <c r="TJO106" s="753"/>
      <c r="TJS106" s="753"/>
      <c r="TJW106" s="753"/>
      <c r="TKA106" s="753"/>
      <c r="TKE106" s="753"/>
      <c r="TKI106" s="753"/>
      <c r="TKM106" s="753"/>
      <c r="TKQ106" s="753"/>
      <c r="TKU106" s="753"/>
      <c r="TKY106" s="753"/>
      <c r="TLC106" s="753"/>
      <c r="TLG106" s="753"/>
      <c r="TLK106" s="753"/>
      <c r="TLO106" s="753"/>
      <c r="TLS106" s="753"/>
      <c r="TLW106" s="753"/>
      <c r="TMA106" s="753"/>
      <c r="TME106" s="753"/>
      <c r="TMI106" s="753"/>
      <c r="TMM106" s="753"/>
      <c r="TMQ106" s="753"/>
      <c r="TMU106" s="753"/>
      <c r="TMY106" s="753"/>
      <c r="TNC106" s="753"/>
      <c r="TNG106" s="753"/>
      <c r="TNK106" s="753"/>
      <c r="TNO106" s="753"/>
      <c r="TNS106" s="753"/>
      <c r="TNW106" s="753"/>
      <c r="TOA106" s="753"/>
      <c r="TOE106" s="753"/>
      <c r="TOI106" s="753"/>
      <c r="TOM106" s="753"/>
      <c r="TOQ106" s="753"/>
      <c r="TOU106" s="753"/>
      <c r="TOY106" s="753"/>
      <c r="TPC106" s="753"/>
      <c r="TPG106" s="753"/>
      <c r="TPK106" s="753"/>
      <c r="TPO106" s="753"/>
      <c r="TPS106" s="753"/>
      <c r="TPW106" s="753"/>
      <c r="TQA106" s="753"/>
      <c r="TQE106" s="753"/>
      <c r="TQI106" s="753"/>
      <c r="TQM106" s="753"/>
      <c r="TQQ106" s="753"/>
      <c r="TQU106" s="753"/>
      <c r="TQY106" s="753"/>
      <c r="TRC106" s="753"/>
      <c r="TRG106" s="753"/>
      <c r="TRK106" s="753"/>
      <c r="TRO106" s="753"/>
      <c r="TRS106" s="753"/>
      <c r="TRW106" s="753"/>
      <c r="TSA106" s="753"/>
      <c r="TSE106" s="753"/>
      <c r="TSI106" s="753"/>
      <c r="TSM106" s="753"/>
      <c r="TSQ106" s="753"/>
      <c r="TSU106" s="753"/>
      <c r="TSY106" s="753"/>
      <c r="TTC106" s="753"/>
      <c r="TTG106" s="753"/>
      <c r="TTK106" s="753"/>
      <c r="TTO106" s="753"/>
      <c r="TTS106" s="753"/>
      <c r="TTW106" s="753"/>
      <c r="TUA106" s="753"/>
      <c r="TUE106" s="753"/>
      <c r="TUI106" s="753"/>
      <c r="TUM106" s="753"/>
      <c r="TUQ106" s="753"/>
      <c r="TUU106" s="753"/>
      <c r="TUY106" s="753"/>
      <c r="TVC106" s="753"/>
      <c r="TVG106" s="753"/>
      <c r="TVK106" s="753"/>
      <c r="TVO106" s="753"/>
      <c r="TVS106" s="753"/>
      <c r="TVW106" s="753"/>
      <c r="TWA106" s="753"/>
      <c r="TWE106" s="753"/>
      <c r="TWI106" s="753"/>
      <c r="TWM106" s="753"/>
      <c r="TWQ106" s="753"/>
      <c r="TWU106" s="753"/>
      <c r="TWY106" s="753"/>
      <c r="TXC106" s="753"/>
      <c r="TXG106" s="753"/>
      <c r="TXK106" s="753"/>
      <c r="TXO106" s="753"/>
      <c r="TXS106" s="753"/>
      <c r="TXW106" s="753"/>
      <c r="TYA106" s="753"/>
      <c r="TYE106" s="753"/>
      <c r="TYI106" s="753"/>
      <c r="TYM106" s="753"/>
      <c r="TYQ106" s="753"/>
      <c r="TYU106" s="753"/>
      <c r="TYY106" s="753"/>
      <c r="TZC106" s="753"/>
      <c r="TZG106" s="753"/>
      <c r="TZK106" s="753"/>
      <c r="TZO106" s="753"/>
      <c r="TZS106" s="753"/>
      <c r="TZW106" s="753"/>
      <c r="UAA106" s="753"/>
      <c r="UAE106" s="753"/>
      <c r="UAI106" s="753"/>
      <c r="UAM106" s="753"/>
      <c r="UAQ106" s="753"/>
      <c r="UAU106" s="753"/>
      <c r="UAY106" s="753"/>
      <c r="UBC106" s="753"/>
      <c r="UBG106" s="753"/>
      <c r="UBK106" s="753"/>
      <c r="UBO106" s="753"/>
      <c r="UBS106" s="753"/>
      <c r="UBW106" s="753"/>
      <c r="UCA106" s="753"/>
      <c r="UCE106" s="753"/>
      <c r="UCI106" s="753"/>
      <c r="UCM106" s="753"/>
      <c r="UCQ106" s="753"/>
      <c r="UCU106" s="753"/>
      <c r="UCY106" s="753"/>
      <c r="UDC106" s="753"/>
      <c r="UDG106" s="753"/>
      <c r="UDK106" s="753"/>
      <c r="UDO106" s="753"/>
      <c r="UDS106" s="753"/>
      <c r="UDW106" s="753"/>
      <c r="UEA106" s="753"/>
      <c r="UEE106" s="753"/>
      <c r="UEI106" s="753"/>
      <c r="UEM106" s="753"/>
      <c r="UEQ106" s="753"/>
      <c r="UEU106" s="753"/>
      <c r="UEY106" s="753"/>
      <c r="UFC106" s="753"/>
      <c r="UFG106" s="753"/>
      <c r="UFK106" s="753"/>
      <c r="UFO106" s="753"/>
      <c r="UFS106" s="753"/>
      <c r="UFW106" s="753"/>
      <c r="UGA106" s="753"/>
      <c r="UGE106" s="753"/>
      <c r="UGI106" s="753"/>
      <c r="UGM106" s="753"/>
      <c r="UGQ106" s="753"/>
      <c r="UGU106" s="753"/>
      <c r="UGY106" s="753"/>
      <c r="UHC106" s="753"/>
      <c r="UHG106" s="753"/>
      <c r="UHK106" s="753"/>
      <c r="UHO106" s="753"/>
      <c r="UHS106" s="753"/>
      <c r="UHW106" s="753"/>
      <c r="UIA106" s="753"/>
      <c r="UIE106" s="753"/>
      <c r="UII106" s="753"/>
      <c r="UIM106" s="753"/>
      <c r="UIQ106" s="753"/>
      <c r="UIU106" s="753"/>
      <c r="UIY106" s="753"/>
      <c r="UJC106" s="753"/>
      <c r="UJG106" s="753"/>
      <c r="UJK106" s="753"/>
      <c r="UJO106" s="753"/>
      <c r="UJS106" s="753"/>
      <c r="UJW106" s="753"/>
      <c r="UKA106" s="753"/>
      <c r="UKE106" s="753"/>
      <c r="UKI106" s="753"/>
      <c r="UKM106" s="753"/>
      <c r="UKQ106" s="753"/>
      <c r="UKU106" s="753"/>
      <c r="UKY106" s="753"/>
      <c r="ULC106" s="753"/>
      <c r="ULG106" s="753"/>
      <c r="ULK106" s="753"/>
      <c r="ULO106" s="753"/>
      <c r="ULS106" s="753"/>
      <c r="ULW106" s="753"/>
      <c r="UMA106" s="753"/>
      <c r="UME106" s="753"/>
      <c r="UMI106" s="753"/>
      <c r="UMM106" s="753"/>
      <c r="UMQ106" s="753"/>
      <c r="UMU106" s="753"/>
      <c r="UMY106" s="753"/>
      <c r="UNC106" s="753"/>
      <c r="UNG106" s="753"/>
      <c r="UNK106" s="753"/>
      <c r="UNO106" s="753"/>
      <c r="UNS106" s="753"/>
      <c r="UNW106" s="753"/>
      <c r="UOA106" s="753"/>
      <c r="UOE106" s="753"/>
      <c r="UOI106" s="753"/>
      <c r="UOM106" s="753"/>
      <c r="UOQ106" s="753"/>
      <c r="UOU106" s="753"/>
      <c r="UOY106" s="753"/>
      <c r="UPC106" s="753"/>
      <c r="UPG106" s="753"/>
      <c r="UPK106" s="753"/>
      <c r="UPO106" s="753"/>
      <c r="UPS106" s="753"/>
      <c r="UPW106" s="753"/>
      <c r="UQA106" s="753"/>
      <c r="UQE106" s="753"/>
      <c r="UQI106" s="753"/>
      <c r="UQM106" s="753"/>
      <c r="UQQ106" s="753"/>
      <c r="UQU106" s="753"/>
      <c r="UQY106" s="753"/>
      <c r="URC106" s="753"/>
      <c r="URG106" s="753"/>
      <c r="URK106" s="753"/>
      <c r="URO106" s="753"/>
      <c r="URS106" s="753"/>
      <c r="URW106" s="753"/>
      <c r="USA106" s="753"/>
      <c r="USE106" s="753"/>
      <c r="USI106" s="753"/>
      <c r="USM106" s="753"/>
      <c r="USQ106" s="753"/>
      <c r="USU106" s="753"/>
      <c r="USY106" s="753"/>
      <c r="UTC106" s="753"/>
      <c r="UTG106" s="753"/>
      <c r="UTK106" s="753"/>
      <c r="UTO106" s="753"/>
      <c r="UTS106" s="753"/>
      <c r="UTW106" s="753"/>
      <c r="UUA106" s="753"/>
      <c r="UUE106" s="753"/>
      <c r="UUI106" s="753"/>
      <c r="UUM106" s="753"/>
      <c r="UUQ106" s="753"/>
      <c r="UUU106" s="753"/>
      <c r="UUY106" s="753"/>
      <c r="UVC106" s="753"/>
      <c r="UVG106" s="753"/>
      <c r="UVK106" s="753"/>
      <c r="UVO106" s="753"/>
      <c r="UVS106" s="753"/>
      <c r="UVW106" s="753"/>
      <c r="UWA106" s="753"/>
      <c r="UWE106" s="753"/>
      <c r="UWI106" s="753"/>
      <c r="UWM106" s="753"/>
      <c r="UWQ106" s="753"/>
      <c r="UWU106" s="753"/>
      <c r="UWY106" s="753"/>
      <c r="UXC106" s="753"/>
      <c r="UXG106" s="753"/>
      <c r="UXK106" s="753"/>
      <c r="UXO106" s="753"/>
      <c r="UXS106" s="753"/>
      <c r="UXW106" s="753"/>
      <c r="UYA106" s="753"/>
      <c r="UYE106" s="753"/>
      <c r="UYI106" s="753"/>
      <c r="UYM106" s="753"/>
      <c r="UYQ106" s="753"/>
      <c r="UYU106" s="753"/>
      <c r="UYY106" s="753"/>
      <c r="UZC106" s="753"/>
      <c r="UZG106" s="753"/>
      <c r="UZK106" s="753"/>
      <c r="UZO106" s="753"/>
      <c r="UZS106" s="753"/>
      <c r="UZW106" s="753"/>
      <c r="VAA106" s="753"/>
      <c r="VAE106" s="753"/>
      <c r="VAI106" s="753"/>
      <c r="VAM106" s="753"/>
      <c r="VAQ106" s="753"/>
      <c r="VAU106" s="753"/>
      <c r="VAY106" s="753"/>
      <c r="VBC106" s="753"/>
      <c r="VBG106" s="753"/>
      <c r="VBK106" s="753"/>
      <c r="VBO106" s="753"/>
      <c r="VBS106" s="753"/>
      <c r="VBW106" s="753"/>
      <c r="VCA106" s="753"/>
      <c r="VCE106" s="753"/>
      <c r="VCI106" s="753"/>
      <c r="VCM106" s="753"/>
      <c r="VCQ106" s="753"/>
      <c r="VCU106" s="753"/>
      <c r="VCY106" s="753"/>
      <c r="VDC106" s="753"/>
      <c r="VDG106" s="753"/>
      <c r="VDK106" s="753"/>
      <c r="VDO106" s="753"/>
      <c r="VDS106" s="753"/>
      <c r="VDW106" s="753"/>
      <c r="VEA106" s="753"/>
      <c r="VEE106" s="753"/>
      <c r="VEI106" s="753"/>
      <c r="VEM106" s="753"/>
      <c r="VEQ106" s="753"/>
      <c r="VEU106" s="753"/>
      <c r="VEY106" s="753"/>
      <c r="VFC106" s="753"/>
      <c r="VFG106" s="753"/>
      <c r="VFK106" s="753"/>
      <c r="VFO106" s="753"/>
      <c r="VFS106" s="753"/>
      <c r="VFW106" s="753"/>
      <c r="VGA106" s="753"/>
      <c r="VGE106" s="753"/>
      <c r="VGI106" s="753"/>
      <c r="VGM106" s="753"/>
      <c r="VGQ106" s="753"/>
      <c r="VGU106" s="753"/>
      <c r="VGY106" s="753"/>
      <c r="VHC106" s="753"/>
      <c r="VHG106" s="753"/>
      <c r="VHK106" s="753"/>
      <c r="VHO106" s="753"/>
      <c r="VHS106" s="753"/>
      <c r="VHW106" s="753"/>
      <c r="VIA106" s="753"/>
      <c r="VIE106" s="753"/>
      <c r="VII106" s="753"/>
      <c r="VIM106" s="753"/>
      <c r="VIQ106" s="753"/>
      <c r="VIU106" s="753"/>
      <c r="VIY106" s="753"/>
      <c r="VJC106" s="753"/>
      <c r="VJG106" s="753"/>
      <c r="VJK106" s="753"/>
      <c r="VJO106" s="753"/>
      <c r="VJS106" s="753"/>
      <c r="VJW106" s="753"/>
      <c r="VKA106" s="753"/>
      <c r="VKE106" s="753"/>
      <c r="VKI106" s="753"/>
      <c r="VKM106" s="753"/>
      <c r="VKQ106" s="753"/>
      <c r="VKU106" s="753"/>
      <c r="VKY106" s="753"/>
      <c r="VLC106" s="753"/>
      <c r="VLG106" s="753"/>
      <c r="VLK106" s="753"/>
      <c r="VLO106" s="753"/>
      <c r="VLS106" s="753"/>
      <c r="VLW106" s="753"/>
      <c r="VMA106" s="753"/>
      <c r="VME106" s="753"/>
      <c r="VMI106" s="753"/>
      <c r="VMM106" s="753"/>
      <c r="VMQ106" s="753"/>
      <c r="VMU106" s="753"/>
      <c r="VMY106" s="753"/>
      <c r="VNC106" s="753"/>
      <c r="VNG106" s="753"/>
      <c r="VNK106" s="753"/>
      <c r="VNO106" s="753"/>
      <c r="VNS106" s="753"/>
      <c r="VNW106" s="753"/>
      <c r="VOA106" s="753"/>
      <c r="VOE106" s="753"/>
      <c r="VOI106" s="753"/>
      <c r="VOM106" s="753"/>
      <c r="VOQ106" s="753"/>
      <c r="VOU106" s="753"/>
      <c r="VOY106" s="753"/>
      <c r="VPC106" s="753"/>
      <c r="VPG106" s="753"/>
      <c r="VPK106" s="753"/>
      <c r="VPO106" s="753"/>
      <c r="VPS106" s="753"/>
      <c r="VPW106" s="753"/>
      <c r="VQA106" s="753"/>
      <c r="VQE106" s="753"/>
      <c r="VQI106" s="753"/>
      <c r="VQM106" s="753"/>
      <c r="VQQ106" s="753"/>
      <c r="VQU106" s="753"/>
      <c r="VQY106" s="753"/>
      <c r="VRC106" s="753"/>
      <c r="VRG106" s="753"/>
      <c r="VRK106" s="753"/>
      <c r="VRO106" s="753"/>
      <c r="VRS106" s="753"/>
      <c r="VRW106" s="753"/>
      <c r="VSA106" s="753"/>
      <c r="VSE106" s="753"/>
      <c r="VSI106" s="753"/>
      <c r="VSM106" s="753"/>
      <c r="VSQ106" s="753"/>
      <c r="VSU106" s="753"/>
      <c r="VSY106" s="753"/>
      <c r="VTC106" s="753"/>
      <c r="VTG106" s="753"/>
      <c r="VTK106" s="753"/>
      <c r="VTO106" s="753"/>
      <c r="VTS106" s="753"/>
      <c r="VTW106" s="753"/>
      <c r="VUA106" s="753"/>
      <c r="VUE106" s="753"/>
      <c r="VUI106" s="753"/>
      <c r="VUM106" s="753"/>
      <c r="VUQ106" s="753"/>
      <c r="VUU106" s="753"/>
      <c r="VUY106" s="753"/>
      <c r="VVC106" s="753"/>
      <c r="VVG106" s="753"/>
      <c r="VVK106" s="753"/>
      <c r="VVO106" s="753"/>
      <c r="VVS106" s="753"/>
      <c r="VVW106" s="753"/>
      <c r="VWA106" s="753"/>
      <c r="VWE106" s="753"/>
      <c r="VWI106" s="753"/>
      <c r="VWM106" s="753"/>
      <c r="VWQ106" s="753"/>
      <c r="VWU106" s="753"/>
      <c r="VWY106" s="753"/>
      <c r="VXC106" s="753"/>
      <c r="VXG106" s="753"/>
      <c r="VXK106" s="753"/>
      <c r="VXO106" s="753"/>
      <c r="VXS106" s="753"/>
      <c r="VXW106" s="753"/>
      <c r="VYA106" s="753"/>
      <c r="VYE106" s="753"/>
      <c r="VYI106" s="753"/>
      <c r="VYM106" s="753"/>
      <c r="VYQ106" s="753"/>
      <c r="VYU106" s="753"/>
      <c r="VYY106" s="753"/>
      <c r="VZC106" s="753"/>
      <c r="VZG106" s="753"/>
      <c r="VZK106" s="753"/>
      <c r="VZO106" s="753"/>
      <c r="VZS106" s="753"/>
      <c r="VZW106" s="753"/>
      <c r="WAA106" s="753"/>
      <c r="WAE106" s="753"/>
      <c r="WAI106" s="753"/>
      <c r="WAM106" s="753"/>
      <c r="WAQ106" s="753"/>
      <c r="WAU106" s="753"/>
      <c r="WAY106" s="753"/>
      <c r="WBC106" s="753"/>
      <c r="WBG106" s="753"/>
      <c r="WBK106" s="753"/>
      <c r="WBO106" s="753"/>
      <c r="WBS106" s="753"/>
      <c r="WBW106" s="753"/>
      <c r="WCA106" s="753"/>
      <c r="WCE106" s="753"/>
      <c r="WCI106" s="753"/>
      <c r="WCM106" s="753"/>
      <c r="WCQ106" s="753"/>
      <c r="WCU106" s="753"/>
      <c r="WCY106" s="753"/>
      <c r="WDC106" s="753"/>
      <c r="WDG106" s="753"/>
      <c r="WDK106" s="753"/>
      <c r="WDO106" s="753"/>
      <c r="WDS106" s="753"/>
      <c r="WDW106" s="753"/>
      <c r="WEA106" s="753"/>
      <c r="WEE106" s="753"/>
      <c r="WEI106" s="753"/>
      <c r="WEM106" s="753"/>
      <c r="WEQ106" s="753"/>
      <c r="WEU106" s="753"/>
      <c r="WEY106" s="753"/>
      <c r="WFC106" s="753"/>
      <c r="WFG106" s="753"/>
      <c r="WFK106" s="753"/>
      <c r="WFO106" s="753"/>
      <c r="WFS106" s="753"/>
      <c r="WFW106" s="753"/>
      <c r="WGA106" s="753"/>
      <c r="WGE106" s="753"/>
      <c r="WGI106" s="753"/>
      <c r="WGM106" s="753"/>
      <c r="WGQ106" s="753"/>
      <c r="WGU106" s="753"/>
      <c r="WGY106" s="753"/>
      <c r="WHC106" s="753"/>
      <c r="WHG106" s="753"/>
      <c r="WHK106" s="753"/>
      <c r="WHO106" s="753"/>
      <c r="WHS106" s="753"/>
      <c r="WHW106" s="753"/>
      <c r="WIA106" s="753"/>
      <c r="WIE106" s="753"/>
      <c r="WII106" s="753"/>
      <c r="WIM106" s="753"/>
      <c r="WIQ106" s="753"/>
      <c r="WIU106" s="753"/>
      <c r="WIY106" s="753"/>
      <c r="WJC106" s="753"/>
      <c r="WJG106" s="753"/>
      <c r="WJK106" s="753"/>
      <c r="WJO106" s="753"/>
      <c r="WJS106" s="753"/>
      <c r="WJW106" s="753"/>
      <c r="WKA106" s="753"/>
      <c r="WKE106" s="753"/>
      <c r="WKI106" s="753"/>
      <c r="WKM106" s="753"/>
      <c r="WKQ106" s="753"/>
      <c r="WKU106" s="753"/>
      <c r="WKY106" s="753"/>
      <c r="WLC106" s="753"/>
      <c r="WLG106" s="753"/>
      <c r="WLK106" s="753"/>
      <c r="WLO106" s="753"/>
      <c r="WLS106" s="753"/>
      <c r="WLW106" s="753"/>
      <c r="WMA106" s="753"/>
      <c r="WME106" s="753"/>
      <c r="WMI106" s="753"/>
      <c r="WMM106" s="753"/>
      <c r="WMQ106" s="753"/>
      <c r="WMU106" s="753"/>
      <c r="WMY106" s="753"/>
      <c r="WNC106" s="753"/>
      <c r="WNG106" s="753"/>
      <c r="WNK106" s="753"/>
      <c r="WNO106" s="753"/>
      <c r="WNS106" s="753"/>
      <c r="WNW106" s="753"/>
      <c r="WOA106" s="753"/>
      <c r="WOE106" s="753"/>
      <c r="WOI106" s="753"/>
      <c r="WOM106" s="753"/>
      <c r="WOQ106" s="753"/>
      <c r="WOU106" s="753"/>
      <c r="WOY106" s="753"/>
      <c r="WPC106" s="753"/>
      <c r="WPG106" s="753"/>
      <c r="WPK106" s="753"/>
      <c r="WPO106" s="753"/>
      <c r="WPS106" s="753"/>
      <c r="WPW106" s="753"/>
      <c r="WQA106" s="753"/>
      <c r="WQE106" s="753"/>
      <c r="WQI106" s="753"/>
      <c r="WQM106" s="753"/>
      <c r="WQQ106" s="753"/>
      <c r="WQU106" s="753"/>
      <c r="WQY106" s="753"/>
      <c r="WRC106" s="753"/>
      <c r="WRG106" s="753"/>
      <c r="WRK106" s="753"/>
      <c r="WRO106" s="753"/>
      <c r="WRS106" s="753"/>
      <c r="WRW106" s="753"/>
      <c r="WSA106" s="753"/>
      <c r="WSE106" s="753"/>
      <c r="WSI106" s="753"/>
      <c r="WSM106" s="753"/>
      <c r="WSQ106" s="753"/>
      <c r="WSU106" s="753"/>
      <c r="WSY106" s="753"/>
      <c r="WTC106" s="753"/>
      <c r="WTG106" s="753"/>
      <c r="WTK106" s="753"/>
      <c r="WTO106" s="753"/>
      <c r="WTS106" s="753"/>
      <c r="WTW106" s="753"/>
      <c r="WUA106" s="753"/>
      <c r="WUE106" s="753"/>
      <c r="WUI106" s="753"/>
      <c r="WUM106" s="753"/>
      <c r="WUQ106" s="753"/>
      <c r="WUU106" s="753"/>
      <c r="WUY106" s="753"/>
      <c r="WVC106" s="753"/>
      <c r="WVG106" s="753"/>
      <c r="WVK106" s="753"/>
      <c r="WVO106" s="753"/>
      <c r="WVS106" s="753"/>
      <c r="WVW106" s="753"/>
      <c r="WWA106" s="753"/>
      <c r="WWE106" s="753"/>
      <c r="WWI106" s="753"/>
      <c r="WWM106" s="753"/>
      <c r="WWQ106" s="753"/>
      <c r="WWU106" s="753"/>
      <c r="WWY106" s="753"/>
      <c r="WXC106" s="753"/>
      <c r="WXG106" s="753"/>
      <c r="WXK106" s="753"/>
      <c r="WXO106" s="753"/>
      <c r="WXS106" s="753"/>
      <c r="WXW106" s="753"/>
      <c r="WYA106" s="753"/>
      <c r="WYE106" s="753"/>
      <c r="WYI106" s="753"/>
      <c r="WYM106" s="753"/>
      <c r="WYQ106" s="753"/>
      <c r="WYU106" s="753"/>
      <c r="WYY106" s="753"/>
      <c r="WZC106" s="753"/>
      <c r="WZG106" s="753"/>
      <c r="WZK106" s="753"/>
      <c r="WZO106" s="753"/>
      <c r="WZS106" s="753"/>
      <c r="WZW106" s="753"/>
      <c r="XAA106" s="753"/>
      <c r="XAE106" s="753"/>
      <c r="XAI106" s="753"/>
      <c r="XAM106" s="753"/>
      <c r="XAQ106" s="753"/>
      <c r="XAU106" s="753"/>
      <c r="XAY106" s="753"/>
      <c r="XBC106" s="753"/>
      <c r="XBG106" s="753"/>
      <c r="XBK106" s="753"/>
      <c r="XBO106" s="753"/>
      <c r="XBS106" s="753"/>
      <c r="XBW106" s="753"/>
      <c r="XCA106" s="753"/>
      <c r="XCE106" s="753"/>
      <c r="XCI106" s="753"/>
      <c r="XCM106" s="753"/>
      <c r="XCQ106" s="753"/>
      <c r="XCU106" s="753"/>
      <c r="XCY106" s="753"/>
      <c r="XDC106" s="753"/>
      <c r="XDG106" s="753"/>
      <c r="XDK106" s="753"/>
      <c r="XDO106" s="753"/>
      <c r="XDS106" s="753"/>
      <c r="XDW106" s="753"/>
      <c r="XEA106" s="753"/>
      <c r="XEE106" s="753"/>
      <c r="XEI106" s="753"/>
      <c r="XEM106" s="753"/>
      <c r="XEQ106" s="753"/>
      <c r="XEU106" s="753"/>
      <c r="XEY106" s="753"/>
      <c r="XFC106" s="753"/>
    </row>
    <row r="107" spans="1:1023 1027:2047 2051:3071 3075:4095 4099:5119 5123:6143 6147:7167 7171:8191 8195:9215 9219:10239 10243:11263 11267:12287 12291:13311 13315:14335 14339:15359 15363:16383">
      <c r="A107" s="301" t="s">
        <v>609</v>
      </c>
      <c r="B107" s="788" t="s">
        <v>896</v>
      </c>
      <c r="C107" s="790"/>
      <c r="D107" s="847" t="s">
        <v>897</v>
      </c>
      <c r="E107" s="791" t="s">
        <v>898</v>
      </c>
    </row>
    <row r="108" spans="1:1023 1027:2047 2051:3071 3075:4095 4099:5119 5123:6143 6147:7167 7171:8191 8195:9215 9219:10239 10243:11263 11267:12287 12291:13311 13315:14335 14339:15359 15363:16383" ht="16">
      <c r="A108" s="787" t="s">
        <v>134</v>
      </c>
      <c r="B108" s="789" t="s">
        <v>748</v>
      </c>
      <c r="C108" s="789" t="s">
        <v>899</v>
      </c>
      <c r="D108" s="850" t="s">
        <v>900</v>
      </c>
      <c r="E108" s="792" t="s">
        <v>731</v>
      </c>
    </row>
    <row r="109" spans="1:1023 1027:2047 2051:3071 3075:4095 4099:5119 5123:6143 6147:7167 7171:8191 8195:9215 9219:10239 10243:11263 11267:12287 12291:13311 13315:14335 14339:15359 15363:16383" ht="16">
      <c r="A109" s="787" t="s">
        <v>901</v>
      </c>
      <c r="B109" s="789" t="s">
        <v>748</v>
      </c>
      <c r="C109" s="789" t="s">
        <v>324</v>
      </c>
      <c r="D109" s="850" t="s">
        <v>902</v>
      </c>
      <c r="E109" s="792" t="s">
        <v>731</v>
      </c>
    </row>
    <row r="110" spans="1:1023 1027:2047 2051:3071 3075:4095 4099:5119 5123:6143 6147:7167 7171:8191 8195:9215 9219:10239 10243:11263 11267:12287 12291:13311 13315:14335 14339:15359 15363:16383">
      <c r="A110" s="212" t="s">
        <v>903</v>
      </c>
      <c r="B110" s="778" t="s">
        <v>59</v>
      </c>
      <c r="C110" s="762" t="s">
        <v>849</v>
      </c>
      <c r="D110" s="842" t="s">
        <v>904</v>
      </c>
    </row>
    <row r="111" spans="1:1023 1027:2047 2051:3071 3075:4095 4099:5119 5123:6143 6147:7167 7171:8191 8195:9215 9219:10239 10243:11263 11267:12287 12291:13311 13315:14335 14339:15359 15363:16383">
      <c r="A111" s="212" t="s">
        <v>476</v>
      </c>
      <c r="B111" s="778" t="s">
        <v>46</v>
      </c>
      <c r="C111" s="762" t="s">
        <v>729</v>
      </c>
      <c r="D111" s="842" t="s">
        <v>905</v>
      </c>
      <c r="E111" s="212" t="s">
        <v>898</v>
      </c>
    </row>
    <row r="112" spans="1:1023 1027:2047 2051:3071 3075:4095 4099:5119 5123:6143 6147:7167 7171:8191 8195:9215 9219:10239 10243:11263 11267:12287 12291:13311 13315:14335 14339:15359 15363:16383" ht="16">
      <c r="A112" s="787" t="s">
        <v>906</v>
      </c>
      <c r="B112" s="789" t="s">
        <v>748</v>
      </c>
      <c r="C112" s="789" t="s">
        <v>894</v>
      </c>
      <c r="D112" s="850" t="s">
        <v>907</v>
      </c>
      <c r="E112" s="792" t="s">
        <v>731</v>
      </c>
    </row>
    <row r="113" spans="1:5">
      <c r="A113" s="212" t="s">
        <v>908</v>
      </c>
      <c r="B113" s="778" t="s">
        <v>59</v>
      </c>
      <c r="C113" s="762" t="s">
        <v>59</v>
      </c>
      <c r="D113" s="842" t="s">
        <v>909</v>
      </c>
    </row>
    <row r="114" spans="1:5">
      <c r="A114" s="212" t="s">
        <v>605</v>
      </c>
      <c r="B114" s="778" t="s">
        <v>46</v>
      </c>
      <c r="C114" s="762" t="s">
        <v>59</v>
      </c>
      <c r="D114" s="842" t="s">
        <v>910</v>
      </c>
      <c r="E114" s="763" t="s">
        <v>898</v>
      </c>
    </row>
    <row r="115" spans="1:5">
      <c r="A115" s="212" t="s">
        <v>473</v>
      </c>
      <c r="B115" s="778" t="s">
        <v>46</v>
      </c>
      <c r="C115" s="762" t="s">
        <v>729</v>
      </c>
      <c r="D115" s="842" t="s">
        <v>911</v>
      </c>
      <c r="E115" s="212" t="s">
        <v>912</v>
      </c>
    </row>
    <row r="116" spans="1:5" ht="15" customHeight="1">
      <c r="A116" s="212"/>
      <c r="B116" s="778"/>
      <c r="C116" s="762" t="s">
        <v>59</v>
      </c>
      <c r="D116" s="842" t="s">
        <v>913</v>
      </c>
      <c r="E116" s="212" t="s">
        <v>731</v>
      </c>
    </row>
    <row r="117" spans="1:5">
      <c r="A117" s="212"/>
      <c r="B117" s="778"/>
      <c r="C117" s="762" t="s">
        <v>76</v>
      </c>
      <c r="D117" s="842" t="s">
        <v>914</v>
      </c>
      <c r="E117" s="212" t="s">
        <v>731</v>
      </c>
    </row>
    <row r="118" spans="1:5">
      <c r="A118" s="212" t="s">
        <v>915</v>
      </c>
      <c r="B118" s="778"/>
      <c r="C118" s="758"/>
      <c r="D118" s="842" t="s">
        <v>916</v>
      </c>
    </row>
    <row r="119" spans="1:5">
      <c r="A119" s="405" t="s">
        <v>917</v>
      </c>
      <c r="B119" s="747" t="s">
        <v>726</v>
      </c>
      <c r="C119" s="747" t="s">
        <v>658</v>
      </c>
      <c r="D119" s="805" t="s">
        <v>659</v>
      </c>
      <c r="E119" s="520" t="s">
        <v>727</v>
      </c>
    </row>
    <row r="120" spans="1:5">
      <c r="A120" t="s">
        <v>918</v>
      </c>
      <c r="B120" s="759" t="s">
        <v>59</v>
      </c>
      <c r="C120" s="758" t="s">
        <v>729</v>
      </c>
      <c r="D120" s="843" t="s">
        <v>919</v>
      </c>
      <c r="E120" s="212" t="str">
        <f>A127</f>
        <v>Reincarnate</v>
      </c>
    </row>
    <row r="121" spans="1:5">
      <c r="A121" t="s">
        <v>548</v>
      </c>
      <c r="B121" s="759" t="s">
        <v>46</v>
      </c>
      <c r="C121" s="758" t="s">
        <v>59</v>
      </c>
      <c r="D121" s="843" t="s">
        <v>542</v>
      </c>
      <c r="E121" s="212" t="s">
        <v>399</v>
      </c>
    </row>
    <row r="122" spans="1:5">
      <c r="A122" t="s">
        <v>920</v>
      </c>
      <c r="B122" s="759" t="s">
        <v>46</v>
      </c>
      <c r="C122" s="758" t="s">
        <v>746</v>
      </c>
      <c r="D122" s="843" t="s">
        <v>921</v>
      </c>
      <c r="E122" s="212" t="str">
        <f>A123</f>
        <v>Grasping vine</v>
      </c>
    </row>
    <row r="123" spans="1:5">
      <c r="A123" t="s">
        <v>549</v>
      </c>
      <c r="B123" s="759" t="s">
        <v>59</v>
      </c>
      <c r="C123" s="758" t="s">
        <v>59</v>
      </c>
      <c r="D123" s="842" t="s">
        <v>550</v>
      </c>
      <c r="E123" s="212" t="str">
        <f>A128</f>
        <v>Speak with animals</v>
      </c>
    </row>
    <row r="124" spans="1:5">
      <c r="A124" t="s">
        <v>545</v>
      </c>
      <c r="B124" s="759" t="s">
        <v>469</v>
      </c>
      <c r="C124" s="758" t="s">
        <v>59</v>
      </c>
      <c r="D124" s="843" t="s">
        <v>546</v>
      </c>
      <c r="E124" s="212" t="s">
        <v>604</v>
      </c>
    </row>
    <row r="125" spans="1:5">
      <c r="A125" t="s">
        <v>95</v>
      </c>
      <c r="B125" s="759" t="s">
        <v>59</v>
      </c>
      <c r="C125" s="758" t="s">
        <v>59</v>
      </c>
      <c r="D125" s="842" t="s">
        <v>96</v>
      </c>
      <c r="E125" s="212" t="s">
        <v>548</v>
      </c>
    </row>
    <row r="126" spans="1:5">
      <c r="A126" t="s">
        <v>101</v>
      </c>
      <c r="B126" s="759" t="s">
        <v>46</v>
      </c>
      <c r="C126" s="758" t="s">
        <v>59</v>
      </c>
      <c r="D126" s="842" t="s">
        <v>922</v>
      </c>
      <c r="E126" s="212" t="s">
        <v>548</v>
      </c>
    </row>
    <row r="127" spans="1:5">
      <c r="A127" t="s">
        <v>554</v>
      </c>
      <c r="B127" s="759" t="s">
        <v>340</v>
      </c>
      <c r="C127" s="758" t="s">
        <v>729</v>
      </c>
      <c r="D127" s="842" t="s">
        <v>555</v>
      </c>
      <c r="E127" s="212" t="s">
        <v>438</v>
      </c>
    </row>
    <row r="128" spans="1:5">
      <c r="A128" t="s">
        <v>551</v>
      </c>
      <c r="B128" s="759" t="s">
        <v>399</v>
      </c>
      <c r="C128" s="758" t="s">
        <v>59</v>
      </c>
      <c r="D128" s="843" t="s">
        <v>551</v>
      </c>
      <c r="E128" s="212" t="s">
        <v>399</v>
      </c>
    </row>
    <row r="129" spans="1:5">
      <c r="A129" t="s">
        <v>552</v>
      </c>
      <c r="B129" s="759" t="s">
        <v>59</v>
      </c>
      <c r="C129" s="758" t="s">
        <v>729</v>
      </c>
      <c r="D129" s="842" t="s">
        <v>553</v>
      </c>
      <c r="E129" s="212" t="s">
        <v>923</v>
      </c>
    </row>
    <row r="130" spans="1:5" ht="17.25" customHeight="1">
      <c r="A130" t="s">
        <v>547</v>
      </c>
      <c r="B130" s="759" t="s">
        <v>59</v>
      </c>
      <c r="C130" s="758" t="s">
        <v>59</v>
      </c>
      <c r="D130" s="843" t="s">
        <v>540</v>
      </c>
      <c r="E130" s="212" t="s">
        <v>551</v>
      </c>
    </row>
    <row r="131" spans="1:5" ht="15" customHeight="1">
      <c r="A131" t="s">
        <v>924</v>
      </c>
      <c r="B131" s="759" t="s">
        <v>469</v>
      </c>
      <c r="C131" s="758" t="s">
        <v>729</v>
      </c>
      <c r="D131" s="843" t="s">
        <v>925</v>
      </c>
      <c r="E131" s="212" t="str">
        <f>A126</f>
        <v>Plant growth</v>
      </c>
    </row>
    <row r="132" spans="1:5">
      <c r="A132" t="s">
        <v>926</v>
      </c>
      <c r="B132" s="759" t="s">
        <v>327</v>
      </c>
      <c r="C132" s="758" t="s">
        <v>469</v>
      </c>
      <c r="D132" s="843" t="s">
        <v>927</v>
      </c>
      <c r="E132" s="212" t="str">
        <f>A126</f>
        <v>Plant growth</v>
      </c>
    </row>
    <row r="133" spans="1:5">
      <c r="A133" t="s">
        <v>928</v>
      </c>
      <c r="B133" s="759" t="s">
        <v>46</v>
      </c>
      <c r="C133" s="758" t="s">
        <v>729</v>
      </c>
      <c r="D133" s="843" t="s">
        <v>929</v>
      </c>
      <c r="E133" s="212" t="str">
        <f>A122</f>
        <v>Control Plants</v>
      </c>
    </row>
    <row r="134" spans="1:5">
      <c r="A134" t="s">
        <v>915</v>
      </c>
      <c r="B134" s="167"/>
      <c r="D134" s="845" t="s">
        <v>930</v>
      </c>
    </row>
    <row r="135" spans="1:5" ht="16.5" customHeight="1">
      <c r="A135" s="406" t="s">
        <v>931</v>
      </c>
      <c r="B135" s="748" t="s">
        <v>726</v>
      </c>
      <c r="C135" s="748" t="s">
        <v>658</v>
      </c>
      <c r="D135" s="806" t="s">
        <v>659</v>
      </c>
      <c r="E135" s="734" t="s">
        <v>727</v>
      </c>
    </row>
    <row r="136" spans="1:5" ht="16">
      <c r="A136" s="756" t="s">
        <v>932</v>
      </c>
      <c r="B136" s="779" t="s">
        <v>59</v>
      </c>
      <c r="C136" s="757" t="s">
        <v>933</v>
      </c>
      <c r="D136" s="807" t="s">
        <v>934</v>
      </c>
      <c r="E136" s="735" t="s">
        <v>935</v>
      </c>
    </row>
    <row r="137" spans="1:5" ht="16">
      <c r="A137" s="756" t="s">
        <v>936</v>
      </c>
      <c r="B137" s="779" t="s">
        <v>469</v>
      </c>
      <c r="C137" s="757" t="s">
        <v>933</v>
      </c>
      <c r="D137" s="807" t="s">
        <v>937</v>
      </c>
      <c r="E137" s="735" t="s">
        <v>935</v>
      </c>
    </row>
    <row r="138" spans="1:5" ht="16">
      <c r="A138" s="756" t="s">
        <v>938</v>
      </c>
      <c r="B138" s="778" t="s">
        <v>726</v>
      </c>
      <c r="C138" s="757" t="s">
        <v>59</v>
      </c>
      <c r="D138" s="808" t="s">
        <v>939</v>
      </c>
      <c r="E138" s="735" t="s">
        <v>940</v>
      </c>
    </row>
    <row r="139" spans="1:5" ht="16">
      <c r="A139" s="756" t="s">
        <v>941</v>
      </c>
      <c r="B139" s="778" t="s">
        <v>726</v>
      </c>
      <c r="C139" s="757" t="s">
        <v>59</v>
      </c>
      <c r="D139" s="843" t="s">
        <v>942</v>
      </c>
      <c r="E139" s="735" t="s">
        <v>943</v>
      </c>
    </row>
    <row r="140" spans="1:5" ht="18.75" customHeight="1">
      <c r="A140" s="756" t="s">
        <v>944</v>
      </c>
      <c r="B140" s="778" t="s">
        <v>726</v>
      </c>
      <c r="C140" s="757" t="s">
        <v>729</v>
      </c>
      <c r="D140" s="843" t="s">
        <v>945</v>
      </c>
      <c r="E140" s="735" t="s">
        <v>946</v>
      </c>
    </row>
    <row r="141" spans="1:5">
      <c r="A141" s="756"/>
      <c r="B141" s="778"/>
      <c r="C141" s="757"/>
      <c r="D141" s="843"/>
      <c r="E141" s="735"/>
    </row>
    <row r="142" spans="1:5">
      <c r="A142" s="296" t="s">
        <v>947</v>
      </c>
      <c r="B142" s="749" t="s">
        <v>726</v>
      </c>
      <c r="C142" s="749" t="s">
        <v>658</v>
      </c>
      <c r="D142" s="809" t="s">
        <v>659</v>
      </c>
      <c r="E142" s="736" t="s">
        <v>727</v>
      </c>
    </row>
    <row r="143" spans="1:5" ht="18">
      <c r="A143" s="849" t="s">
        <v>948</v>
      </c>
      <c r="B143" s="778" t="s">
        <v>726</v>
      </c>
      <c r="C143" s="750" t="s">
        <v>729</v>
      </c>
      <c r="D143" s="849" t="s">
        <v>949</v>
      </c>
      <c r="E143" s="737" t="s">
        <v>950</v>
      </c>
    </row>
    <row r="144" spans="1:5" ht="18">
      <c r="A144" s="849" t="s">
        <v>951</v>
      </c>
      <c r="B144" s="778" t="s">
        <v>59</v>
      </c>
      <c r="C144" s="750" t="s">
        <v>59</v>
      </c>
      <c r="D144" s="843" t="s">
        <v>952</v>
      </c>
      <c r="E144" s="737" t="str">
        <f>A143&amp;"🖤"</f>
        <v>Animate Dead 🧚🖤</v>
      </c>
    </row>
    <row r="145" spans="1:7" ht="18">
      <c r="A145" s="849" t="s">
        <v>953</v>
      </c>
      <c r="B145" s="778" t="s">
        <v>36</v>
      </c>
      <c r="C145" s="750" t="s">
        <v>59</v>
      </c>
      <c r="D145" s="849" t="s">
        <v>954</v>
      </c>
      <c r="E145" s="738" t="s">
        <v>950</v>
      </c>
    </row>
    <row r="146" spans="1:7" ht="18">
      <c r="A146" s="849" t="s">
        <v>955</v>
      </c>
      <c r="B146" s="778" t="s">
        <v>726</v>
      </c>
      <c r="C146" s="750" t="s">
        <v>729</v>
      </c>
      <c r="D146" s="849" t="s">
        <v>956</v>
      </c>
      <c r="E146" s="738" t="s">
        <v>957</v>
      </c>
    </row>
    <row r="147" spans="1:7" ht="18">
      <c r="A147" s="849" t="s">
        <v>958</v>
      </c>
      <c r="B147" s="778" t="s">
        <v>726</v>
      </c>
      <c r="C147" s="750" t="s">
        <v>729</v>
      </c>
      <c r="D147" s="849" t="s">
        <v>959</v>
      </c>
      <c r="E147" s="738" t="s">
        <v>960</v>
      </c>
    </row>
    <row r="148" spans="1:7" ht="18">
      <c r="A148" s="851" t="s">
        <v>961</v>
      </c>
      <c r="B148" s="778" t="s">
        <v>726</v>
      </c>
      <c r="C148" s="751" t="s">
        <v>729</v>
      </c>
      <c r="D148" s="851" t="s">
        <v>962</v>
      </c>
      <c r="E148" s="739" t="s">
        <v>957</v>
      </c>
    </row>
    <row r="149" spans="1:7" ht="17">
      <c r="A149" s="849" t="s">
        <v>963</v>
      </c>
      <c r="B149" s="753" t="s">
        <v>324</v>
      </c>
      <c r="C149" s="743" t="s">
        <v>964</v>
      </c>
      <c r="D149" s="847" t="s">
        <v>965</v>
      </c>
      <c r="E149" s="742" t="s">
        <v>966</v>
      </c>
    </row>
    <row r="150" spans="1:7" ht="19">
      <c r="A150" s="849" t="s">
        <v>967</v>
      </c>
      <c r="B150" s="786" t="s">
        <v>59</v>
      </c>
      <c r="C150" s="744" t="s">
        <v>849</v>
      </c>
      <c r="D150" s="847" t="s">
        <v>968</v>
      </c>
      <c r="E150" s="742" t="str">
        <f>A144&amp;"🖤"</f>
        <v>Army of the Dead 🧚🖤</v>
      </c>
      <c r="F150" s="741"/>
      <c r="G150" s="740"/>
    </row>
    <row r="151" spans="1:7" ht="19">
      <c r="A151" s="849" t="s">
        <v>969</v>
      </c>
      <c r="B151" s="753" t="s">
        <v>327</v>
      </c>
      <c r="C151" s="743" t="s">
        <v>970</v>
      </c>
      <c r="D151" s="847" t="s">
        <v>971</v>
      </c>
      <c r="E151" s="742" t="s">
        <v>972</v>
      </c>
      <c r="F151" s="740"/>
      <c r="G151" s="740"/>
    </row>
    <row r="152" spans="1:7" ht="19">
      <c r="A152" s="849" t="s">
        <v>973</v>
      </c>
      <c r="B152" s="786" t="s">
        <v>59</v>
      </c>
      <c r="C152" s="744" t="s">
        <v>849</v>
      </c>
      <c r="D152" s="847" t="s">
        <v>974</v>
      </c>
      <c r="E152" s="742" t="str">
        <f>A143</f>
        <v>Animate Dead 🧚</v>
      </c>
      <c r="F152" s="741"/>
      <c r="G152" s="740"/>
    </row>
    <row r="153" spans="1:7" ht="17">
      <c r="A153" s="849" t="s">
        <v>975</v>
      </c>
      <c r="B153" s="786" t="s">
        <v>59</v>
      </c>
      <c r="C153" s="743" t="s">
        <v>976</v>
      </c>
      <c r="D153" s="847" t="s">
        <v>977</v>
      </c>
      <c r="E153" s="742" t="str">
        <f>A143</f>
        <v>Animate Dead 🧚</v>
      </c>
    </row>
    <row r="154" spans="1:7" ht="17">
      <c r="A154" s="849" t="s">
        <v>978</v>
      </c>
      <c r="B154" s="786" t="s">
        <v>59</v>
      </c>
      <c r="C154" s="744" t="s">
        <v>59</v>
      </c>
      <c r="D154" s="847" t="s">
        <v>979</v>
      </c>
      <c r="E154" s="742" t="str">
        <f>A144&amp;"🖤"</f>
        <v>Army of the Dead 🧚🖤</v>
      </c>
    </row>
    <row r="155" spans="1:7" ht="19">
      <c r="A155" s="407" t="s">
        <v>980</v>
      </c>
      <c r="B155" s="778"/>
      <c r="C155" s="751"/>
      <c r="D155" s="851" t="s">
        <v>981</v>
      </c>
      <c r="E155" s="741"/>
    </row>
    <row r="156" spans="1:7" ht="18">
      <c r="D156" s="852"/>
      <c r="E156" s="741"/>
    </row>
    <row r="157" spans="1:7" ht="18">
      <c r="D157" s="852"/>
      <c r="E157" s="741"/>
    </row>
  </sheetData>
  <pageMargins left="0.7" right="0.7" top="0.75" bottom="0.75" header="0.511811023622047" footer="0.511811023622047"/>
  <pageSetup paperSize="9" orientation="portrait" horizontalDpi="300" verticalDpi="300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52"/>
  <sheetViews>
    <sheetView topLeftCell="A22" zoomScale="110" zoomScaleNormal="110" workbookViewId="0">
      <selection activeCell="Q34" sqref="Q34"/>
    </sheetView>
  </sheetViews>
  <sheetFormatPr baseColWidth="10" defaultColWidth="6.5" defaultRowHeight="15"/>
  <cols>
    <col min="1" max="1" width="5" customWidth="1"/>
    <col min="3" max="3" width="8" customWidth="1"/>
  </cols>
  <sheetData>
    <row r="1" spans="1:19">
      <c r="A1" s="408" t="s">
        <v>982</v>
      </c>
      <c r="B1" s="408"/>
      <c r="C1" s="408"/>
      <c r="D1" s="409" t="s">
        <v>262</v>
      </c>
      <c r="E1" s="410"/>
      <c r="F1" s="410"/>
      <c r="G1" s="410"/>
      <c r="I1" s="411" t="s">
        <v>983</v>
      </c>
      <c r="J1" s="22"/>
      <c r="K1" s="412"/>
      <c r="M1" s="408" t="s">
        <v>984</v>
      </c>
      <c r="N1" s="408"/>
      <c r="O1" s="408"/>
      <c r="P1" s="413">
        <v>10</v>
      </c>
    </row>
    <row r="2" spans="1:19">
      <c r="A2" s="246" t="s">
        <v>257</v>
      </c>
      <c r="B2" s="414"/>
      <c r="C2" s="415">
        <v>3</v>
      </c>
      <c r="D2" s="416">
        <v>1</v>
      </c>
      <c r="E2" s="417" t="s">
        <v>985</v>
      </c>
      <c r="F2" s="414"/>
      <c r="G2" s="418"/>
      <c r="I2" s="419" t="s">
        <v>986</v>
      </c>
      <c r="J2" s="1">
        <v>4</v>
      </c>
      <c r="K2" s="420" t="s">
        <v>38</v>
      </c>
      <c r="M2" s="3" t="s">
        <v>257</v>
      </c>
      <c r="N2" s="4" t="s">
        <v>166</v>
      </c>
      <c r="O2" s="4" t="s">
        <v>258</v>
      </c>
      <c r="P2" s="5" t="s">
        <v>62</v>
      </c>
    </row>
    <row r="3" spans="1:19">
      <c r="A3" s="48" t="s">
        <v>166</v>
      </c>
      <c r="B3" s="1"/>
      <c r="C3" s="421">
        <v>3</v>
      </c>
      <c r="D3" s="422">
        <v>2</v>
      </c>
      <c r="E3" s="423" t="s">
        <v>630</v>
      </c>
      <c r="F3" s="1"/>
      <c r="G3" s="424"/>
      <c r="I3" s="425" t="s">
        <v>987</v>
      </c>
      <c r="J3" s="1">
        <f>10+4</f>
        <v>14</v>
      </c>
      <c r="K3" s="420">
        <v>1</v>
      </c>
      <c r="M3" s="426">
        <v>-1</v>
      </c>
      <c r="N3" s="75">
        <v>1</v>
      </c>
      <c r="O3" s="75">
        <v>4</v>
      </c>
      <c r="P3" s="74">
        <v>0</v>
      </c>
    </row>
    <row r="4" spans="1:19">
      <c r="A4" s="48" t="s">
        <v>258</v>
      </c>
      <c r="B4" s="1"/>
      <c r="C4" s="421">
        <v>5</v>
      </c>
      <c r="D4" s="422">
        <v>3</v>
      </c>
      <c r="E4" s="423" t="s">
        <v>308</v>
      </c>
      <c r="F4" s="1"/>
      <c r="G4" s="424"/>
      <c r="I4" s="419" t="s">
        <v>988</v>
      </c>
      <c r="J4" s="1">
        <f>10+2+1</f>
        <v>13</v>
      </c>
      <c r="K4" s="420" t="s">
        <v>123</v>
      </c>
      <c r="M4" s="427" t="s">
        <v>262</v>
      </c>
      <c r="N4" s="428" t="s">
        <v>125</v>
      </c>
      <c r="O4" s="428" t="s">
        <v>989</v>
      </c>
      <c r="P4" s="429" t="s">
        <v>990</v>
      </c>
    </row>
    <row r="5" spans="1:19">
      <c r="A5" s="48" t="s">
        <v>62</v>
      </c>
      <c r="B5" s="1"/>
      <c r="C5" s="421">
        <v>3</v>
      </c>
      <c r="D5" s="422">
        <v>4</v>
      </c>
      <c r="E5" s="423" t="s">
        <v>991</v>
      </c>
      <c r="F5" s="1"/>
      <c r="G5" s="424"/>
      <c r="I5" s="430"/>
      <c r="J5" s="357"/>
      <c r="K5" s="431">
        <v>1</v>
      </c>
      <c r="M5" s="432">
        <v>5</v>
      </c>
      <c r="N5" s="75">
        <f>P1+M3+M5</f>
        <v>14</v>
      </c>
      <c r="O5" s="75">
        <f>M3+M5</f>
        <v>4</v>
      </c>
      <c r="P5" s="74">
        <f>O3+M5</f>
        <v>9</v>
      </c>
    </row>
    <row r="6" spans="1:19">
      <c r="A6" s="433" t="s">
        <v>262</v>
      </c>
      <c r="B6" s="11"/>
      <c r="C6" s="434">
        <v>9</v>
      </c>
      <c r="D6" s="422">
        <v>5</v>
      </c>
      <c r="E6" s="423" t="s">
        <v>633</v>
      </c>
      <c r="F6" s="1"/>
      <c r="G6" s="424"/>
      <c r="M6" s="435" t="s">
        <v>992</v>
      </c>
      <c r="N6" s="436" t="s">
        <v>993</v>
      </c>
      <c r="O6" s="437" t="s">
        <v>994</v>
      </c>
      <c r="P6" s="438" t="s">
        <v>995</v>
      </c>
    </row>
    <row r="7" spans="1:19">
      <c r="A7" s="246" t="s">
        <v>125</v>
      </c>
      <c r="B7" s="439">
        <v>12</v>
      </c>
      <c r="C7" s="415">
        <f>B7+C2+C6</f>
        <v>24</v>
      </c>
      <c r="D7" s="422">
        <v>6</v>
      </c>
      <c r="E7" s="423" t="s">
        <v>189</v>
      </c>
      <c r="F7" s="1"/>
      <c r="G7" s="424"/>
      <c r="I7" s="411" t="s">
        <v>996</v>
      </c>
      <c r="J7" s="22"/>
      <c r="K7" s="412"/>
      <c r="M7" s="440">
        <f>N3+P7/2+10</f>
        <v>15.5</v>
      </c>
      <c r="N7" s="441">
        <f>M3+P7+10</f>
        <v>18</v>
      </c>
      <c r="O7" s="215">
        <f>O3+10</f>
        <v>14</v>
      </c>
      <c r="P7" s="442">
        <f>M5+O3</f>
        <v>9</v>
      </c>
      <c r="Q7" s="443">
        <v>1</v>
      </c>
      <c r="R7" t="s">
        <v>997</v>
      </c>
    </row>
    <row r="8" spans="1:19">
      <c r="A8" s="48" t="s">
        <v>989</v>
      </c>
      <c r="B8" s="1"/>
      <c r="C8" s="421">
        <f>C2+C6</f>
        <v>12</v>
      </c>
      <c r="D8" s="422">
        <v>7</v>
      </c>
      <c r="E8" s="423" t="s">
        <v>998</v>
      </c>
      <c r="F8" s="1"/>
      <c r="G8" s="424"/>
      <c r="I8" s="419" t="s">
        <v>986</v>
      </c>
      <c r="J8" s="75">
        <v>6</v>
      </c>
      <c r="K8" s="420" t="s">
        <v>38</v>
      </c>
      <c r="M8" s="3" t="s">
        <v>788</v>
      </c>
      <c r="N8" s="4"/>
      <c r="O8" s="4" t="s">
        <v>721</v>
      </c>
      <c r="P8" s="444"/>
      <c r="R8">
        <f>18+5</f>
        <v>23</v>
      </c>
    </row>
    <row r="9" spans="1:19">
      <c r="A9" s="48" t="s">
        <v>990</v>
      </c>
      <c r="B9" s="1"/>
      <c r="C9" s="421">
        <f>C4+C6</f>
        <v>14</v>
      </c>
      <c r="D9" s="422">
        <v>8</v>
      </c>
      <c r="E9" s="423" t="s">
        <v>999</v>
      </c>
      <c r="F9" s="1"/>
      <c r="G9" s="424"/>
      <c r="I9" s="425" t="s">
        <v>987</v>
      </c>
      <c r="J9" s="75">
        <f>10+6</f>
        <v>16</v>
      </c>
      <c r="K9" s="420">
        <v>2</v>
      </c>
      <c r="M9" s="7" t="s">
        <v>790</v>
      </c>
      <c r="N9" s="1"/>
      <c r="O9" s="1" t="s">
        <v>648</v>
      </c>
      <c r="P9" s="445"/>
      <c r="R9" t="s">
        <v>1000</v>
      </c>
      <c r="S9">
        <f>23-18</f>
        <v>5</v>
      </c>
    </row>
    <row r="10" spans="1:19">
      <c r="A10" s="48" t="s">
        <v>992</v>
      </c>
      <c r="B10" s="1"/>
      <c r="C10" s="446">
        <f>C3+C13/2+10</f>
        <v>17.5</v>
      </c>
      <c r="D10" s="78">
        <v>9</v>
      </c>
      <c r="E10" s="447" t="s">
        <v>1001</v>
      </c>
      <c r="F10" s="11"/>
      <c r="G10" s="448"/>
      <c r="I10" s="419" t="s">
        <v>988</v>
      </c>
      <c r="J10" s="75">
        <f>16</f>
        <v>16</v>
      </c>
      <c r="K10" s="420" t="s">
        <v>123</v>
      </c>
      <c r="M10" s="7" t="s">
        <v>1002</v>
      </c>
      <c r="N10" s="1"/>
      <c r="O10" s="1" t="s">
        <v>650</v>
      </c>
      <c r="P10" s="445"/>
      <c r="R10" t="s">
        <v>1003</v>
      </c>
      <c r="S10">
        <f>0</f>
        <v>0</v>
      </c>
    </row>
    <row r="11" spans="1:19">
      <c r="A11" s="48" t="s">
        <v>993</v>
      </c>
      <c r="B11" s="1"/>
      <c r="C11" s="446">
        <f>C2+C13/2+10</f>
        <v>17.5</v>
      </c>
      <c r="D11" s="246" t="s">
        <v>1004</v>
      </c>
      <c r="E11" s="414"/>
      <c r="F11" s="414"/>
      <c r="G11" s="449">
        <f>C2+C13/2</f>
        <v>7.5</v>
      </c>
      <c r="I11" s="430" t="s">
        <v>1005</v>
      </c>
      <c r="J11" s="356">
        <f>10+1</f>
        <v>11</v>
      </c>
      <c r="K11" s="431">
        <v>2</v>
      </c>
      <c r="M11" s="7" t="s">
        <v>645</v>
      </c>
      <c r="N11" s="1"/>
      <c r="O11" s="1" t="s">
        <v>1006</v>
      </c>
      <c r="P11" s="445"/>
    </row>
    <row r="12" spans="1:19">
      <c r="A12" s="48" t="s">
        <v>1007</v>
      </c>
      <c r="B12" s="1"/>
      <c r="C12" s="421">
        <f>C4+C13+10</f>
        <v>24</v>
      </c>
      <c r="D12" s="48" t="s">
        <v>1008</v>
      </c>
      <c r="E12" s="1"/>
      <c r="F12" s="1"/>
      <c r="G12" s="450"/>
      <c r="K12" s="232" t="s">
        <v>120</v>
      </c>
      <c r="M12" s="7" t="s">
        <v>812</v>
      </c>
      <c r="N12" s="1"/>
      <c r="O12" s="1" t="s">
        <v>708</v>
      </c>
      <c r="P12" s="445"/>
    </row>
    <row r="13" spans="1:19">
      <c r="A13" s="433" t="s">
        <v>1009</v>
      </c>
      <c r="B13" s="451">
        <v>1</v>
      </c>
      <c r="C13" s="434">
        <f>VLOOKUP(C6,Taulukot!$A$50:$D$59,1,B12)</f>
        <v>9</v>
      </c>
      <c r="D13" s="433"/>
      <c r="E13" s="11"/>
      <c r="F13" s="11"/>
      <c r="G13" s="448"/>
      <c r="I13" t="s">
        <v>988</v>
      </c>
      <c r="J13" t="s">
        <v>1010</v>
      </c>
      <c r="K13" s="118">
        <f>J11+-1</f>
        <v>10</v>
      </c>
      <c r="M13" s="96" t="s">
        <v>1011</v>
      </c>
      <c r="N13" s="452"/>
      <c r="O13" s="29" t="s">
        <v>1012</v>
      </c>
      <c r="P13" s="453"/>
    </row>
    <row r="14" spans="1:19">
      <c r="A14" s="433" t="s">
        <v>355</v>
      </c>
      <c r="B14" s="451"/>
      <c r="C14" s="434">
        <f>C9+5</f>
        <v>19</v>
      </c>
      <c r="D14" s="433"/>
      <c r="E14" s="11"/>
      <c r="F14" s="11"/>
      <c r="G14" s="448"/>
      <c r="I14" t="s">
        <v>1013</v>
      </c>
      <c r="J14" t="s">
        <v>1010</v>
      </c>
      <c r="K14" s="128">
        <f>(K13+K15)/2</f>
        <v>7.75</v>
      </c>
      <c r="M14" t="s">
        <v>648</v>
      </c>
      <c r="N14" s="1"/>
      <c r="O14" s="47"/>
      <c r="P14">
        <f>O7+2</f>
        <v>16</v>
      </c>
    </row>
    <row r="15" spans="1:19">
      <c r="A15" s="454" t="s">
        <v>14</v>
      </c>
      <c r="B15" s="455"/>
      <c r="C15" s="455"/>
      <c r="D15" s="456" t="s">
        <v>21</v>
      </c>
      <c r="E15" s="456"/>
      <c r="F15" s="457" t="s">
        <v>1014</v>
      </c>
      <c r="G15" s="458"/>
      <c r="I15" t="s">
        <v>333</v>
      </c>
      <c r="K15" s="130">
        <f>J11/2</f>
        <v>5.5</v>
      </c>
      <c r="N15" s="1"/>
      <c r="O15" s="47"/>
    </row>
    <row r="16" spans="1:19" ht="14" customHeight="1">
      <c r="A16" s="459" t="s">
        <v>648</v>
      </c>
      <c r="B16" s="1"/>
      <c r="C16" s="75" t="s">
        <v>1015</v>
      </c>
      <c r="D16" s="460" t="s">
        <v>788</v>
      </c>
      <c r="E16" s="75" t="s">
        <v>1015</v>
      </c>
      <c r="F16" s="904" t="s">
        <v>1016</v>
      </c>
      <c r="G16" s="904"/>
      <c r="M16" s="14" t="s">
        <v>126</v>
      </c>
      <c r="N16" s="14"/>
      <c r="O16" s="13"/>
    </row>
    <row r="17" spans="1:20">
      <c r="A17" s="459" t="s">
        <v>650</v>
      </c>
      <c r="B17" s="1"/>
      <c r="C17" s="75" t="s">
        <v>1015</v>
      </c>
      <c r="D17" s="460" t="s">
        <v>790</v>
      </c>
      <c r="E17" s="75" t="s">
        <v>1017</v>
      </c>
      <c r="F17" s="904"/>
      <c r="G17" s="904"/>
      <c r="I17" s="411" t="s">
        <v>1018</v>
      </c>
      <c r="J17" s="22"/>
      <c r="K17" s="412"/>
      <c r="L17" t="s">
        <v>153</v>
      </c>
      <c r="M17" s="11" t="s">
        <v>208</v>
      </c>
      <c r="N17" s="11"/>
      <c r="O17" s="174">
        <f>J9</f>
        <v>16</v>
      </c>
    </row>
    <row r="18" spans="1:20">
      <c r="A18" s="459" t="s">
        <v>652</v>
      </c>
      <c r="B18" s="1"/>
      <c r="C18" s="75" t="s">
        <v>1015</v>
      </c>
      <c r="D18" s="460" t="s">
        <v>700</v>
      </c>
      <c r="E18" s="75" t="s">
        <v>1015</v>
      </c>
      <c r="F18" s="904"/>
      <c r="G18" s="904"/>
      <c r="I18" s="419" t="s">
        <v>986</v>
      </c>
      <c r="J18" s="75">
        <v>15</v>
      </c>
      <c r="K18" s="420" t="s">
        <v>38</v>
      </c>
      <c r="M18" s="11" t="s">
        <v>136</v>
      </c>
      <c r="N18" s="11"/>
      <c r="O18" s="174">
        <f>O17-5</f>
        <v>11</v>
      </c>
    </row>
    <row r="19" spans="1:20" ht="14" customHeight="1">
      <c r="A19" s="459" t="s">
        <v>705</v>
      </c>
      <c r="B19" s="1"/>
      <c r="C19" s="75" t="s">
        <v>1017</v>
      </c>
      <c r="D19" s="460" t="s">
        <v>713</v>
      </c>
      <c r="E19" s="75" t="s">
        <v>1017</v>
      </c>
      <c r="F19" s="905" t="s">
        <v>1019</v>
      </c>
      <c r="G19" s="905"/>
      <c r="I19" s="425" t="s">
        <v>987</v>
      </c>
      <c r="J19" s="75">
        <v>25</v>
      </c>
      <c r="K19" s="420">
        <v>2</v>
      </c>
      <c r="L19">
        <v>26</v>
      </c>
      <c r="M19" s="1" t="s">
        <v>143</v>
      </c>
      <c r="N19" s="1"/>
      <c r="O19" s="75">
        <f>O18-5</f>
        <v>6</v>
      </c>
    </row>
    <row r="20" spans="1:20">
      <c r="A20" s="459" t="s">
        <v>708</v>
      </c>
      <c r="B20" s="1"/>
      <c r="C20" s="75" t="s">
        <v>1017</v>
      </c>
      <c r="D20" s="460" t="s">
        <v>645</v>
      </c>
      <c r="E20" s="75" t="s">
        <v>1017</v>
      </c>
      <c r="F20" s="905"/>
      <c r="G20" s="905"/>
      <c r="I20" s="419" t="s">
        <v>988</v>
      </c>
      <c r="J20" s="75">
        <v>19</v>
      </c>
      <c r="K20" s="420" t="s">
        <v>123</v>
      </c>
      <c r="M20" s="461" t="s">
        <v>124</v>
      </c>
      <c r="N20" s="462"/>
      <c r="O20" s="463" t="s">
        <v>125</v>
      </c>
    </row>
    <row r="21" spans="1:20">
      <c r="A21" s="459" t="s">
        <v>711</v>
      </c>
      <c r="B21" s="1"/>
      <c r="C21" s="75" t="s">
        <v>1017</v>
      </c>
      <c r="D21" s="460" t="s">
        <v>1020</v>
      </c>
      <c r="E21" s="75" t="s">
        <v>1017</v>
      </c>
      <c r="F21" s="905"/>
      <c r="G21" s="905"/>
      <c r="I21" s="430" t="s">
        <v>1021</v>
      </c>
      <c r="J21" s="356">
        <v>18</v>
      </c>
      <c r="K21" s="431">
        <v>2</v>
      </c>
      <c r="M21" s="419" t="s">
        <v>128</v>
      </c>
      <c r="N21" s="75"/>
      <c r="O21" s="464">
        <f>J10/2</f>
        <v>8</v>
      </c>
    </row>
    <row r="22" spans="1:20">
      <c r="A22" s="459" t="s">
        <v>1022</v>
      </c>
      <c r="B22" s="1"/>
      <c r="C22" s="75" t="s">
        <v>1017</v>
      </c>
      <c r="D22" s="460" t="s">
        <v>1023</v>
      </c>
      <c r="E22" s="75" t="s">
        <v>1015</v>
      </c>
      <c r="F22" s="905" t="s">
        <v>1019</v>
      </c>
      <c r="G22" s="905"/>
      <c r="M22" s="419" t="s">
        <v>136</v>
      </c>
      <c r="N22" s="75"/>
      <c r="O22" s="464">
        <f>J10/3</f>
        <v>5.333333333333333</v>
      </c>
    </row>
    <row r="23" spans="1:20">
      <c r="A23" s="465" t="s">
        <v>948</v>
      </c>
      <c r="B23" s="466"/>
      <c r="C23" s="466"/>
      <c r="D23" s="460" t="s">
        <v>1024</v>
      </c>
      <c r="E23" s="75" t="s">
        <v>1025</v>
      </c>
      <c r="F23" t="s">
        <v>1026</v>
      </c>
      <c r="G23" s="467"/>
      <c r="I23">
        <v>1</v>
      </c>
      <c r="J23" t="s">
        <v>1027</v>
      </c>
      <c r="M23" s="419" t="s">
        <v>143</v>
      </c>
      <c r="N23" s="75"/>
      <c r="O23" s="464">
        <f>J10/4</f>
        <v>4</v>
      </c>
    </row>
    <row r="24" spans="1:20" ht="14" customHeight="1">
      <c r="A24" s="465" t="s">
        <v>958</v>
      </c>
      <c r="B24" s="466"/>
      <c r="C24" s="466"/>
      <c r="D24" s="460" t="s">
        <v>721</v>
      </c>
      <c r="E24" s="75" t="s">
        <v>1015</v>
      </c>
      <c r="F24" s="906" t="s">
        <v>1028</v>
      </c>
      <c r="G24" s="906"/>
      <c r="I24">
        <v>2</v>
      </c>
      <c r="J24" t="s">
        <v>1029</v>
      </c>
      <c r="M24" s="430" t="s">
        <v>149</v>
      </c>
      <c r="N24" s="356"/>
      <c r="O24" s="468">
        <f>J10/6</f>
        <v>2.6666666666666665</v>
      </c>
    </row>
    <row r="25" spans="1:20">
      <c r="A25" s="469"/>
      <c r="B25" s="466"/>
      <c r="C25" s="466"/>
      <c r="D25" s="460" t="s">
        <v>817</v>
      </c>
      <c r="E25" s="75" t="s">
        <v>1015</v>
      </c>
      <c r="F25" s="906"/>
      <c r="G25" s="906"/>
      <c r="I25">
        <v>3</v>
      </c>
      <c r="J25" t="s">
        <v>1029</v>
      </c>
      <c r="N25" s="389"/>
    </row>
    <row r="26" spans="1:20">
      <c r="A26" s="470" t="s">
        <v>1030</v>
      </c>
      <c r="B26" s="471"/>
      <c r="C26" s="471"/>
      <c r="D26" s="472" t="s">
        <v>696</v>
      </c>
      <c r="E26" s="75" t="s">
        <v>1017</v>
      </c>
      <c r="F26" s="906"/>
      <c r="G26" s="906"/>
      <c r="I26">
        <v>4</v>
      </c>
      <c r="J26" t="s">
        <v>1031</v>
      </c>
      <c r="M26" s="1" t="s">
        <v>1032</v>
      </c>
      <c r="N26" s="389"/>
      <c r="O26">
        <v>4</v>
      </c>
    </row>
    <row r="27" spans="1:20">
      <c r="A27" s="473" t="s">
        <v>1033</v>
      </c>
      <c r="B27" s="219"/>
      <c r="D27" s="219" t="s">
        <v>1034</v>
      </c>
      <c r="I27">
        <v>5</v>
      </c>
      <c r="J27" t="s">
        <v>1035</v>
      </c>
      <c r="M27" s="408" t="s">
        <v>1036</v>
      </c>
      <c r="N27" s="408"/>
      <c r="O27" s="408"/>
      <c r="Q27" s="690" t="s">
        <v>788</v>
      </c>
      <c r="R27" s="690"/>
      <c r="S27" s="691" t="s">
        <v>46</v>
      </c>
      <c r="T27" s="692" t="s">
        <v>333</v>
      </c>
    </row>
    <row r="28" spans="1:20">
      <c r="A28" s="474" t="s">
        <v>1037</v>
      </c>
      <c r="B28" s="75"/>
      <c r="C28" s="75"/>
      <c r="I28">
        <v>6</v>
      </c>
      <c r="J28" t="s">
        <v>1038</v>
      </c>
      <c r="M28" s="246" t="s">
        <v>257</v>
      </c>
      <c r="N28" s="414"/>
      <c r="O28" s="415">
        <v>-1</v>
      </c>
      <c r="Q28" s="690" t="s">
        <v>790</v>
      </c>
      <c r="R28" s="690"/>
      <c r="S28" s="691" t="s">
        <v>46</v>
      </c>
      <c r="T28" s="692" t="s">
        <v>333</v>
      </c>
    </row>
    <row r="29" spans="1:20">
      <c r="A29" s="475" t="s">
        <v>1039</v>
      </c>
      <c r="B29" s="132"/>
      <c r="C29" s="476" t="s">
        <v>1040</v>
      </c>
      <c r="I29">
        <v>7</v>
      </c>
      <c r="J29" t="s">
        <v>1031</v>
      </c>
      <c r="M29" s="48" t="s">
        <v>166</v>
      </c>
      <c r="N29" s="1"/>
      <c r="O29" s="421">
        <v>2</v>
      </c>
      <c r="Q29" s="690" t="s">
        <v>645</v>
      </c>
      <c r="R29" s="690"/>
      <c r="S29" s="692" t="s">
        <v>59</v>
      </c>
      <c r="T29" s="692" t="s">
        <v>333</v>
      </c>
    </row>
    <row r="30" spans="1:20">
      <c r="A30" t="s">
        <v>1041</v>
      </c>
      <c r="I30">
        <v>8</v>
      </c>
      <c r="J30" t="s">
        <v>1042</v>
      </c>
      <c r="M30" s="48" t="s">
        <v>258</v>
      </c>
      <c r="N30" s="1"/>
      <c r="O30" s="421">
        <v>3</v>
      </c>
      <c r="Q30" s="690" t="s">
        <v>810</v>
      </c>
      <c r="R30" s="690"/>
      <c r="S30" s="692" t="s">
        <v>59</v>
      </c>
      <c r="T30" s="692" t="s">
        <v>59</v>
      </c>
    </row>
    <row r="31" spans="1:20">
      <c r="A31" t="s">
        <v>1043</v>
      </c>
      <c r="I31">
        <v>9</v>
      </c>
      <c r="J31" t="s">
        <v>1044</v>
      </c>
      <c r="M31" s="48" t="s">
        <v>62</v>
      </c>
      <c r="N31" s="1"/>
      <c r="O31" s="421">
        <v>0</v>
      </c>
      <c r="Q31" s="690" t="s">
        <v>812</v>
      </c>
      <c r="R31" s="690"/>
      <c r="S31" s="692" t="s">
        <v>399</v>
      </c>
      <c r="T31" s="692" t="s">
        <v>333</v>
      </c>
    </row>
    <row r="32" spans="1:20">
      <c r="I32">
        <v>10</v>
      </c>
      <c r="M32" s="433" t="s">
        <v>262</v>
      </c>
      <c r="N32" s="11"/>
      <c r="O32" s="434">
        <v>8</v>
      </c>
      <c r="Q32" s="690" t="s">
        <v>1011</v>
      </c>
      <c r="R32" s="690"/>
      <c r="S32" s="691" t="s">
        <v>46</v>
      </c>
      <c r="T32" s="692" t="s">
        <v>59</v>
      </c>
    </row>
    <row r="33" spans="9:20" ht="19">
      <c r="I33">
        <v>11</v>
      </c>
      <c r="M33" s="246" t="s">
        <v>125</v>
      </c>
      <c r="N33" s="439">
        <v>10</v>
      </c>
      <c r="O33" s="415">
        <f>N33+O28+O32</f>
        <v>17</v>
      </c>
      <c r="Q33" s="301" t="s">
        <v>948</v>
      </c>
      <c r="S33" s="361" t="s">
        <v>726</v>
      </c>
      <c r="T33" s="302" t="s">
        <v>59</v>
      </c>
    </row>
    <row r="34" spans="9:20">
      <c r="I34">
        <v>12</v>
      </c>
      <c r="M34" s="48" t="s">
        <v>989</v>
      </c>
      <c r="N34" s="1"/>
      <c r="O34" s="421">
        <f>O28+O32</f>
        <v>7</v>
      </c>
      <c r="Q34" s="690"/>
      <c r="R34" s="690"/>
      <c r="S34" s="692"/>
      <c r="T34" s="692"/>
    </row>
    <row r="35" spans="9:20">
      <c r="I35">
        <v>13</v>
      </c>
      <c r="M35" s="48" t="s">
        <v>990</v>
      </c>
      <c r="N35" s="1"/>
      <c r="O35" s="421">
        <f>O30+O32</f>
        <v>11</v>
      </c>
      <c r="Q35" s="690"/>
      <c r="R35" s="690"/>
      <c r="S35" s="691"/>
      <c r="T35" s="692"/>
    </row>
    <row r="36" spans="9:20">
      <c r="I36">
        <v>14</v>
      </c>
      <c r="M36" s="48" t="s">
        <v>992</v>
      </c>
      <c r="N36" s="1"/>
      <c r="O36" s="446">
        <f>O29+(O39/2)+10</f>
        <v>16</v>
      </c>
      <c r="Q36" s="690"/>
      <c r="R36" s="690"/>
      <c r="S36" s="691"/>
      <c r="T36" s="692"/>
    </row>
    <row r="37" spans="9:20">
      <c r="I37">
        <v>15</v>
      </c>
      <c r="M37" s="48" t="s">
        <v>993</v>
      </c>
      <c r="N37" s="1"/>
      <c r="O37" s="446">
        <f>O28+O39/2+10</f>
        <v>13</v>
      </c>
    </row>
    <row r="38" spans="9:20">
      <c r="I38">
        <v>16</v>
      </c>
      <c r="M38" s="48" t="s">
        <v>1007</v>
      </c>
      <c r="N38" s="1"/>
      <c r="O38" s="421">
        <f>O30+10</f>
        <v>13</v>
      </c>
    </row>
    <row r="39" spans="9:20">
      <c r="M39" s="433" t="s">
        <v>1009</v>
      </c>
      <c r="N39" s="451">
        <v>1</v>
      </c>
      <c r="O39" s="434">
        <f>VLOOKUP(O32,Taulukot!$A$50:$D$59,1,N38)</f>
        <v>8</v>
      </c>
    </row>
    <row r="40" spans="9:20">
      <c r="M40" s="477" t="s">
        <v>1045</v>
      </c>
      <c r="N40" s="478"/>
      <c r="O40" s="478"/>
    </row>
    <row r="41" spans="9:20">
      <c r="M41" s="477" t="s">
        <v>1046</v>
      </c>
      <c r="N41" s="478"/>
      <c r="O41" s="478"/>
    </row>
    <row r="42" spans="9:20">
      <c r="M42" s="3" t="s">
        <v>1047</v>
      </c>
      <c r="N42" s="4"/>
      <c r="O42" s="5"/>
    </row>
    <row r="43" spans="9:20">
      <c r="M43" s="7" t="s">
        <v>1048</v>
      </c>
      <c r="N43" s="1"/>
      <c r="O43" s="8"/>
    </row>
    <row r="44" spans="9:20">
      <c r="M44" s="7" t="s">
        <v>1049</v>
      </c>
      <c r="N44" s="1"/>
      <c r="O44" s="8"/>
    </row>
    <row r="45" spans="9:20">
      <c r="M45" s="7" t="s">
        <v>753</v>
      </c>
      <c r="N45" s="1"/>
      <c r="O45" s="8"/>
    </row>
    <row r="46" spans="9:20">
      <c r="M46" s="7" t="s">
        <v>755</v>
      </c>
      <c r="N46" s="1"/>
      <c r="O46" s="8"/>
    </row>
    <row r="47" spans="9:20">
      <c r="M47" s="479" t="s">
        <v>1050</v>
      </c>
      <c r="N47" s="480"/>
      <c r="O47" s="481"/>
    </row>
    <row r="48" spans="9:20">
      <c r="M48" s="7" t="s">
        <v>692</v>
      </c>
      <c r="N48" s="1"/>
      <c r="O48" s="8"/>
    </row>
    <row r="49" spans="13:15">
      <c r="M49" s="7" t="s">
        <v>689</v>
      </c>
      <c r="N49" s="1"/>
      <c r="O49" s="8"/>
    </row>
    <row r="50" spans="13:15">
      <c r="M50" s="7" t="s">
        <v>831</v>
      </c>
      <c r="N50" s="1"/>
      <c r="O50" s="8"/>
    </row>
    <row r="51" spans="13:15">
      <c r="M51" s="7" t="s">
        <v>833</v>
      </c>
      <c r="N51" s="1"/>
      <c r="O51" s="8"/>
    </row>
    <row r="52" spans="13:15">
      <c r="M52" s="96" t="s">
        <v>836</v>
      </c>
      <c r="N52" s="29"/>
      <c r="O52" s="98"/>
    </row>
  </sheetData>
  <mergeCells count="3">
    <mergeCell ref="F16:G18"/>
    <mergeCell ref="F19:G22"/>
    <mergeCell ref="F24:G26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6879E1A9-D5C2-44F1-A4A2-98B035C73424}">
            <xm:f>Noctessa!#REF!="x"</xm:f>
            <x14:dxf>
              <font>
                <b/>
                <i val="0"/>
              </font>
              <border diagonalUp="0" diagonalDown="0"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m:sqref>K13:K15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46"/>
  <sheetViews>
    <sheetView topLeftCell="F4" zoomScale="110" zoomScaleNormal="110" workbookViewId="0">
      <selection activeCell="F7" sqref="F7"/>
    </sheetView>
  </sheetViews>
  <sheetFormatPr baseColWidth="10" defaultColWidth="8.6640625" defaultRowHeight="15"/>
  <cols>
    <col min="1" max="1" width="7.1640625" customWidth="1"/>
    <col min="8" max="8" width="16.33203125" customWidth="1"/>
  </cols>
  <sheetData>
    <row r="1" spans="1:23">
      <c r="K1" t="s">
        <v>1051</v>
      </c>
    </row>
    <row r="2" spans="1:23" ht="17.25" customHeight="1">
      <c r="A2" s="482"/>
      <c r="B2" s="483" t="s">
        <v>1052</v>
      </c>
      <c r="C2" s="482"/>
      <c r="D2" s="482"/>
      <c r="F2" s="484" t="s">
        <v>982</v>
      </c>
      <c r="G2" s="485" t="s">
        <v>1053</v>
      </c>
      <c r="H2" s="486">
        <f>LOOKUP(G5,A4:D15)</f>
        <v>8</v>
      </c>
      <c r="I2" s="487"/>
      <c r="J2" s="488" t="s">
        <v>1054</v>
      </c>
      <c r="K2" s="489">
        <f>I6+5</f>
        <v>19</v>
      </c>
      <c r="M2" s="484" t="s">
        <v>1055</v>
      </c>
      <c r="N2" s="487"/>
      <c r="O2" s="490" t="s">
        <v>1056</v>
      </c>
      <c r="P2" s="487"/>
      <c r="Q2" s="488" t="s">
        <v>1054</v>
      </c>
      <c r="R2" s="489" t="s">
        <v>1057</v>
      </c>
      <c r="T2" s="477" t="s">
        <v>1058</v>
      </c>
      <c r="U2" s="491" t="s">
        <v>1052</v>
      </c>
      <c r="V2" s="492">
        <v>4</v>
      </c>
      <c r="W2" s="478" t="s">
        <v>1059</v>
      </c>
    </row>
    <row r="3" spans="1:23" ht="16">
      <c r="A3" s="493" t="s">
        <v>262</v>
      </c>
      <c r="B3" s="494" t="s">
        <v>131</v>
      </c>
      <c r="C3" s="494" t="s">
        <v>1060</v>
      </c>
      <c r="D3" s="494" t="s">
        <v>1061</v>
      </c>
      <c r="F3" s="214" t="s">
        <v>257</v>
      </c>
      <c r="G3" s="215" t="s">
        <v>166</v>
      </c>
      <c r="H3" s="215" t="s">
        <v>258</v>
      </c>
      <c r="I3" s="215" t="s">
        <v>62</v>
      </c>
      <c r="J3" s="495" t="s">
        <v>1062</v>
      </c>
      <c r="K3" s="496">
        <f>G4+K6+10</f>
        <v>21</v>
      </c>
      <c r="M3" s="214" t="s">
        <v>257</v>
      </c>
      <c r="N3" s="215" t="s">
        <v>166</v>
      </c>
      <c r="O3" s="215" t="s">
        <v>258</v>
      </c>
      <c r="P3" s="215" t="s">
        <v>62</v>
      </c>
      <c r="Q3" s="495" t="s">
        <v>1021</v>
      </c>
      <c r="R3" s="496">
        <f>R6+N4+10</f>
        <v>19</v>
      </c>
      <c r="T3" s="497" t="s">
        <v>1063</v>
      </c>
      <c r="U3" s="4"/>
      <c r="V3" s="428">
        <v>8</v>
      </c>
      <c r="W3" s="5"/>
    </row>
    <row r="4" spans="1:23">
      <c r="A4" s="498">
        <v>1</v>
      </c>
      <c r="B4" s="499">
        <v>3</v>
      </c>
      <c r="C4" s="499">
        <v>2</v>
      </c>
      <c r="D4" s="500">
        <v>2</v>
      </c>
      <c r="F4" s="217">
        <v>3</v>
      </c>
      <c r="G4" s="75">
        <v>3</v>
      </c>
      <c r="H4" s="75">
        <v>5</v>
      </c>
      <c r="I4" s="75">
        <v>3</v>
      </c>
      <c r="J4" s="495" t="s">
        <v>1064</v>
      </c>
      <c r="K4" s="496" t="str">
        <f>K6+G4&amp;"/"&amp;K6+G4+10</f>
        <v>11/21</v>
      </c>
      <c r="M4" s="217">
        <v>4</v>
      </c>
      <c r="N4" s="75">
        <v>4</v>
      </c>
      <c r="O4" s="75">
        <v>3</v>
      </c>
      <c r="P4" s="75">
        <v>4</v>
      </c>
      <c r="Q4" s="495" t="s">
        <v>1064</v>
      </c>
      <c r="R4" s="496" t="str">
        <f>R6+N4&amp;"/"&amp;R6+N4+10</f>
        <v>9/19</v>
      </c>
      <c r="T4" s="501" t="s">
        <v>1065</v>
      </c>
      <c r="U4" s="1"/>
      <c r="V4" s="1"/>
      <c r="W4" s="8"/>
    </row>
    <row r="5" spans="1:23">
      <c r="A5" s="502">
        <v>2</v>
      </c>
      <c r="B5" s="503">
        <v>4</v>
      </c>
      <c r="C5" s="503">
        <v>3</v>
      </c>
      <c r="D5" s="504">
        <v>3</v>
      </c>
      <c r="F5" s="218" t="s">
        <v>262</v>
      </c>
      <c r="G5" s="219">
        <v>9</v>
      </c>
      <c r="H5" s="220" t="s">
        <v>125</v>
      </c>
      <c r="I5" s="221">
        <f>12+F4+G5</f>
        <v>24</v>
      </c>
      <c r="J5" s="505" t="s">
        <v>1066</v>
      </c>
      <c r="K5" s="506" t="str">
        <f>K6+H4&amp;"/"&amp;K6+H4+10</f>
        <v>13/23</v>
      </c>
      <c r="M5" s="507" t="s">
        <v>262</v>
      </c>
      <c r="N5" s="508">
        <v>4</v>
      </c>
      <c r="O5" s="509" t="s">
        <v>125</v>
      </c>
      <c r="P5" s="510">
        <f>12+M4+N5</f>
        <v>20</v>
      </c>
      <c r="Q5" s="505" t="s">
        <v>1066</v>
      </c>
      <c r="R5" s="506" t="str">
        <f>R6+O4&amp;"/"&amp;R6+O4+10</f>
        <v>8/18</v>
      </c>
      <c r="T5" s="501" t="s">
        <v>1067</v>
      </c>
      <c r="U5" s="1"/>
      <c r="V5" s="1"/>
      <c r="W5" s="8"/>
    </row>
    <row r="6" spans="1:23">
      <c r="A6" s="502">
        <v>3</v>
      </c>
      <c r="B6" s="503">
        <v>5</v>
      </c>
      <c r="C6" s="503">
        <v>4</v>
      </c>
      <c r="D6" s="504">
        <v>4</v>
      </c>
      <c r="F6" s="214" t="s">
        <v>121</v>
      </c>
      <c r="G6" s="75">
        <f>G5+F4</f>
        <v>12</v>
      </c>
      <c r="H6" s="215" t="s">
        <v>264</v>
      </c>
      <c r="I6" s="223">
        <f>G5+H4</f>
        <v>14</v>
      </c>
      <c r="J6" s="511" t="s">
        <v>1053</v>
      </c>
      <c r="K6" s="512">
        <f>H2</f>
        <v>8</v>
      </c>
      <c r="M6" s="513" t="s">
        <v>121</v>
      </c>
      <c r="N6" s="514">
        <f>IF(M4&gt;N4,M4,N4)+N5</f>
        <v>8</v>
      </c>
      <c r="O6" s="515" t="s">
        <v>141</v>
      </c>
      <c r="P6" s="516">
        <f>IF(O4&gt;P4,O4,P4)+N5</f>
        <v>8</v>
      </c>
      <c r="Q6" s="511" t="s">
        <v>1053</v>
      </c>
      <c r="R6" s="512">
        <f>LOOKUP(N5,A4:C15)</f>
        <v>5</v>
      </c>
      <c r="T6" s="7" t="s">
        <v>1068</v>
      </c>
      <c r="U6" s="1"/>
      <c r="V6" s="1"/>
      <c r="W6" s="8"/>
    </row>
    <row r="7" spans="1:23" ht="16.5" customHeight="1">
      <c r="A7" s="502">
        <v>4</v>
      </c>
      <c r="B7" s="503">
        <v>6</v>
      </c>
      <c r="C7" s="503">
        <v>5</v>
      </c>
      <c r="D7" s="504">
        <v>5</v>
      </c>
      <c r="F7" s="473" t="s">
        <v>1033</v>
      </c>
      <c r="G7" s="219"/>
      <c r="H7" s="219" t="s">
        <v>1034</v>
      </c>
      <c r="I7" s="517" t="s">
        <v>123</v>
      </c>
      <c r="J7" s="518" t="s">
        <v>1069</v>
      </c>
      <c r="K7" s="519"/>
      <c r="M7" s="520" t="s">
        <v>1070</v>
      </c>
      <c r="N7" s="521"/>
      <c r="O7" s="521"/>
      <c r="P7" s="522"/>
      <c r="Q7" s="523" t="s">
        <v>1071</v>
      </c>
      <c r="R7" s="524"/>
      <c r="T7" s="525" t="s">
        <v>1072</v>
      </c>
      <c r="U7" s="1"/>
      <c r="V7" s="1"/>
      <c r="W7" s="8"/>
    </row>
    <row r="8" spans="1:23">
      <c r="A8" s="502">
        <v>5</v>
      </c>
      <c r="B8" s="503">
        <v>7</v>
      </c>
      <c r="C8" s="503">
        <v>6</v>
      </c>
      <c r="D8" s="504">
        <v>5</v>
      </c>
      <c r="F8" s="474" t="s">
        <v>1037</v>
      </c>
      <c r="G8" s="75"/>
      <c r="H8" s="75"/>
      <c r="I8" s="526">
        <v>0</v>
      </c>
      <c r="J8" s="1" t="s">
        <v>1073</v>
      </c>
      <c r="K8" s="527"/>
      <c r="M8" s="528" t="s">
        <v>1074</v>
      </c>
      <c r="N8" s="219"/>
      <c r="O8" s="219"/>
      <c r="P8" s="221" t="s">
        <v>1034</v>
      </c>
      <c r="Q8" s="529" t="s">
        <v>1075</v>
      </c>
      <c r="R8" s="530"/>
      <c r="T8" s="525" t="s">
        <v>1076</v>
      </c>
      <c r="U8" s="1"/>
      <c r="V8" s="1"/>
      <c r="W8" s="8"/>
    </row>
    <row r="9" spans="1:23" ht="16">
      <c r="A9" s="502">
        <v>6</v>
      </c>
      <c r="B9" s="503">
        <v>7</v>
      </c>
      <c r="C9" s="503">
        <v>7</v>
      </c>
      <c r="D9" s="504">
        <v>6</v>
      </c>
      <c r="F9" s="475" t="s">
        <v>1039</v>
      </c>
      <c r="G9" s="132"/>
      <c r="H9" s="476" t="s">
        <v>1040</v>
      </c>
      <c r="I9" s="531"/>
      <c r="J9" s="1" t="s">
        <v>1071</v>
      </c>
      <c r="K9" s="527"/>
      <c r="M9" s="532" t="s">
        <v>1077</v>
      </c>
      <c r="N9" s="75"/>
      <c r="O9" s="47"/>
      <c r="P9" s="223"/>
      <c r="Q9" s="533" t="s">
        <v>1078</v>
      </c>
      <c r="R9" s="534">
        <f>N4+N5/2</f>
        <v>6</v>
      </c>
      <c r="T9" s="525" t="s">
        <v>1079</v>
      </c>
      <c r="U9" s="1"/>
      <c r="V9" s="1"/>
      <c r="W9" s="8"/>
    </row>
    <row r="10" spans="1:23" ht="16">
      <c r="A10" s="502">
        <v>7</v>
      </c>
      <c r="B10" s="503">
        <v>8</v>
      </c>
      <c r="C10" s="503">
        <v>7</v>
      </c>
      <c r="D10" s="504">
        <v>7</v>
      </c>
      <c r="F10" s="535" t="s">
        <v>1080</v>
      </c>
      <c r="G10" s="75"/>
      <c r="H10" s="75"/>
      <c r="I10" s="75"/>
      <c r="J10" s="109" t="s">
        <v>1081</v>
      </c>
      <c r="K10" s="527"/>
      <c r="M10" s="536" t="s">
        <v>1082</v>
      </c>
      <c r="N10" s="476" t="s">
        <v>1083</v>
      </c>
      <c r="O10" s="132"/>
      <c r="P10" s="531"/>
      <c r="Q10" s="537" t="s">
        <v>123</v>
      </c>
      <c r="R10" s="538">
        <v>0</v>
      </c>
      <c r="T10" s="7" t="s">
        <v>1084</v>
      </c>
      <c r="U10" s="1"/>
      <c r="V10" s="1"/>
      <c r="W10" s="8"/>
    </row>
    <row r="11" spans="1:23" ht="16">
      <c r="A11" s="502">
        <v>8</v>
      </c>
      <c r="B11" s="503">
        <v>9</v>
      </c>
      <c r="C11" s="503">
        <v>8</v>
      </c>
      <c r="D11" s="504">
        <v>7</v>
      </c>
      <c r="F11" s="539" t="s">
        <v>1085</v>
      </c>
      <c r="G11" s="75"/>
      <c r="H11" s="75"/>
      <c r="I11" s="75"/>
      <c r="J11" s="540" t="s">
        <v>1078</v>
      </c>
      <c r="K11" s="541">
        <f>G4+G5/2</f>
        <v>7.5</v>
      </c>
      <c r="M11" s="542" t="s">
        <v>1014</v>
      </c>
      <c r="N11" s="400"/>
      <c r="O11" s="400"/>
      <c r="P11" s="400"/>
      <c r="Q11" s="400"/>
      <c r="R11" s="400"/>
      <c r="T11" s="525" t="s">
        <v>1086</v>
      </c>
      <c r="U11" s="1"/>
      <c r="V11" s="1"/>
      <c r="W11" s="8"/>
    </row>
    <row r="12" spans="1:23">
      <c r="A12" s="502">
        <v>9</v>
      </c>
      <c r="B12" s="503">
        <v>9</v>
      </c>
      <c r="C12" s="503">
        <v>8</v>
      </c>
      <c r="D12" s="504">
        <v>8</v>
      </c>
      <c r="F12" s="473" t="s">
        <v>1026</v>
      </c>
      <c r="G12" s="219"/>
      <c r="H12" s="219"/>
      <c r="I12" s="219"/>
      <c r="J12" s="543"/>
      <c r="K12" s="527"/>
      <c r="M12" s="544" t="s">
        <v>1087</v>
      </c>
      <c r="N12" s="545"/>
      <c r="O12" s="545" t="s">
        <v>1088</v>
      </c>
      <c r="P12" s="546"/>
      <c r="Q12" s="546"/>
      <c r="R12" s="547"/>
      <c r="T12" s="96" t="s">
        <v>1089</v>
      </c>
      <c r="U12" s="29"/>
      <c r="V12" s="29"/>
      <c r="W12" s="98"/>
    </row>
    <row r="13" spans="1:23">
      <c r="A13" s="502">
        <v>10</v>
      </c>
      <c r="B13" s="503">
        <v>10</v>
      </c>
      <c r="C13" s="503">
        <v>9</v>
      </c>
      <c r="D13" s="504">
        <v>8</v>
      </c>
      <c r="F13" s="548" t="s">
        <v>1090</v>
      </c>
      <c r="G13" s="132"/>
      <c r="H13" s="132"/>
      <c r="I13" s="132"/>
      <c r="J13" s="476"/>
      <c r="K13" s="549"/>
      <c r="M13" s="550" t="s">
        <v>1091</v>
      </c>
      <c r="N13" s="551"/>
      <c r="O13" s="552"/>
      <c r="P13" s="552"/>
      <c r="Q13" s="552"/>
      <c r="R13" s="553"/>
    </row>
    <row r="14" spans="1:23">
      <c r="A14" s="502">
        <v>11</v>
      </c>
      <c r="B14" s="503">
        <v>11</v>
      </c>
      <c r="C14" s="503">
        <v>9</v>
      </c>
      <c r="D14" s="504">
        <v>8</v>
      </c>
      <c r="F14" s="554" t="s">
        <v>14</v>
      </c>
      <c r="G14" s="555"/>
      <c r="H14" s="388" t="s">
        <v>659</v>
      </c>
      <c r="I14" s="556"/>
      <c r="J14" s="556"/>
      <c r="K14" s="557"/>
      <c r="M14" s="558" t="s">
        <v>1092</v>
      </c>
      <c r="N14" s="559"/>
      <c r="O14" s="560"/>
      <c r="P14" s="560"/>
      <c r="Q14" s="560"/>
      <c r="R14" s="561"/>
      <c r="T14" s="477" t="s">
        <v>1093</v>
      </c>
      <c r="U14" s="562" t="s">
        <v>1052</v>
      </c>
      <c r="V14" s="492">
        <v>2</v>
      </c>
      <c r="W14" s="478" t="s">
        <v>1059</v>
      </c>
    </row>
    <row r="15" spans="1:23" ht="16">
      <c r="A15" s="563">
        <v>12</v>
      </c>
      <c r="B15" s="564">
        <v>11</v>
      </c>
      <c r="C15" s="564">
        <v>10</v>
      </c>
      <c r="D15" s="565">
        <v>9</v>
      </c>
      <c r="E15">
        <v>1</v>
      </c>
      <c r="F15" s="459" t="s">
        <v>648</v>
      </c>
      <c r="G15" s="566"/>
      <c r="H15" s="567" t="s">
        <v>1094</v>
      </c>
      <c r="I15" s="567"/>
      <c r="J15" s="567"/>
      <c r="K15" s="568"/>
      <c r="M15" s="569" t="s">
        <v>1095</v>
      </c>
      <c r="N15" s="551"/>
      <c r="O15" s="552" t="s">
        <v>1096</v>
      </c>
      <c r="P15" s="552"/>
      <c r="Q15" s="552"/>
      <c r="R15" s="553"/>
      <c r="T15" s="497" t="s">
        <v>1063</v>
      </c>
      <c r="U15" s="4"/>
      <c r="V15" s="428">
        <f>10+4+4</f>
        <v>18</v>
      </c>
      <c r="W15" s="5"/>
    </row>
    <row r="16" spans="1:23">
      <c r="E16">
        <v>2</v>
      </c>
      <c r="F16" s="570" t="s">
        <v>650</v>
      </c>
      <c r="G16" s="571"/>
      <c r="H16" s="572" t="s">
        <v>651</v>
      </c>
      <c r="I16" s="572"/>
      <c r="J16" s="572"/>
      <c r="K16" s="573"/>
      <c r="M16" s="558" t="s">
        <v>1097</v>
      </c>
      <c r="N16" s="559"/>
      <c r="O16" s="560"/>
      <c r="P16" s="560"/>
      <c r="Q16" s="560"/>
      <c r="R16" s="561"/>
      <c r="T16" s="501" t="s">
        <v>1098</v>
      </c>
      <c r="U16" s="1"/>
      <c r="V16" s="1"/>
      <c r="W16" s="8"/>
    </row>
    <row r="17" spans="2:23">
      <c r="E17">
        <v>3</v>
      </c>
      <c r="F17" s="459" t="s">
        <v>652</v>
      </c>
      <c r="G17" s="566"/>
      <c r="H17" s="460" t="s">
        <v>653</v>
      </c>
      <c r="I17" s="460"/>
      <c r="J17" s="460"/>
      <c r="K17" s="574"/>
      <c r="M17" s="569" t="s">
        <v>487</v>
      </c>
      <c r="N17" s="551"/>
      <c r="O17" s="552" t="s">
        <v>1099</v>
      </c>
      <c r="P17" s="552"/>
      <c r="Q17" s="552"/>
      <c r="R17" s="553"/>
      <c r="T17" s="501" t="s">
        <v>1100</v>
      </c>
      <c r="U17" s="1"/>
      <c r="V17" s="1"/>
      <c r="W17" s="8"/>
    </row>
    <row r="18" spans="2:23">
      <c r="B18" s="1"/>
      <c r="E18">
        <v>4</v>
      </c>
      <c r="F18" s="570" t="s">
        <v>705</v>
      </c>
      <c r="G18" s="571"/>
      <c r="H18" s="572" t="s">
        <v>707</v>
      </c>
      <c r="I18" s="572"/>
      <c r="J18" s="572"/>
      <c r="K18" s="573"/>
      <c r="M18" s="558" t="s">
        <v>1101</v>
      </c>
      <c r="N18" s="559"/>
      <c r="O18" s="560"/>
      <c r="P18" s="560"/>
      <c r="Q18" s="560"/>
      <c r="R18" s="561"/>
      <c r="T18" s="7" t="s">
        <v>1102</v>
      </c>
      <c r="U18" s="1"/>
      <c r="V18" s="1"/>
      <c r="W18" s="8"/>
    </row>
    <row r="19" spans="2:23">
      <c r="B19" s="143"/>
      <c r="E19">
        <v>5</v>
      </c>
      <c r="F19" s="459" t="s">
        <v>708</v>
      </c>
      <c r="G19" s="566"/>
      <c r="H19" s="460" t="s">
        <v>1103</v>
      </c>
      <c r="I19" s="460"/>
      <c r="J19" s="460"/>
      <c r="K19" s="574"/>
      <c r="M19" s="550" t="s">
        <v>1104</v>
      </c>
      <c r="N19" s="551"/>
      <c r="O19" s="552"/>
      <c r="P19" s="552"/>
      <c r="Q19" s="552"/>
      <c r="R19" s="553"/>
      <c r="T19" s="575" t="s">
        <v>1105</v>
      </c>
      <c r="U19" s="1"/>
      <c r="V19" s="1"/>
      <c r="W19" s="8"/>
    </row>
    <row r="20" spans="2:23">
      <c r="B20" s="1"/>
      <c r="E20">
        <v>6</v>
      </c>
      <c r="F20" s="570" t="s">
        <v>711</v>
      </c>
      <c r="G20" s="571"/>
      <c r="H20" s="572" t="s">
        <v>712</v>
      </c>
      <c r="I20" s="572"/>
      <c r="J20" s="572"/>
      <c r="K20" s="573"/>
      <c r="M20" s="576" t="s">
        <v>1106</v>
      </c>
      <c r="N20" s="559"/>
      <c r="O20" s="560" t="s">
        <v>1107</v>
      </c>
      <c r="P20" s="560"/>
      <c r="Q20" s="560"/>
      <c r="R20" s="561"/>
      <c r="T20" s="525" t="s">
        <v>1108</v>
      </c>
      <c r="U20" s="1"/>
      <c r="V20" s="1"/>
      <c r="W20" s="8"/>
    </row>
    <row r="21" spans="2:23">
      <c r="B21" s="143"/>
      <c r="E21">
        <v>7</v>
      </c>
      <c r="F21" s="459" t="s">
        <v>1109</v>
      </c>
      <c r="G21" s="566"/>
      <c r="H21" s="460" t="s">
        <v>1110</v>
      </c>
      <c r="I21" s="460"/>
      <c r="J21" s="460"/>
      <c r="K21" s="574"/>
      <c r="M21" s="577" t="s">
        <v>1111</v>
      </c>
      <c r="N21" s="578"/>
      <c r="O21" s="579"/>
      <c r="P21" s="579"/>
      <c r="Q21" s="579"/>
      <c r="R21" s="580"/>
      <c r="T21" s="575" t="s">
        <v>1112</v>
      </c>
      <c r="U21" s="1"/>
      <c r="V21" s="1"/>
      <c r="W21" s="8"/>
    </row>
    <row r="22" spans="2:23">
      <c r="B22" s="1"/>
      <c r="F22" s="542" t="s">
        <v>21</v>
      </c>
      <c r="G22" s="400" t="s">
        <v>726</v>
      </c>
      <c r="H22" s="399" t="s">
        <v>659</v>
      </c>
      <c r="I22" s="581"/>
      <c r="J22" s="582"/>
      <c r="K22" s="583"/>
      <c r="M22" s="584" t="s">
        <v>1113</v>
      </c>
      <c r="N22" s="560"/>
      <c r="O22" s="560" t="s">
        <v>1114</v>
      </c>
      <c r="P22" s="560"/>
      <c r="Q22" s="560"/>
      <c r="R22" s="561"/>
      <c r="T22" s="525" t="s">
        <v>1115</v>
      </c>
      <c r="U22" s="1"/>
      <c r="V22" s="1"/>
      <c r="W22" s="8"/>
    </row>
    <row r="23" spans="2:23">
      <c r="B23" s="1"/>
      <c r="E23">
        <v>8</v>
      </c>
      <c r="F23" s="585" t="s">
        <v>788</v>
      </c>
      <c r="G23" s="335" t="s">
        <v>210</v>
      </c>
      <c r="H23" s="567" t="s">
        <v>789</v>
      </c>
      <c r="I23" s="505"/>
      <c r="J23" s="567"/>
      <c r="K23" s="568"/>
      <c r="M23" s="586" t="s">
        <v>1116</v>
      </c>
      <c r="N23" s="552"/>
      <c r="O23" s="552" t="s">
        <v>1117</v>
      </c>
      <c r="P23" s="552"/>
      <c r="Q23" s="552"/>
      <c r="R23" s="553"/>
      <c r="T23" s="96" t="s">
        <v>1118</v>
      </c>
      <c r="U23" s="29"/>
      <c r="V23" s="29"/>
      <c r="W23" s="98"/>
    </row>
    <row r="24" spans="2:23">
      <c r="B24" s="143"/>
      <c r="E24">
        <f t="shared" ref="E24:E33" si="0">E23+1</f>
        <v>9</v>
      </c>
      <c r="F24" s="587" t="s">
        <v>790</v>
      </c>
      <c r="G24" s="393" t="s">
        <v>210</v>
      </c>
      <c r="H24" s="572" t="s">
        <v>1119</v>
      </c>
      <c r="I24" s="560"/>
      <c r="J24" s="572"/>
      <c r="K24" s="573"/>
      <c r="M24" s="584" t="s">
        <v>1120</v>
      </c>
      <c r="N24" s="560"/>
      <c r="O24" s="560" t="s">
        <v>1121</v>
      </c>
      <c r="P24" s="560"/>
      <c r="Q24" s="560"/>
      <c r="R24" s="561"/>
    </row>
    <row r="25" spans="2:23">
      <c r="B25" s="1"/>
      <c r="E25">
        <f t="shared" si="0"/>
        <v>10</v>
      </c>
      <c r="F25" s="585" t="s">
        <v>700</v>
      </c>
      <c r="G25" s="335" t="s">
        <v>210</v>
      </c>
      <c r="H25" s="460" t="s">
        <v>794</v>
      </c>
      <c r="I25" s="552"/>
      <c r="J25" s="460"/>
      <c r="K25" s="574"/>
      <c r="M25" s="586" t="s">
        <v>1122</v>
      </c>
      <c r="N25" s="552"/>
      <c r="O25" s="552" t="s">
        <v>1123</v>
      </c>
      <c r="P25" s="552"/>
      <c r="Q25" s="552"/>
      <c r="R25" s="553"/>
      <c r="T25" s="588" t="s">
        <v>1124</v>
      </c>
      <c r="U25" s="589"/>
      <c r="V25" s="590"/>
    </row>
    <row r="26" spans="2:23">
      <c r="B26" s="143"/>
      <c r="E26">
        <f t="shared" si="0"/>
        <v>11</v>
      </c>
      <c r="F26" s="587" t="s">
        <v>713</v>
      </c>
      <c r="G26" s="393" t="s">
        <v>59</v>
      </c>
      <c r="H26" s="572" t="s">
        <v>797</v>
      </c>
      <c r="I26" s="560"/>
      <c r="J26" s="572"/>
      <c r="K26" s="573"/>
      <c r="L26" t="s">
        <v>403</v>
      </c>
      <c r="M26" s="542" t="s">
        <v>201</v>
      </c>
      <c r="N26" s="400"/>
      <c r="O26" s="591" t="s">
        <v>1125</v>
      </c>
      <c r="P26" s="592">
        <v>9</v>
      </c>
      <c r="Q26" s="591"/>
      <c r="R26" s="561"/>
      <c r="T26" s="593" t="s">
        <v>1126</v>
      </c>
      <c r="V26" s="594"/>
    </row>
    <row r="27" spans="2:23">
      <c r="B27" s="1"/>
      <c r="E27">
        <f t="shared" si="0"/>
        <v>12</v>
      </c>
      <c r="F27" s="585" t="s">
        <v>645</v>
      </c>
      <c r="G27" s="335" t="s">
        <v>59</v>
      </c>
      <c r="H27" s="460" t="s">
        <v>1127</v>
      </c>
      <c r="I27" s="552"/>
      <c r="J27" s="460"/>
      <c r="K27" s="574"/>
      <c r="L27" t="s">
        <v>403</v>
      </c>
      <c r="M27" s="586"/>
      <c r="N27" s="552"/>
      <c r="O27" s="552"/>
      <c r="P27" s="552"/>
      <c r="Q27" s="552"/>
      <c r="R27" s="553"/>
      <c r="T27" s="593" t="s">
        <v>1128</v>
      </c>
      <c r="V27" s="594" t="s">
        <v>1129</v>
      </c>
    </row>
    <row r="28" spans="2:23">
      <c r="B28" s="143"/>
      <c r="E28">
        <f t="shared" si="0"/>
        <v>13</v>
      </c>
      <c r="F28" s="587" t="s">
        <v>1023</v>
      </c>
      <c r="G28" s="393" t="s">
        <v>399</v>
      </c>
      <c r="H28" s="572" t="s">
        <v>813</v>
      </c>
      <c r="I28" s="560"/>
      <c r="J28" s="572"/>
      <c r="K28" s="573"/>
      <c r="L28" t="s">
        <v>403</v>
      </c>
      <c r="M28" s="584" t="s">
        <v>1130</v>
      </c>
      <c r="N28" s="560" t="str">
        <f>"dmg "&amp;"+1"</f>
        <v>dmg +1</v>
      </c>
      <c r="O28" s="560" t="s">
        <v>1131</v>
      </c>
      <c r="P28" s="560"/>
      <c r="Q28" s="560"/>
      <c r="R28" s="561"/>
      <c r="T28" s="593" t="s">
        <v>1132</v>
      </c>
      <c r="U28" s="282">
        <v>7</v>
      </c>
      <c r="V28" s="595">
        <f>3</f>
        <v>3</v>
      </c>
    </row>
    <row r="29" spans="2:23">
      <c r="B29" s="1"/>
      <c r="E29">
        <f t="shared" si="0"/>
        <v>14</v>
      </c>
      <c r="F29" s="585" t="s">
        <v>1024</v>
      </c>
      <c r="G29" s="335" t="s">
        <v>469</v>
      </c>
      <c r="H29" s="567" t="s">
        <v>814</v>
      </c>
      <c r="I29" s="505"/>
      <c r="J29" s="567"/>
      <c r="K29" s="568"/>
      <c r="M29" s="550" t="s">
        <v>1133</v>
      </c>
      <c r="N29" s="552" t="str">
        <f>"dmg"&amp;1</f>
        <v>dmg1</v>
      </c>
      <c r="O29" s="552" t="s">
        <v>1134</v>
      </c>
      <c r="P29" s="552"/>
      <c r="Q29" s="552"/>
      <c r="R29" s="553"/>
      <c r="T29" s="593" t="s">
        <v>1135</v>
      </c>
      <c r="V29" s="594"/>
    </row>
    <row r="30" spans="2:23">
      <c r="B30" s="143"/>
      <c r="E30">
        <f t="shared" si="0"/>
        <v>15</v>
      </c>
      <c r="F30" s="587" t="s">
        <v>721</v>
      </c>
      <c r="G30" s="393" t="s">
        <v>210</v>
      </c>
      <c r="H30" s="572" t="s">
        <v>1136</v>
      </c>
      <c r="I30" s="560"/>
      <c r="J30" s="572"/>
      <c r="K30" s="573"/>
      <c r="M30" s="558" t="s">
        <v>56</v>
      </c>
      <c r="N30" s="560" t="s">
        <v>1137</v>
      </c>
      <c r="O30" s="560" t="s">
        <v>1138</v>
      </c>
      <c r="P30" s="560"/>
      <c r="Q30" s="560"/>
      <c r="R30" s="561" t="s">
        <v>1139</v>
      </c>
      <c r="T30" s="596" t="s">
        <v>1140</v>
      </c>
      <c r="U30" s="597"/>
      <c r="V30" s="598"/>
    </row>
    <row r="31" spans="2:23">
      <c r="B31" s="1"/>
      <c r="E31">
        <f t="shared" si="0"/>
        <v>16</v>
      </c>
      <c r="F31" s="585" t="s">
        <v>817</v>
      </c>
      <c r="G31" s="335" t="s">
        <v>210</v>
      </c>
      <c r="H31" s="567" t="s">
        <v>818</v>
      </c>
      <c r="I31" s="505"/>
      <c r="J31" s="567"/>
      <c r="K31" s="568"/>
      <c r="M31" s="599" t="s">
        <v>1141</v>
      </c>
      <c r="N31" s="600" t="s">
        <v>356</v>
      </c>
      <c r="O31" s="600" t="s">
        <v>1142</v>
      </c>
      <c r="P31" s="600"/>
      <c r="Q31" s="600"/>
      <c r="R31" s="601"/>
    </row>
    <row r="32" spans="2:23">
      <c r="B32" s="143"/>
      <c r="E32">
        <f t="shared" si="0"/>
        <v>17</v>
      </c>
      <c r="F32" s="587" t="s">
        <v>696</v>
      </c>
      <c r="G32" s="393" t="s">
        <v>210</v>
      </c>
      <c r="H32" s="572" t="s">
        <v>1143</v>
      </c>
      <c r="I32" s="560"/>
      <c r="J32" s="572"/>
      <c r="K32" s="573"/>
      <c r="L32" t="s">
        <v>403</v>
      </c>
    </row>
    <row r="33" spans="2:19">
      <c r="B33" s="1"/>
      <c r="E33">
        <f t="shared" si="0"/>
        <v>18</v>
      </c>
      <c r="F33" s="602" t="s">
        <v>1144</v>
      </c>
      <c r="G33" s="393" t="s">
        <v>210</v>
      </c>
      <c r="H33" s="602" t="s">
        <v>90</v>
      </c>
      <c r="I33" s="603"/>
      <c r="J33" s="604"/>
      <c r="K33" s="567"/>
      <c r="L33" t="s">
        <v>403</v>
      </c>
      <c r="M33" t="s">
        <v>1145</v>
      </c>
      <c r="O33">
        <v>1</v>
      </c>
      <c r="P33" t="s">
        <v>206</v>
      </c>
      <c r="R33">
        <v>3</v>
      </c>
      <c r="S33">
        <v>14</v>
      </c>
    </row>
    <row r="34" spans="2:19">
      <c r="F34" s="1"/>
      <c r="G34" s="75"/>
      <c r="H34" s="47"/>
      <c r="I34" s="47"/>
      <c r="L34" t="s">
        <v>403</v>
      </c>
      <c r="M34" t="s">
        <v>209</v>
      </c>
      <c r="O34">
        <v>1</v>
      </c>
      <c r="Q34" t="s">
        <v>210</v>
      </c>
      <c r="R34">
        <v>2</v>
      </c>
      <c r="S34">
        <v>7</v>
      </c>
    </row>
    <row r="35" spans="2:19">
      <c r="F35" s="542" t="s">
        <v>998</v>
      </c>
      <c r="G35" s="400"/>
      <c r="H35" s="605" t="s">
        <v>1146</v>
      </c>
      <c r="I35" s="581"/>
      <c r="J35" s="581"/>
      <c r="K35" s="606" t="str">
        <f>J6</f>
        <v>Proficiency</v>
      </c>
      <c r="L35" t="s">
        <v>403</v>
      </c>
      <c r="M35" t="s">
        <v>139</v>
      </c>
      <c r="S35">
        <v>10</v>
      </c>
    </row>
    <row r="36" spans="2:19">
      <c r="F36" s="607" t="s">
        <v>1147</v>
      </c>
      <c r="G36" s="608"/>
      <c r="H36" s="609"/>
      <c r="I36" s="609"/>
      <c r="J36" s="609"/>
      <c r="K36" s="610"/>
    </row>
    <row r="37" spans="2:19">
      <c r="F37" s="611" t="s">
        <v>1148</v>
      </c>
      <c r="G37" s="11"/>
      <c r="H37" s="11"/>
      <c r="I37" s="11"/>
      <c r="J37" s="11" t="s">
        <v>403</v>
      </c>
      <c r="K37" s="448"/>
      <c r="O37">
        <f>19+14</f>
        <v>33</v>
      </c>
      <c r="P37">
        <v>22</v>
      </c>
    </row>
    <row r="38" spans="2:19">
      <c r="F38" s="554" t="s">
        <v>214</v>
      </c>
      <c r="G38" s="555"/>
      <c r="H38" s="388"/>
      <c r="I38" s="612"/>
      <c r="J38" s="612"/>
      <c r="K38" s="613"/>
      <c r="M38" t="s">
        <v>1149</v>
      </c>
      <c r="O38" t="s">
        <v>1150</v>
      </c>
      <c r="P38">
        <v>9</v>
      </c>
    </row>
    <row r="39" spans="2:19">
      <c r="F39" s="614" t="s">
        <v>1151</v>
      </c>
      <c r="G39" s="615"/>
      <c r="H39" s="615" t="s">
        <v>630</v>
      </c>
      <c r="I39" s="615"/>
      <c r="J39" s="615" t="s">
        <v>308</v>
      </c>
      <c r="K39" s="616"/>
      <c r="M39">
        <v>5</v>
      </c>
      <c r="N39">
        <v>1</v>
      </c>
    </row>
    <row r="40" spans="2:19">
      <c r="F40" s="611" t="s">
        <v>1152</v>
      </c>
      <c r="G40" s="472"/>
      <c r="H40" s="472" t="s">
        <v>633</v>
      </c>
      <c r="I40" s="472"/>
      <c r="J40" s="472" t="s">
        <v>189</v>
      </c>
      <c r="K40" s="617"/>
      <c r="M40">
        <v>10</v>
      </c>
      <c r="N40">
        <v>2</v>
      </c>
    </row>
    <row r="41" spans="2:19">
      <c r="F41">
        <v>1</v>
      </c>
      <c r="G41" t="s">
        <v>988</v>
      </c>
      <c r="M41">
        <v>15</v>
      </c>
      <c r="N41">
        <v>3</v>
      </c>
    </row>
    <row r="42" spans="2:19">
      <c r="F42" s="1">
        <v>6</v>
      </c>
      <c r="G42" t="s">
        <v>988</v>
      </c>
      <c r="I42" s="1"/>
      <c r="M42">
        <v>20</v>
      </c>
      <c r="N42">
        <v>4</v>
      </c>
    </row>
    <row r="43" spans="2:19">
      <c r="F43" s="1"/>
      <c r="I43" s="1"/>
      <c r="M43">
        <v>25</v>
      </c>
      <c r="N43">
        <v>5</v>
      </c>
    </row>
    <row r="44" spans="2:19">
      <c r="M44">
        <v>30</v>
      </c>
      <c r="N44">
        <v>6</v>
      </c>
    </row>
    <row r="46" spans="2:19">
      <c r="M46" t="s">
        <v>1153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51"/>
  <sheetViews>
    <sheetView topLeftCell="G1" zoomScale="110" zoomScaleNormal="110" workbookViewId="0">
      <selection activeCell="S19" sqref="S19"/>
    </sheetView>
  </sheetViews>
  <sheetFormatPr baseColWidth="10" defaultColWidth="8.6640625" defaultRowHeight="15"/>
  <cols>
    <col min="1" max="1" width="3.33203125" customWidth="1"/>
    <col min="13" max="13" width="13" customWidth="1"/>
    <col min="16" max="16" width="5.1640625" customWidth="1"/>
  </cols>
  <sheetData>
    <row r="1" spans="1:15" ht="15" customHeight="1">
      <c r="A1" s="907" t="s">
        <v>1154</v>
      </c>
      <c r="B1" s="907"/>
      <c r="C1" s="907"/>
      <c r="D1" s="907"/>
      <c r="E1" s="907"/>
      <c r="F1" s="907"/>
      <c r="H1" s="618" t="s">
        <v>1155</v>
      </c>
      <c r="N1" t="s">
        <v>1156</v>
      </c>
      <c r="O1" t="s">
        <v>1157</v>
      </c>
    </row>
    <row r="2" spans="1:15">
      <c r="A2" s="907"/>
      <c r="B2" s="907"/>
      <c r="C2" s="907"/>
      <c r="D2" s="907"/>
      <c r="E2" s="907"/>
      <c r="F2" s="907"/>
      <c r="H2" s="478" t="s">
        <v>1158</v>
      </c>
      <c r="I2" s="478" t="s">
        <v>1159</v>
      </c>
      <c r="J2" s="478" t="s">
        <v>1160</v>
      </c>
      <c r="K2" s="478" t="s">
        <v>1161</v>
      </c>
      <c r="L2" s="478" t="s">
        <v>1162</v>
      </c>
      <c r="N2" t="s">
        <v>282</v>
      </c>
      <c r="O2" t="s">
        <v>257</v>
      </c>
    </row>
    <row r="3" spans="1:15">
      <c r="A3" s="907"/>
      <c r="B3" s="907"/>
      <c r="C3" s="907"/>
      <c r="D3" s="907"/>
      <c r="E3" s="907"/>
      <c r="F3" s="907"/>
      <c r="H3" t="s">
        <v>1163</v>
      </c>
      <c r="I3" s="390" t="s">
        <v>1164</v>
      </c>
      <c r="J3" s="390" t="s">
        <v>1165</v>
      </c>
      <c r="K3" s="390" t="s">
        <v>1164</v>
      </c>
      <c r="L3" s="390" t="s">
        <v>1165</v>
      </c>
      <c r="N3" t="s">
        <v>1166</v>
      </c>
      <c r="O3" t="s">
        <v>166</v>
      </c>
    </row>
    <row r="4" spans="1:15">
      <c r="B4" t="s">
        <v>14</v>
      </c>
      <c r="D4" s="222" t="s">
        <v>1167</v>
      </c>
      <c r="H4" t="s">
        <v>1168</v>
      </c>
      <c r="I4" t="s">
        <v>1164</v>
      </c>
      <c r="J4" t="s">
        <v>1169</v>
      </c>
      <c r="K4" t="s">
        <v>1164</v>
      </c>
      <c r="L4" t="s">
        <v>1164</v>
      </c>
      <c r="N4" t="s">
        <v>1170</v>
      </c>
      <c r="O4" t="s">
        <v>258</v>
      </c>
    </row>
    <row r="5" spans="1:15">
      <c r="B5" t="s">
        <v>1171</v>
      </c>
      <c r="D5" t="s">
        <v>1172</v>
      </c>
      <c r="H5" t="s">
        <v>1173</v>
      </c>
      <c r="I5" t="s">
        <v>1164</v>
      </c>
      <c r="J5" t="s">
        <v>1061</v>
      </c>
      <c r="K5" t="s">
        <v>1164</v>
      </c>
      <c r="L5" t="s">
        <v>1174</v>
      </c>
      <c r="N5" t="s">
        <v>1175</v>
      </c>
      <c r="O5" t="s">
        <v>62</v>
      </c>
    </row>
    <row r="6" spans="1:15">
      <c r="B6" t="s">
        <v>17</v>
      </c>
      <c r="D6" t="s">
        <v>1176</v>
      </c>
      <c r="H6" t="s">
        <v>1177</v>
      </c>
      <c r="I6" t="s">
        <v>1164</v>
      </c>
      <c r="J6" t="s">
        <v>1165</v>
      </c>
      <c r="K6" t="s">
        <v>1164</v>
      </c>
      <c r="L6" t="s">
        <v>1164</v>
      </c>
    </row>
    <row r="7" spans="1:15">
      <c r="B7" t="s">
        <v>18</v>
      </c>
      <c r="D7" t="s">
        <v>1178</v>
      </c>
      <c r="H7" s="478" t="s">
        <v>1179</v>
      </c>
      <c r="I7" s="478" t="s">
        <v>1159</v>
      </c>
      <c r="J7" s="478" t="s">
        <v>1160</v>
      </c>
      <c r="K7" s="478" t="s">
        <v>1161</v>
      </c>
      <c r="L7" s="478" t="s">
        <v>1162</v>
      </c>
    </row>
    <row r="8" spans="1:15">
      <c r="B8" t="s">
        <v>21</v>
      </c>
      <c r="D8" t="s">
        <v>1180</v>
      </c>
      <c r="H8" s="47" t="s">
        <v>1181</v>
      </c>
      <c r="I8" s="75" t="s">
        <v>1165</v>
      </c>
      <c r="J8" s="1" t="s">
        <v>1061</v>
      </c>
      <c r="K8" s="75" t="s">
        <v>1165</v>
      </c>
      <c r="L8" s="75" t="s">
        <v>1165</v>
      </c>
    </row>
    <row r="9" spans="1:15">
      <c r="B9" t="s">
        <v>24</v>
      </c>
      <c r="D9" t="s">
        <v>1182</v>
      </c>
      <c r="H9" s="47" t="s">
        <v>1183</v>
      </c>
      <c r="I9" s="75" t="s">
        <v>1165</v>
      </c>
      <c r="J9" s="1" t="s">
        <v>1169</v>
      </c>
      <c r="K9" s="75" t="s">
        <v>1165</v>
      </c>
      <c r="L9" s="75" t="s">
        <v>1165</v>
      </c>
    </row>
    <row r="10" spans="1:15">
      <c r="B10" t="s">
        <v>1184</v>
      </c>
      <c r="D10" t="s">
        <v>1185</v>
      </c>
      <c r="H10" s="47" t="s">
        <v>1186</v>
      </c>
      <c r="I10" s="75" t="s">
        <v>1165</v>
      </c>
      <c r="J10" s="1" t="s">
        <v>1164</v>
      </c>
      <c r="K10" s="75" t="s">
        <v>1165</v>
      </c>
      <c r="L10" s="75" t="s">
        <v>1165</v>
      </c>
    </row>
    <row r="11" spans="1:15">
      <c r="B11" t="s">
        <v>29</v>
      </c>
      <c r="H11" s="47" t="s">
        <v>1187</v>
      </c>
      <c r="I11" s="75" t="s">
        <v>1165</v>
      </c>
      <c r="J11" s="1" t="s">
        <v>1061</v>
      </c>
      <c r="K11" s="75" t="s">
        <v>1165</v>
      </c>
      <c r="L11" s="75" t="s">
        <v>1061</v>
      </c>
    </row>
    <row r="12" spans="1:15">
      <c r="D12" s="222" t="s">
        <v>1188</v>
      </c>
      <c r="H12" s="478" t="s">
        <v>1189</v>
      </c>
      <c r="I12" s="619" t="s">
        <v>1159</v>
      </c>
      <c r="J12" s="478" t="s">
        <v>1160</v>
      </c>
      <c r="K12" s="478" t="s">
        <v>1161</v>
      </c>
      <c r="L12" s="478" t="s">
        <v>1162</v>
      </c>
    </row>
    <row r="13" spans="1:15">
      <c r="D13" t="s">
        <v>1190</v>
      </c>
      <c r="H13" s="47" t="s">
        <v>1191</v>
      </c>
      <c r="I13" s="75" t="s">
        <v>1189</v>
      </c>
      <c r="J13" s="1" t="s">
        <v>1164</v>
      </c>
      <c r="K13" s="1" t="s">
        <v>1169</v>
      </c>
      <c r="L13" s="1" t="s">
        <v>1169</v>
      </c>
    </row>
    <row r="14" spans="1:15">
      <c r="D14" t="s">
        <v>1192</v>
      </c>
      <c r="H14" s="47" t="s">
        <v>524</v>
      </c>
      <c r="I14" s="75" t="s">
        <v>1189</v>
      </c>
      <c r="J14" s="47" t="s">
        <v>1165</v>
      </c>
      <c r="K14" s="1" t="s">
        <v>1169</v>
      </c>
      <c r="L14" s="1" t="s">
        <v>1169</v>
      </c>
    </row>
    <row r="15" spans="1:15">
      <c r="D15" t="s">
        <v>1193</v>
      </c>
      <c r="H15" s="47" t="s">
        <v>1194</v>
      </c>
      <c r="I15" s="75" t="s">
        <v>1189</v>
      </c>
      <c r="J15" s="1" t="s">
        <v>1061</v>
      </c>
      <c r="K15" s="1" t="s">
        <v>1169</v>
      </c>
      <c r="L15" s="1" t="s">
        <v>1169</v>
      </c>
    </row>
    <row r="16" spans="1:15">
      <c r="D16" t="s">
        <v>1195</v>
      </c>
      <c r="H16" s="47" t="s">
        <v>1196</v>
      </c>
      <c r="I16" s="620" t="s">
        <v>1189</v>
      </c>
      <c r="J16" s="621" t="s">
        <v>1164</v>
      </c>
      <c r="K16" s="621" t="s">
        <v>1169</v>
      </c>
      <c r="L16" s="621" t="s">
        <v>1164</v>
      </c>
    </row>
    <row r="17" spans="1:14">
      <c r="H17" s="478" t="s">
        <v>1197</v>
      </c>
      <c r="I17" s="478" t="s">
        <v>1159</v>
      </c>
      <c r="J17" s="478" t="s">
        <v>1160</v>
      </c>
      <c r="K17" s="478" t="s">
        <v>1161</v>
      </c>
      <c r="L17" s="478" t="s">
        <v>1162</v>
      </c>
    </row>
    <row r="18" spans="1:14">
      <c r="B18" s="321"/>
      <c r="C18" s="216"/>
      <c r="D18" s="216"/>
      <c r="E18" s="216"/>
      <c r="F18" s="216"/>
      <c r="H18" s="1" t="s">
        <v>1198</v>
      </c>
      <c r="I18" s="1" t="s">
        <v>1197</v>
      </c>
      <c r="J18" s="1" t="s">
        <v>1165</v>
      </c>
      <c r="K18" s="1" t="s">
        <v>1199</v>
      </c>
      <c r="L18" s="1" t="s">
        <v>1199</v>
      </c>
    </row>
    <row r="19" spans="1:14">
      <c r="B19" s="215"/>
      <c r="C19" s="75"/>
      <c r="D19" s="75"/>
      <c r="E19" s="75"/>
      <c r="F19" s="75"/>
      <c r="H19" s="1" t="s">
        <v>1200</v>
      </c>
      <c r="I19" s="1" t="s">
        <v>1197</v>
      </c>
      <c r="J19" s="1" t="s">
        <v>1164</v>
      </c>
      <c r="K19" s="1" t="s">
        <v>1199</v>
      </c>
      <c r="L19" s="1" t="s">
        <v>1199</v>
      </c>
    </row>
    <row r="20" spans="1:14">
      <c r="B20" s="75"/>
      <c r="C20" s="75"/>
      <c r="D20" s="75"/>
      <c r="E20" s="75"/>
      <c r="F20" s="75"/>
      <c r="H20" t="s">
        <v>1201</v>
      </c>
      <c r="I20" s="1" t="s">
        <v>1197</v>
      </c>
      <c r="J20" s="1" t="s">
        <v>1169</v>
      </c>
      <c r="K20" s="1" t="s">
        <v>1199</v>
      </c>
      <c r="L20" s="1" t="s">
        <v>1199</v>
      </c>
    </row>
    <row r="21" spans="1:14">
      <c r="B21" s="75"/>
      <c r="C21" s="75"/>
      <c r="D21" s="75"/>
      <c r="E21" s="75"/>
      <c r="F21" s="75"/>
      <c r="H21" t="s">
        <v>1202</v>
      </c>
      <c r="I21" s="621" t="s">
        <v>1197</v>
      </c>
      <c r="J21" s="621" t="s">
        <v>1165</v>
      </c>
      <c r="K21" s="621" t="s">
        <v>1199</v>
      </c>
      <c r="L21" s="621" t="s">
        <v>1165</v>
      </c>
    </row>
    <row r="22" spans="1:14">
      <c r="B22" s="215"/>
      <c r="C22" s="75"/>
      <c r="D22" s="75"/>
      <c r="E22" s="75"/>
      <c r="F22" s="75"/>
      <c r="H22" s="478" t="s">
        <v>1203</v>
      </c>
      <c r="I22" s="478" t="s">
        <v>1159</v>
      </c>
      <c r="J22" s="478" t="s">
        <v>1160</v>
      </c>
      <c r="K22" s="478" t="s">
        <v>1161</v>
      </c>
      <c r="L22" s="478" t="s">
        <v>1162</v>
      </c>
    </row>
    <row r="23" spans="1:14">
      <c r="B23" s="75"/>
      <c r="C23" s="75"/>
      <c r="D23" s="75"/>
      <c r="E23" s="75"/>
      <c r="F23" s="75"/>
      <c r="H23" t="s">
        <v>1204</v>
      </c>
      <c r="I23" t="s">
        <v>1179</v>
      </c>
      <c r="J23" t="s">
        <v>1061</v>
      </c>
      <c r="K23" t="s">
        <v>1169</v>
      </c>
      <c r="L23" t="s">
        <v>1164</v>
      </c>
    </row>
    <row r="24" spans="1:14">
      <c r="B24" s="75"/>
      <c r="C24" s="75"/>
      <c r="D24" s="75"/>
      <c r="E24" s="75"/>
      <c r="F24" s="75"/>
    </row>
    <row r="25" spans="1:14">
      <c r="B25" s="215"/>
      <c r="C25" s="75"/>
      <c r="D25" s="75"/>
      <c r="E25" s="75"/>
      <c r="F25" s="75"/>
    </row>
    <row r="26" spans="1:14">
      <c r="B26" s="75"/>
      <c r="C26" s="75"/>
      <c r="D26" s="75"/>
      <c r="E26" s="75"/>
      <c r="F26" s="75"/>
    </row>
    <row r="27" spans="1:14">
      <c r="B27" s="75"/>
      <c r="C27" s="75"/>
      <c r="D27" s="75"/>
      <c r="E27" s="75"/>
      <c r="F27" s="75"/>
    </row>
    <row r="28" spans="1:14">
      <c r="B28" s="215"/>
      <c r="C28" s="75"/>
      <c r="D28" s="75"/>
      <c r="E28" s="75"/>
      <c r="F28" s="75"/>
    </row>
    <row r="29" spans="1:14">
      <c r="B29" s="1"/>
      <c r="C29" s="1"/>
      <c r="D29" s="1"/>
      <c r="E29" s="1"/>
      <c r="F29" s="1"/>
    </row>
    <row r="30" spans="1:14">
      <c r="B30" s="1"/>
      <c r="C30" s="1"/>
      <c r="D30" s="1"/>
      <c r="E30" s="1"/>
      <c r="F30" s="1"/>
      <c r="G30" s="1"/>
      <c r="M30" s="216"/>
      <c r="N30" s="216"/>
    </row>
    <row r="31" spans="1:14">
      <c r="G31" s="1"/>
      <c r="M31" s="1"/>
      <c r="N31" s="1"/>
    </row>
    <row r="32" spans="1:14">
      <c r="A32" s="622">
        <v>1</v>
      </c>
      <c r="B32" s="623">
        <f t="shared" ref="B32:B41" si="0">A32*6</f>
        <v>6</v>
      </c>
      <c r="C32" s="624">
        <f t="shared" ref="C32:C41" si="1">A32*4</f>
        <v>4</v>
      </c>
      <c r="G32" s="1"/>
      <c r="M32" s="1"/>
      <c r="N32" s="1"/>
    </row>
    <row r="33" spans="1:14">
      <c r="A33" s="625">
        <v>2</v>
      </c>
      <c r="B33" s="282">
        <f t="shared" si="0"/>
        <v>12</v>
      </c>
      <c r="C33" s="595">
        <f t="shared" si="1"/>
        <v>8</v>
      </c>
      <c r="G33" s="1"/>
      <c r="M33" s="1"/>
      <c r="N33" s="1"/>
    </row>
    <row r="34" spans="1:14">
      <c r="A34" s="625">
        <v>3</v>
      </c>
      <c r="B34" s="282">
        <f t="shared" si="0"/>
        <v>18</v>
      </c>
      <c r="C34" s="595">
        <f t="shared" si="1"/>
        <v>12</v>
      </c>
      <c r="G34" s="1"/>
      <c r="M34" s="1"/>
      <c r="N34" s="1"/>
    </row>
    <row r="35" spans="1:14">
      <c r="A35" s="625">
        <v>4</v>
      </c>
      <c r="B35" s="282">
        <f t="shared" si="0"/>
        <v>24</v>
      </c>
      <c r="C35" s="595">
        <f t="shared" si="1"/>
        <v>16</v>
      </c>
      <c r="G35" s="1"/>
      <c r="M35" s="1"/>
      <c r="N35" s="1"/>
    </row>
    <row r="36" spans="1:14">
      <c r="A36" s="625">
        <v>5</v>
      </c>
      <c r="B36" s="282">
        <f t="shared" si="0"/>
        <v>30</v>
      </c>
      <c r="C36" s="595">
        <f t="shared" si="1"/>
        <v>20</v>
      </c>
      <c r="G36" s="1"/>
      <c r="M36" s="1"/>
      <c r="N36" s="1"/>
    </row>
    <row r="37" spans="1:14">
      <c r="A37" s="625">
        <v>6</v>
      </c>
      <c r="B37" s="282">
        <f t="shared" si="0"/>
        <v>36</v>
      </c>
      <c r="C37" s="595">
        <f t="shared" si="1"/>
        <v>24</v>
      </c>
      <c r="G37" s="1"/>
      <c r="M37" s="216"/>
      <c r="N37" s="216"/>
    </row>
    <row r="38" spans="1:14">
      <c r="A38" s="625">
        <v>7</v>
      </c>
      <c r="B38" s="282">
        <f t="shared" si="0"/>
        <v>42</v>
      </c>
      <c r="C38" s="595">
        <f t="shared" si="1"/>
        <v>28</v>
      </c>
      <c r="G38" s="1"/>
      <c r="M38" s="1"/>
      <c r="N38" s="1"/>
    </row>
    <row r="39" spans="1:14">
      <c r="A39" s="625">
        <v>8</v>
      </c>
      <c r="B39" s="282">
        <f t="shared" si="0"/>
        <v>48</v>
      </c>
      <c r="C39" s="595">
        <f t="shared" si="1"/>
        <v>32</v>
      </c>
      <c r="G39" s="1"/>
      <c r="M39" s="1"/>
      <c r="N39" s="1"/>
    </row>
    <row r="40" spans="1:14">
      <c r="A40" s="625">
        <v>9</v>
      </c>
      <c r="B40" s="282">
        <f t="shared" si="0"/>
        <v>54</v>
      </c>
      <c r="C40" s="595">
        <f t="shared" si="1"/>
        <v>36</v>
      </c>
      <c r="G40" s="1"/>
      <c r="M40" s="1"/>
      <c r="N40" s="1"/>
    </row>
    <row r="41" spans="1:14">
      <c r="A41" s="626">
        <v>10</v>
      </c>
      <c r="B41" s="627">
        <f t="shared" si="0"/>
        <v>60</v>
      </c>
      <c r="C41" s="628">
        <f t="shared" si="1"/>
        <v>40</v>
      </c>
      <c r="G41" s="1"/>
      <c r="M41" s="1"/>
      <c r="N41" s="1"/>
    </row>
    <row r="42" spans="1:14">
      <c r="C42">
        <v>1</v>
      </c>
      <c r="G42" s="1"/>
      <c r="M42" s="1"/>
      <c r="N42" s="1"/>
    </row>
    <row r="43" spans="1:14">
      <c r="C43">
        <v>2</v>
      </c>
    </row>
    <row r="44" spans="1:14">
      <c r="C44">
        <v>3</v>
      </c>
    </row>
    <row r="45" spans="1:14">
      <c r="C45">
        <v>4</v>
      </c>
    </row>
    <row r="46" spans="1:14">
      <c r="C46">
        <v>5</v>
      </c>
    </row>
    <row r="47" spans="1:14">
      <c r="C47">
        <v>6</v>
      </c>
    </row>
    <row r="48" spans="1:14">
      <c r="C48">
        <v>7</v>
      </c>
    </row>
    <row r="49" spans="3:3">
      <c r="C49">
        <v>8</v>
      </c>
    </row>
    <row r="50" spans="3:3">
      <c r="C50">
        <v>9</v>
      </c>
    </row>
    <row r="51" spans="3:3">
      <c r="C51">
        <v>10</v>
      </c>
    </row>
  </sheetData>
  <mergeCells count="1">
    <mergeCell ref="A1:F3"/>
  </mergeCells>
  <pageMargins left="0.7" right="0.7" top="0.75" bottom="0.75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zoomScale="110" zoomScaleNormal="110" workbookViewId="0"/>
  </sheetViews>
  <sheetFormatPr baseColWidth="10" defaultColWidth="8.6640625" defaultRowHeight="15"/>
  <sheetData/>
  <pageMargins left="0.7" right="0.7" top="0.75" bottom="0.75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217"/>
  <sheetViews>
    <sheetView tabSelected="1" topLeftCell="T1" zoomScale="110" zoomScaleNormal="110" workbookViewId="0">
      <selection activeCell="AF29" sqref="AF29:AF44"/>
    </sheetView>
  </sheetViews>
  <sheetFormatPr baseColWidth="10" defaultColWidth="8.83203125" defaultRowHeight="15"/>
  <cols>
    <col min="1" max="12" width="8.83203125" style="237"/>
    <col min="13" max="13" width="35.5" style="237" customWidth="1"/>
    <col min="14" max="19" width="8.83203125" style="237"/>
    <col min="20" max="20" width="26" style="237" customWidth="1"/>
    <col min="21" max="16384" width="8.83203125" style="237"/>
  </cols>
  <sheetData>
    <row r="1" spans="2:48">
      <c r="B1" s="629" t="s">
        <v>1205</v>
      </c>
      <c r="C1" s="629"/>
      <c r="D1" s="629"/>
      <c r="E1" s="629"/>
      <c r="F1" s="629"/>
      <c r="G1" s="629"/>
      <c r="H1" s="629" t="s">
        <v>1206</v>
      </c>
      <c r="I1" s="629"/>
      <c r="J1" s="629"/>
      <c r="K1" s="629"/>
      <c r="L1" s="629"/>
      <c r="M1" s="629"/>
      <c r="N1" s="629" t="s">
        <v>1207</v>
      </c>
      <c r="O1" s="629"/>
      <c r="P1" s="629"/>
      <c r="Q1" s="629"/>
      <c r="R1" s="629"/>
      <c r="T1" s="629" t="s">
        <v>1208</v>
      </c>
      <c r="U1" s="629"/>
      <c r="V1" s="629"/>
      <c r="W1" s="629"/>
      <c r="X1" s="629"/>
      <c r="Z1" s="630" t="s">
        <v>1209</v>
      </c>
      <c r="AA1" s="630"/>
      <c r="AB1" s="630"/>
      <c r="AC1" s="630" t="s">
        <v>1210</v>
      </c>
      <c r="AD1" s="630"/>
      <c r="AF1" s="630" t="s">
        <v>1211</v>
      </c>
      <c r="AG1" s="630"/>
      <c r="AH1" s="630"/>
      <c r="AI1" s="630" t="s">
        <v>1212</v>
      </c>
      <c r="AJ1" s="630"/>
      <c r="AL1" s="630" t="s">
        <v>1213</v>
      </c>
      <c r="AM1" s="630"/>
      <c r="AN1" s="630"/>
      <c r="AO1" s="630" t="s">
        <v>1214</v>
      </c>
      <c r="AP1" s="630"/>
      <c r="AR1" s="630" t="s">
        <v>1215</v>
      </c>
      <c r="AS1" s="630"/>
      <c r="AT1" s="630"/>
      <c r="AU1" s="630" t="s">
        <v>1216</v>
      </c>
      <c r="AV1" s="630"/>
    </row>
    <row r="2" spans="2:48" ht="16">
      <c r="B2" s="631" t="s">
        <v>1217</v>
      </c>
      <c r="C2" s="237" t="s">
        <v>1218</v>
      </c>
      <c r="H2" s="632" t="s">
        <v>170</v>
      </c>
      <c r="I2" s="633"/>
      <c r="J2" s="633"/>
      <c r="K2" s="633"/>
      <c r="L2" s="633"/>
      <c r="N2" s="339"/>
      <c r="T2" s="170" t="s">
        <v>1219</v>
      </c>
      <c r="U2" s="222"/>
      <c r="Z2" s="634" t="s">
        <v>628</v>
      </c>
      <c r="AA2" s="634"/>
      <c r="AB2" s="634"/>
      <c r="AC2" s="634"/>
      <c r="AD2" s="634"/>
      <c r="AF2" s="634" t="s">
        <v>182</v>
      </c>
      <c r="AG2" s="634"/>
      <c r="AH2" s="634"/>
      <c r="AI2" s="634"/>
      <c r="AJ2" s="237" t="s">
        <v>1220</v>
      </c>
      <c r="AL2" s="634" t="s">
        <v>238</v>
      </c>
      <c r="AM2" s="634"/>
      <c r="AN2" s="634"/>
      <c r="AO2" s="634"/>
      <c r="AP2" s="635" t="s">
        <v>1220</v>
      </c>
      <c r="AR2" s="634" t="s">
        <v>298</v>
      </c>
      <c r="AS2" s="634"/>
      <c r="AT2" s="634"/>
      <c r="AU2" s="634"/>
    </row>
    <row r="3" spans="2:48">
      <c r="B3" s="237" t="s">
        <v>1221</v>
      </c>
      <c r="H3" s="237" t="s">
        <v>217</v>
      </c>
      <c r="N3" s="636"/>
      <c r="T3" s="170" t="s">
        <v>1222</v>
      </c>
      <c r="U3"/>
      <c r="Z3" s="237" t="s">
        <v>1223</v>
      </c>
      <c r="AF3" s="213" t="s">
        <v>1224</v>
      </c>
      <c r="AL3" s="237" t="s">
        <v>1225</v>
      </c>
      <c r="AR3" s="237" t="s">
        <v>1226</v>
      </c>
    </row>
    <row r="4" spans="2:48">
      <c r="B4" s="237" t="s">
        <v>1227</v>
      </c>
      <c r="H4" s="237" t="s">
        <v>219</v>
      </c>
      <c r="T4" s="637" t="s">
        <v>1228</v>
      </c>
      <c r="U4"/>
      <c r="Z4" s="237" t="s">
        <v>1229</v>
      </c>
      <c r="AF4" s="213" t="s">
        <v>1230</v>
      </c>
      <c r="AL4" s="237" t="s">
        <v>1231</v>
      </c>
      <c r="AR4" s="237" t="s">
        <v>1232</v>
      </c>
    </row>
    <row r="5" spans="2:48">
      <c r="B5" s="237" t="s">
        <v>1233</v>
      </c>
      <c r="H5" s="222" t="s">
        <v>1234</v>
      </c>
      <c r="T5"/>
      <c r="U5"/>
      <c r="Z5" s="237" t="s">
        <v>1235</v>
      </c>
      <c r="AL5" s="237" t="s">
        <v>1236</v>
      </c>
      <c r="AR5" s="237" t="s">
        <v>1237</v>
      </c>
    </row>
    <row r="6" spans="2:48" ht="16">
      <c r="B6" s="237" t="s">
        <v>1238</v>
      </c>
      <c r="H6" t="s">
        <v>1239</v>
      </c>
      <c r="O6" s="237" t="s">
        <v>1165</v>
      </c>
      <c r="T6" s="638" t="s">
        <v>1240</v>
      </c>
      <c r="Z6" s="237" t="s">
        <v>1241</v>
      </c>
      <c r="AF6" s="639" t="s">
        <v>1242</v>
      </c>
      <c r="AG6" s="640"/>
      <c r="AH6" s="640"/>
      <c r="AI6" s="640" t="s">
        <v>1212</v>
      </c>
      <c r="AJ6" s="640" t="s">
        <v>1169</v>
      </c>
      <c r="AK6" s="641"/>
      <c r="AL6" s="237" t="s">
        <v>1243</v>
      </c>
      <c r="AR6" s="237" t="s">
        <v>1244</v>
      </c>
    </row>
    <row r="7" spans="2:48" ht="15" customHeight="1">
      <c r="B7" s="237" t="s">
        <v>1245</v>
      </c>
      <c r="H7" t="s">
        <v>1246</v>
      </c>
      <c r="T7" s="908" t="s">
        <v>1247</v>
      </c>
      <c r="U7" s="908"/>
      <c r="V7" s="908"/>
      <c r="W7" s="908"/>
      <c r="X7" s="908"/>
      <c r="Z7" s="237" t="s">
        <v>1248</v>
      </c>
      <c r="AF7" s="642" t="s">
        <v>1249</v>
      </c>
      <c r="AG7" s="634"/>
      <c r="AH7" s="634"/>
      <c r="AI7" s="634"/>
      <c r="AK7" s="643"/>
      <c r="AL7" s="237" t="s">
        <v>246</v>
      </c>
      <c r="AR7" s="237" t="s">
        <v>1250</v>
      </c>
    </row>
    <row r="8" spans="2:48">
      <c r="B8" s="237" t="s">
        <v>1251</v>
      </c>
      <c r="H8" t="s">
        <v>1252</v>
      </c>
      <c r="T8" s="908"/>
      <c r="U8" s="908"/>
      <c r="V8" s="908"/>
      <c r="W8" s="908"/>
      <c r="X8" s="908"/>
      <c r="Z8" s="237" t="s">
        <v>1253</v>
      </c>
      <c r="AF8" s="644" t="s">
        <v>1254</v>
      </c>
      <c r="AK8" s="643"/>
      <c r="AL8" s="237" t="s">
        <v>1255</v>
      </c>
      <c r="AR8" s="237" t="s">
        <v>251</v>
      </c>
    </row>
    <row r="9" spans="2:48" ht="16.75" customHeight="1">
      <c r="B9" s="237" t="s">
        <v>1256</v>
      </c>
      <c r="H9" s="339" t="s">
        <v>195</v>
      </c>
      <c r="N9" s="339" t="s">
        <v>1257</v>
      </c>
      <c r="T9" s="909" t="s">
        <v>1258</v>
      </c>
      <c r="U9" s="909"/>
      <c r="V9" s="909"/>
      <c r="W9" s="909"/>
      <c r="X9" s="909"/>
      <c r="Z9" s="237" t="s">
        <v>1259</v>
      </c>
      <c r="AF9" s="644" t="s">
        <v>1260</v>
      </c>
      <c r="AK9" s="643"/>
      <c r="AL9" s="237" t="s">
        <v>1261</v>
      </c>
      <c r="AR9" s="237" t="s">
        <v>253</v>
      </c>
    </row>
    <row r="10" spans="2:48">
      <c r="H10" s="237" t="s">
        <v>196</v>
      </c>
      <c r="N10" s="237" t="s">
        <v>1262</v>
      </c>
      <c r="T10" s="909"/>
      <c r="U10" s="909"/>
      <c r="V10" s="909"/>
      <c r="W10" s="909"/>
      <c r="X10" s="909"/>
      <c r="Z10" s="237" t="s">
        <v>1263</v>
      </c>
      <c r="AF10" s="644" t="s">
        <v>1264</v>
      </c>
      <c r="AK10" s="643"/>
    </row>
    <row r="11" spans="2:48">
      <c r="B11" s="339" t="s">
        <v>1265</v>
      </c>
      <c r="H11" s="339" t="s">
        <v>175</v>
      </c>
      <c r="N11" s="237" t="s">
        <v>1266</v>
      </c>
      <c r="AF11" s="644"/>
      <c r="AK11" s="643"/>
      <c r="AL11" s="634" t="s">
        <v>243</v>
      </c>
      <c r="AM11" s="634"/>
      <c r="AN11" s="634"/>
      <c r="AO11" s="634"/>
      <c r="AP11" s="634"/>
      <c r="AR11" s="645" t="s">
        <v>1267</v>
      </c>
      <c r="AS11" s="634"/>
      <c r="AT11" s="634"/>
      <c r="AU11" s="634"/>
    </row>
    <row r="12" spans="2:48">
      <c r="B12" s="237" t="s">
        <v>1268</v>
      </c>
      <c r="H12" s="237" t="s">
        <v>1269</v>
      </c>
      <c r="N12" s="339" t="s">
        <v>1270</v>
      </c>
      <c r="Z12" s="634" t="s">
        <v>1271</v>
      </c>
      <c r="AA12" s="634"/>
      <c r="AB12" s="634"/>
      <c r="AC12" s="634"/>
      <c r="AD12" s="634"/>
      <c r="AF12" s="642" t="s">
        <v>1272</v>
      </c>
      <c r="AG12" s="634"/>
      <c r="AH12" s="634"/>
      <c r="AI12" s="634"/>
      <c r="AK12" s="643"/>
      <c r="AL12" s="237" t="s">
        <v>1226</v>
      </c>
      <c r="AR12" s="646" t="s">
        <v>1273</v>
      </c>
    </row>
    <row r="13" spans="2:48">
      <c r="B13" s="237" t="s">
        <v>1274</v>
      </c>
      <c r="H13" s="237" t="s">
        <v>1275</v>
      </c>
      <c r="N13" s="237" t="s">
        <v>1276</v>
      </c>
      <c r="Z13" s="237" t="s">
        <v>1277</v>
      </c>
      <c r="AF13" s="644" t="s">
        <v>1278</v>
      </c>
      <c r="AK13" s="643"/>
      <c r="AL13" s="237" t="s">
        <v>1232</v>
      </c>
      <c r="AR13" s="647" t="s">
        <v>1279</v>
      </c>
    </row>
    <row r="14" spans="2:48">
      <c r="B14" s="237" t="s">
        <v>1280</v>
      </c>
      <c r="H14" s="339" t="s">
        <v>1281</v>
      </c>
      <c r="N14" s="237" t="s">
        <v>1282</v>
      </c>
      <c r="Z14" s="237" t="s">
        <v>1283</v>
      </c>
      <c r="AF14" s="644" t="s">
        <v>1284</v>
      </c>
      <c r="AK14" s="643"/>
      <c r="AL14" s="237" t="s">
        <v>1237</v>
      </c>
      <c r="AR14" s="237" t="s">
        <v>1285</v>
      </c>
    </row>
    <row r="15" spans="2:48">
      <c r="B15" s="237" t="s">
        <v>1286</v>
      </c>
      <c r="H15" s="237" t="s">
        <v>1287</v>
      </c>
      <c r="Z15" s="237" t="s">
        <v>1288</v>
      </c>
      <c r="AF15" s="644"/>
      <c r="AK15" s="643"/>
      <c r="AL15" s="237" t="s">
        <v>1244</v>
      </c>
      <c r="AR15" s="647" t="s">
        <v>1289</v>
      </c>
    </row>
    <row r="16" spans="2:48">
      <c r="B16" s="237" t="s">
        <v>1290</v>
      </c>
      <c r="H16" s="237" t="s">
        <v>1291</v>
      </c>
      <c r="T16" s="339"/>
      <c r="Z16" s="237" t="s">
        <v>1292</v>
      </c>
      <c r="AF16" s="642" t="s">
        <v>1293</v>
      </c>
      <c r="AG16" s="634"/>
      <c r="AH16" s="634"/>
      <c r="AI16" s="634"/>
      <c r="AK16" s="643"/>
      <c r="AL16" s="237" t="s">
        <v>1294</v>
      </c>
      <c r="AR16" s="237" t="s">
        <v>1295</v>
      </c>
    </row>
    <row r="17" spans="2:47">
      <c r="B17" s="237" t="s">
        <v>1296</v>
      </c>
      <c r="H17" s="339" t="s">
        <v>1297</v>
      </c>
      <c r="Z17" s="237" t="s">
        <v>1298</v>
      </c>
      <c r="AF17" s="644" t="s">
        <v>1299</v>
      </c>
      <c r="AK17" s="643"/>
      <c r="AL17" s="237" t="s">
        <v>251</v>
      </c>
    </row>
    <row r="18" spans="2:47">
      <c r="B18" s="237" t="s">
        <v>1300</v>
      </c>
      <c r="H18" s="237" t="s">
        <v>1301</v>
      </c>
      <c r="Z18" s="237" t="s">
        <v>1302</v>
      </c>
      <c r="AF18" s="644" t="s">
        <v>1303</v>
      </c>
      <c r="AK18" s="643"/>
      <c r="AL18" s="237" t="s">
        <v>253</v>
      </c>
      <c r="AR18" s="634" t="s">
        <v>319</v>
      </c>
      <c r="AS18" s="634"/>
      <c r="AT18" s="634"/>
      <c r="AU18" s="634"/>
    </row>
    <row r="19" spans="2:47">
      <c r="H19" s="237" t="s">
        <v>1304</v>
      </c>
      <c r="Z19" s="237" t="s">
        <v>1305</v>
      </c>
      <c r="AF19" s="644" t="s">
        <v>1306</v>
      </c>
      <c r="AK19" s="643"/>
      <c r="AR19" s="237" t="s">
        <v>1307</v>
      </c>
    </row>
    <row r="20" spans="2:47">
      <c r="B20" s="339" t="s">
        <v>1308</v>
      </c>
      <c r="H20" s="339" t="s">
        <v>1309</v>
      </c>
      <c r="AF20" s="644" t="s">
        <v>1310</v>
      </c>
      <c r="AK20" s="643"/>
      <c r="AL20" s="648" t="s">
        <v>383</v>
      </c>
      <c r="AM20" s="634"/>
      <c r="AN20" s="634"/>
      <c r="AO20" s="634"/>
      <c r="AP20" s="634"/>
    </row>
    <row r="21" spans="2:47">
      <c r="B21" s="237" t="s">
        <v>1311</v>
      </c>
      <c r="H21" s="237" t="s">
        <v>1312</v>
      </c>
      <c r="Z21" s="634" t="s">
        <v>681</v>
      </c>
      <c r="AA21" s="634"/>
      <c r="AB21" s="634"/>
      <c r="AC21" s="634"/>
      <c r="AD21" s="634"/>
      <c r="AF21" s="644" t="s">
        <v>1313</v>
      </c>
      <c r="AK21" s="643"/>
      <c r="AL21" s="237" t="s">
        <v>1314</v>
      </c>
      <c r="AR21" s="213"/>
    </row>
    <row r="22" spans="2:47">
      <c r="B22" s="237" t="s">
        <v>1315</v>
      </c>
      <c r="H22" s="237" t="s">
        <v>1316</v>
      </c>
      <c r="Z22" s="237" t="s">
        <v>1317</v>
      </c>
      <c r="AF22" s="644" t="s">
        <v>1318</v>
      </c>
      <c r="AK22" s="643"/>
      <c r="AL22" s="237" t="s">
        <v>1319</v>
      </c>
    </row>
    <row r="23" spans="2:47">
      <c r="H23" s="237" t="s">
        <v>1320</v>
      </c>
      <c r="Z23" s="237" t="s">
        <v>1232</v>
      </c>
      <c r="AF23" s="644" t="s">
        <v>1321</v>
      </c>
      <c r="AK23" s="643"/>
    </row>
    <row r="24" spans="2:47">
      <c r="B24" s="339" t="s">
        <v>1322</v>
      </c>
      <c r="H24" s="237" t="s">
        <v>1323</v>
      </c>
      <c r="W24" s="237" t="s">
        <v>1324</v>
      </c>
      <c r="Z24" s="237" t="s">
        <v>1325</v>
      </c>
      <c r="AF24" s="644" t="s">
        <v>1326</v>
      </c>
      <c r="AK24" s="643"/>
    </row>
    <row r="25" spans="2:47">
      <c r="B25" s="237" t="s">
        <v>1327</v>
      </c>
      <c r="H25" s="237" t="s">
        <v>1328</v>
      </c>
      <c r="N25" s="649"/>
      <c r="Z25" s="237" t="s">
        <v>1329</v>
      </c>
      <c r="AF25" s="644" t="s">
        <v>1330</v>
      </c>
      <c r="AK25" s="643"/>
      <c r="AL25" s="648" t="s">
        <v>1309</v>
      </c>
      <c r="AM25" s="634"/>
      <c r="AN25" s="634"/>
      <c r="AO25" s="634"/>
      <c r="AP25" s="634"/>
      <c r="AR25" s="634"/>
      <c r="AS25" s="634"/>
      <c r="AT25" s="634"/>
      <c r="AU25" s="634"/>
    </row>
    <row r="26" spans="2:47">
      <c r="B26" s="339"/>
      <c r="H26" s="222" t="s">
        <v>1331</v>
      </c>
      <c r="N26" s="649"/>
      <c r="O26" s="649"/>
      <c r="Z26" s="237" t="s">
        <v>1332</v>
      </c>
      <c r="AF26" s="650" t="s">
        <v>1333</v>
      </c>
      <c r="AK26" s="467"/>
      <c r="AL26" s="213" t="s">
        <v>1312</v>
      </c>
    </row>
    <row r="27" spans="2:47">
      <c r="H27" s="222"/>
      <c r="N27" s="649"/>
      <c r="O27" s="649"/>
      <c r="Z27" s="237" t="s">
        <v>1334</v>
      </c>
      <c r="AF27" s="651" t="s">
        <v>1335</v>
      </c>
      <c r="AG27" s="188"/>
      <c r="AH27" s="188"/>
      <c r="AI27" s="188"/>
      <c r="AJ27" s="188"/>
      <c r="AK27" s="652"/>
      <c r="AL27" s="237" t="s">
        <v>1316</v>
      </c>
    </row>
    <row r="28" spans="2:47">
      <c r="B28" s="634" t="s">
        <v>1336</v>
      </c>
      <c r="H28" s="222" t="s">
        <v>1337</v>
      </c>
      <c r="N28" s="649"/>
      <c r="O28" s="649"/>
      <c r="Z28" s="237" t="s">
        <v>1338</v>
      </c>
      <c r="AD28" s="237" t="s">
        <v>1220</v>
      </c>
      <c r="AL28" s="237" t="s">
        <v>1320</v>
      </c>
    </row>
    <row r="29" spans="2:47">
      <c r="B29" s="237" t="s">
        <v>1339</v>
      </c>
      <c r="H29" s="222" t="s">
        <v>1340</v>
      </c>
      <c r="N29" s="649"/>
      <c r="O29" s="649"/>
      <c r="AF29" s="634"/>
      <c r="AG29" s="634"/>
      <c r="AH29" s="634"/>
      <c r="AI29" s="634"/>
      <c r="AL29" s="213"/>
    </row>
    <row r="30" spans="2:47">
      <c r="B30" s="237" t="s">
        <v>1341</v>
      </c>
      <c r="H30" s="222"/>
      <c r="N30" s="649"/>
      <c r="O30" s="649"/>
      <c r="Z30" s="634"/>
      <c r="AA30" s="634"/>
      <c r="AB30" s="634"/>
      <c r="AC30" s="634"/>
      <c r="AD30" s="634"/>
      <c r="AF30" s="644"/>
    </row>
    <row r="31" spans="2:47">
      <c r="B31" s="634" t="s">
        <v>1342</v>
      </c>
      <c r="H31" s="222" t="s">
        <v>300</v>
      </c>
      <c r="N31" s="649"/>
      <c r="O31" s="649"/>
      <c r="Z31" s="213"/>
      <c r="AF31" s="644"/>
      <c r="AL31" s="210"/>
      <c r="AS31" s="634"/>
      <c r="AT31" s="634"/>
      <c r="AU31" s="634"/>
    </row>
    <row r="32" spans="2:47">
      <c r="B32" s="237" t="s">
        <v>1343</v>
      </c>
      <c r="H32" s="222" t="s">
        <v>235</v>
      </c>
      <c r="Z32" s="213"/>
      <c r="AF32" s="644"/>
      <c r="AL32" s="213"/>
    </row>
    <row r="33" spans="1:47">
      <c r="A33" s="213"/>
      <c r="B33" s="237" t="s">
        <v>1344</v>
      </c>
      <c r="H33" s="1" t="s">
        <v>1345</v>
      </c>
      <c r="AF33" s="644"/>
      <c r="AL33" s="213"/>
    </row>
    <row r="34" spans="1:47">
      <c r="B34" s="237" t="s">
        <v>1346</v>
      </c>
      <c r="AF34" s="644"/>
      <c r="AL34" s="213"/>
      <c r="AR34" s="634" t="s">
        <v>1347</v>
      </c>
      <c r="AS34" s="634"/>
      <c r="AT34" s="634"/>
      <c r="AU34" s="634"/>
    </row>
    <row r="35" spans="1:47">
      <c r="B35" s="237" t="s">
        <v>1348</v>
      </c>
      <c r="AF35" s="644"/>
      <c r="AL35" s="213"/>
      <c r="AR35" s="634"/>
      <c r="AS35" s="634"/>
      <c r="AT35" s="634"/>
      <c r="AU35" s="634"/>
    </row>
    <row r="36" spans="1:47">
      <c r="AF36" s="644"/>
      <c r="AL36" s="339"/>
      <c r="AR36" s="634"/>
      <c r="AS36" s="634"/>
      <c r="AT36" s="634"/>
      <c r="AU36" s="634"/>
    </row>
    <row r="37" spans="1:47">
      <c r="B37" s="629" t="s">
        <v>1349</v>
      </c>
      <c r="C37" s="629"/>
      <c r="D37" s="629"/>
      <c r="E37" s="629"/>
      <c r="F37" s="629"/>
      <c r="G37" s="213"/>
      <c r="H37" s="629" t="s">
        <v>1350</v>
      </c>
      <c r="I37" s="629"/>
      <c r="J37" s="629"/>
      <c r="K37" s="629"/>
      <c r="L37" s="629"/>
      <c r="AR37" s="237" t="s">
        <v>1351</v>
      </c>
    </row>
    <row r="38" spans="1:47">
      <c r="B38" s="339" t="s">
        <v>1352</v>
      </c>
      <c r="G38" s="213"/>
      <c r="H38" s="222" t="s">
        <v>215</v>
      </c>
      <c r="M38" s="222"/>
      <c r="N38" s="210" t="s">
        <v>1353</v>
      </c>
      <c r="AF38" s="634"/>
      <c r="AG38" s="634"/>
      <c r="AH38" s="634"/>
      <c r="AI38" s="634"/>
      <c r="AJ38" s="237" t="s">
        <v>1354</v>
      </c>
      <c r="AR38" s="237" t="s">
        <v>1355</v>
      </c>
    </row>
    <row r="39" spans="1:47">
      <c r="B39" s="237" t="s">
        <v>1356</v>
      </c>
      <c r="H39" t="s">
        <v>1357</v>
      </c>
      <c r="M39" s="222"/>
      <c r="N39" s="237" t="s">
        <v>1358</v>
      </c>
      <c r="AL39" s="339"/>
    </row>
    <row r="40" spans="1:47">
      <c r="B40" s="237" t="s">
        <v>1359</v>
      </c>
      <c r="H40" t="s">
        <v>1360</v>
      </c>
      <c r="M40" s="222"/>
      <c r="N40" s="237" t="s">
        <v>1361</v>
      </c>
    </row>
    <row r="41" spans="1:47">
      <c r="B41" s="237" t="s">
        <v>1283</v>
      </c>
      <c r="H41" t="s">
        <v>1362</v>
      </c>
      <c r="M41" s="222"/>
      <c r="N41" s="237" t="s">
        <v>1363</v>
      </c>
    </row>
    <row r="42" spans="1:47" ht="18">
      <c r="B42" s="237" t="s">
        <v>1364</v>
      </c>
      <c r="H42" s="339" t="s">
        <v>1365</v>
      </c>
      <c r="M42" s="222"/>
      <c r="N42" s="237" t="s">
        <v>1366</v>
      </c>
      <c r="AA42" s="653"/>
      <c r="AF42" s="634"/>
      <c r="AG42" s="634"/>
      <c r="AH42" s="634"/>
      <c r="AI42" s="634"/>
      <c r="AJ42" s="237" t="s">
        <v>356</v>
      </c>
    </row>
    <row r="43" spans="1:47">
      <c r="B43" s="237" t="s">
        <v>1367</v>
      </c>
      <c r="H43" s="237" t="s">
        <v>1368</v>
      </c>
      <c r="M43" s="222"/>
      <c r="N43" s="237" t="s">
        <v>1369</v>
      </c>
    </row>
    <row r="44" spans="1:47" ht="16">
      <c r="B44" s="237" t="s">
        <v>1370</v>
      </c>
      <c r="H44" s="237" t="s">
        <v>1371</v>
      </c>
      <c r="M44" s="222"/>
      <c r="N44" s="237" t="s">
        <v>1372</v>
      </c>
      <c r="AA44" s="654"/>
    </row>
    <row r="45" spans="1:47" ht="16">
      <c r="B45" s="237" t="s">
        <v>1373</v>
      </c>
      <c r="M45" s="222"/>
      <c r="N45" s="237" t="s">
        <v>1374</v>
      </c>
      <c r="AA45" s="655"/>
    </row>
    <row r="46" spans="1:47">
      <c r="H46" s="339" t="s">
        <v>1375</v>
      </c>
      <c r="I46" s="339"/>
      <c r="N46" s="237" t="s">
        <v>1376</v>
      </c>
      <c r="AB46"/>
    </row>
    <row r="47" spans="1:47" ht="16">
      <c r="B47" s="339" t="s">
        <v>1377</v>
      </c>
      <c r="H47" s="237" t="s">
        <v>1378</v>
      </c>
      <c r="N47" s="237" t="s">
        <v>1379</v>
      </c>
      <c r="AB47" s="656"/>
    </row>
    <row r="48" spans="1:47" ht="16">
      <c r="B48" s="237" t="s">
        <v>1380</v>
      </c>
      <c r="G48" s="213"/>
      <c r="H48" s="237" t="s">
        <v>1381</v>
      </c>
      <c r="AB48" s="655"/>
    </row>
    <row r="49" spans="2:20">
      <c r="B49" s="237" t="s">
        <v>1382</v>
      </c>
      <c r="H49" s="210" t="s">
        <v>226</v>
      </c>
    </row>
    <row r="50" spans="2:20">
      <c r="B50" s="237" t="s">
        <v>1383</v>
      </c>
      <c r="H50" s="237" t="s">
        <v>1380</v>
      </c>
    </row>
    <row r="51" spans="2:20">
      <c r="H51" s="237" t="s">
        <v>1382</v>
      </c>
    </row>
    <row r="52" spans="2:20">
      <c r="B52" s="339" t="s">
        <v>1384</v>
      </c>
      <c r="H52" s="237" t="s">
        <v>1385</v>
      </c>
    </row>
    <row r="53" spans="2:20">
      <c r="B53" s="237" t="s">
        <v>1368</v>
      </c>
    </row>
    <row r="54" spans="2:20">
      <c r="B54" s="237" t="s">
        <v>1386</v>
      </c>
      <c r="H54" s="210" t="s">
        <v>1387</v>
      </c>
    </row>
    <row r="55" spans="2:20">
      <c r="B55" s="237" t="s">
        <v>1388</v>
      </c>
      <c r="H55" s="657" t="s">
        <v>1389</v>
      </c>
    </row>
    <row r="56" spans="2:20">
      <c r="B56" s="237" t="s">
        <v>1390</v>
      </c>
      <c r="H56" s="658" t="s">
        <v>1391</v>
      </c>
      <c r="Q56" s="630"/>
      <c r="R56" s="630"/>
      <c r="S56" s="630"/>
      <c r="T56" s="630"/>
    </row>
    <row r="57" spans="2:20">
      <c r="H57" s="237" t="s">
        <v>1392</v>
      </c>
    </row>
    <row r="58" spans="2:20">
      <c r="B58" s="339" t="s">
        <v>1393</v>
      </c>
    </row>
    <row r="59" spans="2:20">
      <c r="B59" s="237" t="s">
        <v>1394</v>
      </c>
      <c r="G59" s="339"/>
    </row>
    <row r="60" spans="2:20">
      <c r="B60" s="237" t="s">
        <v>1388</v>
      </c>
    </row>
    <row r="61" spans="2:20">
      <c r="B61" s="237" t="s">
        <v>1381</v>
      </c>
    </row>
    <row r="62" spans="2:20">
      <c r="G62" s="210"/>
    </row>
    <row r="63" spans="2:20">
      <c r="B63" s="339" t="s">
        <v>1395</v>
      </c>
      <c r="G63" s="657"/>
    </row>
    <row r="64" spans="2:20">
      <c r="B64" s="339" t="s">
        <v>1396</v>
      </c>
      <c r="G64" s="658"/>
    </row>
    <row r="65" spans="1:22">
      <c r="B65" s="237" t="s">
        <v>1397</v>
      </c>
      <c r="G65" s="658"/>
    </row>
    <row r="66" spans="1:22">
      <c r="B66" s="237" t="s">
        <v>1398</v>
      </c>
      <c r="H66" s="213"/>
    </row>
    <row r="67" spans="1:22">
      <c r="B67" s="237" t="s">
        <v>1399</v>
      </c>
      <c r="H67" s="213"/>
    </row>
    <row r="68" spans="1:22">
      <c r="B68" s="237" t="s">
        <v>1400</v>
      </c>
    </row>
    <row r="69" spans="1:22">
      <c r="B69" s="237" t="s">
        <v>1401</v>
      </c>
    </row>
    <row r="71" spans="1:22">
      <c r="B71" s="659" t="s">
        <v>1402</v>
      </c>
      <c r="C71" s="659"/>
      <c r="D71" s="659"/>
      <c r="E71" s="659"/>
      <c r="F71" s="659"/>
      <c r="G71" s="659"/>
      <c r="H71" s="659"/>
      <c r="I71" s="659"/>
      <c r="J71" s="659"/>
      <c r="K71" s="659"/>
      <c r="M71" s="659" t="s">
        <v>1403</v>
      </c>
      <c r="N71" s="660"/>
      <c r="O71" s="659"/>
      <c r="P71" s="659"/>
      <c r="Q71" s="659"/>
      <c r="R71" s="659"/>
      <c r="S71" s="659"/>
      <c r="T71" s="659"/>
      <c r="U71" s="659"/>
      <c r="V71" s="659"/>
    </row>
    <row r="72" spans="1:22">
      <c r="B72" s="661" t="s">
        <v>1404</v>
      </c>
      <c r="C72" s="661"/>
      <c r="D72" s="661"/>
      <c r="E72" s="661"/>
      <c r="F72" s="661"/>
      <c r="G72" s="661"/>
      <c r="H72" s="661"/>
      <c r="I72" s="662" t="s">
        <v>1405</v>
      </c>
      <c r="J72" s="661"/>
      <c r="K72" s="661"/>
      <c r="M72" s="663" t="s">
        <v>1404</v>
      </c>
      <c r="N72" s="663"/>
      <c r="O72" s="663"/>
      <c r="P72" s="663"/>
      <c r="Q72" s="663"/>
      <c r="R72" s="663"/>
      <c r="S72" s="663"/>
      <c r="T72" s="664" t="s">
        <v>1405</v>
      </c>
      <c r="U72" s="661"/>
      <c r="V72" s="661"/>
    </row>
    <row r="73" spans="1:22">
      <c r="B73" s="340" t="s">
        <v>1406</v>
      </c>
      <c r="C73" s="362"/>
      <c r="D73" s="362"/>
      <c r="E73" s="362"/>
      <c r="F73" s="362"/>
      <c r="G73" s="362"/>
      <c r="H73" s="362"/>
      <c r="I73" s="362" t="s">
        <v>1407</v>
      </c>
      <c r="J73" s="362"/>
      <c r="K73" s="362"/>
      <c r="M73" s="340" t="s">
        <v>1408</v>
      </c>
      <c r="N73" s="362"/>
      <c r="O73" s="362"/>
      <c r="P73" s="362"/>
      <c r="Q73" s="362"/>
      <c r="R73" s="362"/>
      <c r="S73" s="362"/>
      <c r="T73" s="362" t="s">
        <v>1409</v>
      </c>
      <c r="U73" s="362"/>
      <c r="V73" s="362"/>
    </row>
    <row r="74" spans="1:22">
      <c r="B74" s="665" t="s">
        <v>1410</v>
      </c>
      <c r="C74" s="362"/>
      <c r="D74" s="362"/>
      <c r="E74" s="362"/>
      <c r="F74" s="362"/>
      <c r="G74" s="362"/>
      <c r="H74" s="362"/>
      <c r="I74" s="362"/>
      <c r="J74" s="362"/>
      <c r="K74" s="362"/>
      <c r="M74" s="362" t="s">
        <v>1411</v>
      </c>
      <c r="N74" s="362"/>
      <c r="O74" s="362"/>
      <c r="P74" s="362"/>
      <c r="Q74" s="362"/>
      <c r="R74" s="362"/>
      <c r="S74" s="362"/>
      <c r="T74" s="362"/>
      <c r="U74" s="362"/>
      <c r="V74" s="362"/>
    </row>
    <row r="75" spans="1:22">
      <c r="B75" s="665" t="s">
        <v>1412</v>
      </c>
      <c r="C75" s="362"/>
      <c r="D75" s="362"/>
      <c r="E75" s="362"/>
      <c r="F75" s="362"/>
      <c r="G75" s="362"/>
      <c r="H75" s="362"/>
      <c r="I75" s="362"/>
      <c r="J75" s="362"/>
      <c r="K75" s="362"/>
      <c r="M75" s="362" t="s">
        <v>1413</v>
      </c>
      <c r="N75" s="362"/>
      <c r="O75" s="362"/>
      <c r="P75" s="362"/>
      <c r="Q75" s="362"/>
      <c r="R75" s="362"/>
      <c r="S75" s="362"/>
      <c r="T75" s="362"/>
      <c r="U75" s="362"/>
      <c r="V75" s="362"/>
    </row>
    <row r="76" spans="1:22">
      <c r="A76" s="666"/>
      <c r="B76" s="340" t="s">
        <v>1414</v>
      </c>
      <c r="C76" s="362"/>
      <c r="D76" s="362"/>
      <c r="E76" s="362"/>
      <c r="F76" s="362"/>
      <c r="G76" s="362"/>
      <c r="H76" s="362"/>
      <c r="I76" s="362" t="s">
        <v>1415</v>
      </c>
      <c r="J76" s="362"/>
      <c r="K76" s="362"/>
      <c r="M76" s="340" t="s">
        <v>1416</v>
      </c>
      <c r="N76" s="362"/>
      <c r="O76" s="362"/>
      <c r="P76" s="362"/>
      <c r="Q76" s="362"/>
      <c r="R76" s="362"/>
      <c r="S76" s="362"/>
      <c r="T76" s="362" t="s">
        <v>1417</v>
      </c>
      <c r="U76" s="362"/>
      <c r="V76" s="362"/>
    </row>
    <row r="77" spans="1:22">
      <c r="B77" s="362" t="s">
        <v>1418</v>
      </c>
      <c r="C77" s="362"/>
      <c r="D77" s="362"/>
      <c r="E77" s="362"/>
      <c r="F77" s="362"/>
      <c r="G77" s="362"/>
      <c r="H77" s="362"/>
      <c r="I77" s="362"/>
      <c r="J77" s="362"/>
      <c r="K77" s="362"/>
      <c r="M77" s="362" t="s">
        <v>1419</v>
      </c>
      <c r="N77" s="362"/>
      <c r="O77" s="362"/>
      <c r="P77" s="362"/>
      <c r="Q77" s="362"/>
      <c r="R77" s="362"/>
      <c r="S77" s="362"/>
      <c r="T77" s="362"/>
      <c r="U77" s="362"/>
      <c r="V77" s="362"/>
    </row>
    <row r="78" spans="1:22">
      <c r="B78" s="666" t="s">
        <v>1420</v>
      </c>
      <c r="C78" s="362"/>
      <c r="D78" s="362"/>
      <c r="E78" s="362"/>
      <c r="F78" s="362"/>
      <c r="G78" s="362"/>
      <c r="H78" s="362"/>
      <c r="I78" s="362" t="s">
        <v>1417</v>
      </c>
      <c r="J78" s="362"/>
      <c r="K78" s="362"/>
      <c r="M78" s="362" t="s">
        <v>1421</v>
      </c>
      <c r="N78" s="362"/>
      <c r="O78" s="362"/>
      <c r="P78" s="362"/>
      <c r="Q78" s="362"/>
      <c r="R78" s="362"/>
      <c r="S78" s="362"/>
      <c r="T78" s="362"/>
      <c r="U78" s="362"/>
      <c r="V78" s="362"/>
    </row>
    <row r="79" spans="1:22">
      <c r="B79" s="362" t="s">
        <v>1422</v>
      </c>
      <c r="C79" s="362"/>
      <c r="D79" s="362"/>
      <c r="E79" s="362"/>
      <c r="F79" s="362"/>
      <c r="G79" s="362"/>
      <c r="H79" s="362"/>
      <c r="I79" s="362"/>
      <c r="J79" s="362"/>
      <c r="K79" s="362"/>
      <c r="M79" s="340" t="s">
        <v>1423</v>
      </c>
      <c r="N79" s="362"/>
      <c r="O79" s="362"/>
      <c r="P79" s="362"/>
      <c r="Q79" s="362"/>
      <c r="R79" s="362"/>
      <c r="S79" s="362"/>
      <c r="T79" s="362" t="s">
        <v>1424</v>
      </c>
      <c r="U79" s="362"/>
      <c r="V79" s="362"/>
    </row>
    <row r="80" spans="1:22">
      <c r="B80" s="665" t="s">
        <v>1425</v>
      </c>
      <c r="C80" s="362"/>
      <c r="D80" s="362"/>
      <c r="E80" s="362"/>
      <c r="F80" s="362"/>
      <c r="G80" s="362"/>
      <c r="H80" s="362"/>
      <c r="I80" s="362"/>
      <c r="J80" s="362"/>
      <c r="K80" s="362"/>
      <c r="M80" s="362" t="s">
        <v>1426</v>
      </c>
      <c r="N80" s="362"/>
      <c r="O80" s="362"/>
      <c r="P80" s="362"/>
      <c r="Q80" s="362"/>
      <c r="R80" s="362"/>
      <c r="S80" s="362"/>
      <c r="T80" s="362"/>
      <c r="U80" s="362"/>
      <c r="V80" s="362"/>
    </row>
    <row r="81" spans="1:22">
      <c r="B81" s="340" t="s">
        <v>1427</v>
      </c>
      <c r="C81" s="362"/>
      <c r="D81" s="362" t="s">
        <v>1428</v>
      </c>
      <c r="E81" s="362"/>
      <c r="F81" s="362"/>
      <c r="G81" s="362"/>
      <c r="H81" s="362"/>
      <c r="I81" s="362" t="s">
        <v>1429</v>
      </c>
      <c r="J81" s="362"/>
      <c r="K81" s="362"/>
      <c r="M81" s="362" t="s">
        <v>1430</v>
      </c>
      <c r="N81" s="362"/>
      <c r="O81" s="362"/>
      <c r="P81" s="362"/>
      <c r="Q81" s="362"/>
      <c r="R81" s="362"/>
      <c r="S81" s="362"/>
      <c r="T81" s="362"/>
      <c r="U81" s="362"/>
      <c r="V81" s="362"/>
    </row>
    <row r="82" spans="1:22">
      <c r="B82" s="362" t="s">
        <v>1431</v>
      </c>
      <c r="C82" s="362"/>
      <c r="D82" s="362"/>
      <c r="E82" s="362"/>
      <c r="F82" s="362"/>
      <c r="G82" s="362"/>
      <c r="H82" s="362"/>
      <c r="I82" s="362"/>
      <c r="J82" s="362"/>
      <c r="K82" s="362"/>
      <c r="M82" s="340" t="s">
        <v>1432</v>
      </c>
      <c r="N82" s="362"/>
      <c r="O82" s="362"/>
      <c r="P82" s="362"/>
      <c r="Q82" s="362"/>
      <c r="R82" s="362"/>
      <c r="S82" s="362"/>
      <c r="T82" s="362" t="s">
        <v>1433</v>
      </c>
      <c r="U82" s="362"/>
      <c r="V82" s="362"/>
    </row>
    <row r="83" spans="1:22">
      <c r="B83" s="340" t="s">
        <v>401</v>
      </c>
      <c r="C83" s="362" t="s">
        <v>1434</v>
      </c>
      <c r="D83" s="362"/>
      <c r="E83" s="362"/>
      <c r="F83" s="362"/>
      <c r="G83" s="362"/>
      <c r="H83" s="362"/>
      <c r="I83" s="362"/>
      <c r="J83" s="362"/>
      <c r="K83" s="362"/>
      <c r="M83" s="362" t="s">
        <v>1435</v>
      </c>
      <c r="N83" s="362"/>
      <c r="O83" s="362"/>
      <c r="P83" s="362"/>
      <c r="Q83" s="362"/>
      <c r="R83" s="362"/>
      <c r="S83" s="362"/>
      <c r="T83" s="362"/>
      <c r="U83" s="362"/>
      <c r="V83" s="362"/>
    </row>
    <row r="84" spans="1:22">
      <c r="B84" s="661" t="s">
        <v>1436</v>
      </c>
      <c r="C84" s="661"/>
      <c r="D84" s="661"/>
      <c r="E84" s="661"/>
      <c r="F84" s="661"/>
      <c r="G84" s="661"/>
      <c r="H84" s="661"/>
      <c r="I84" s="661"/>
      <c r="J84" s="661"/>
      <c r="K84" s="661"/>
      <c r="M84" s="663" t="s">
        <v>1436</v>
      </c>
      <c r="N84" s="663"/>
      <c r="O84" s="663" t="s">
        <v>1437</v>
      </c>
      <c r="P84" s="663"/>
      <c r="Q84" s="663"/>
      <c r="R84" s="663"/>
      <c r="S84" s="663"/>
      <c r="T84" s="663"/>
      <c r="U84" s="663"/>
      <c r="V84" s="663"/>
    </row>
    <row r="85" spans="1:22">
      <c r="A85" s="666"/>
      <c r="B85" s="666" t="s">
        <v>1438</v>
      </c>
      <c r="C85" s="665"/>
      <c r="D85" s="665"/>
      <c r="E85" s="665"/>
      <c r="F85" s="665"/>
      <c r="G85" s="665"/>
      <c r="H85" s="665"/>
      <c r="I85" s="665" t="s">
        <v>29</v>
      </c>
      <c r="J85" s="665"/>
      <c r="K85" s="665"/>
      <c r="M85" s="666" t="s">
        <v>1439</v>
      </c>
      <c r="N85" s="362"/>
      <c r="O85" s="362"/>
      <c r="P85" s="362"/>
      <c r="Q85" s="362"/>
      <c r="R85" s="362"/>
      <c r="S85" s="362"/>
      <c r="T85" s="362" t="s">
        <v>1440</v>
      </c>
      <c r="U85" s="362"/>
      <c r="V85" s="362"/>
    </row>
    <row r="86" spans="1:22">
      <c r="A86" s="340"/>
      <c r="B86" s="362" t="s">
        <v>1441</v>
      </c>
      <c r="C86" s="362"/>
      <c r="D86" s="362"/>
      <c r="E86" s="362"/>
      <c r="F86" s="362"/>
      <c r="G86" s="362"/>
      <c r="H86" s="362"/>
      <c r="I86" s="362"/>
      <c r="J86" s="362"/>
      <c r="K86" s="362"/>
      <c r="M86" s="213" t="s">
        <v>1442</v>
      </c>
      <c r="N86" s="362"/>
      <c r="O86" s="362"/>
      <c r="P86" s="362"/>
      <c r="Q86" s="362"/>
      <c r="R86" s="362"/>
      <c r="S86" s="362"/>
      <c r="T86" s="362"/>
      <c r="U86" s="362"/>
      <c r="V86" s="362"/>
    </row>
    <row r="87" spans="1:22">
      <c r="B87" s="362" t="s">
        <v>1443</v>
      </c>
      <c r="C87" s="362"/>
      <c r="D87" s="362"/>
      <c r="E87" s="362"/>
      <c r="F87" s="362"/>
      <c r="G87" s="362"/>
      <c r="H87" s="362"/>
      <c r="I87" s="362"/>
      <c r="J87" s="362"/>
      <c r="K87" s="362"/>
      <c r="M87" s="665" t="s">
        <v>1444</v>
      </c>
      <c r="N87" s="362"/>
      <c r="O87" s="362"/>
      <c r="P87" s="362"/>
      <c r="Q87" s="362"/>
      <c r="R87" s="362"/>
      <c r="S87" s="362"/>
      <c r="T87" s="362"/>
      <c r="U87" s="362"/>
      <c r="V87" s="362"/>
    </row>
    <row r="88" spans="1:22">
      <c r="B88" s="340" t="s">
        <v>1445</v>
      </c>
      <c r="C88" s="362"/>
      <c r="D88" s="362"/>
      <c r="E88" s="362"/>
      <c r="F88" s="362"/>
      <c r="G88" s="362"/>
      <c r="H88" s="362"/>
      <c r="I88" s="362" t="s">
        <v>24</v>
      </c>
      <c r="J88" s="362"/>
      <c r="K88" s="362"/>
      <c r="M88" s="666" t="s">
        <v>1446</v>
      </c>
      <c r="N88" s="362"/>
      <c r="O88" s="362"/>
      <c r="P88" s="362"/>
      <c r="Q88" s="362"/>
      <c r="R88" s="362"/>
      <c r="S88" s="362"/>
      <c r="T88" s="362" t="s">
        <v>1184</v>
      </c>
      <c r="U88" s="362"/>
      <c r="V88" s="362"/>
    </row>
    <row r="89" spans="1:22">
      <c r="B89" s="362" t="s">
        <v>1447</v>
      </c>
      <c r="C89" s="362"/>
      <c r="D89" s="362"/>
      <c r="E89" s="362"/>
      <c r="F89" s="362"/>
      <c r="G89" s="362"/>
      <c r="H89" s="362"/>
      <c r="I89" s="362"/>
      <c r="J89" s="362"/>
      <c r="K89" s="362"/>
      <c r="M89" s="665" t="s">
        <v>1448</v>
      </c>
      <c r="N89" s="362"/>
      <c r="O89" s="362"/>
      <c r="P89" s="362"/>
      <c r="Q89" s="362"/>
      <c r="R89" s="362"/>
      <c r="S89" s="362"/>
      <c r="T89" s="362"/>
      <c r="U89" s="362"/>
      <c r="V89" s="362"/>
    </row>
    <row r="90" spans="1:22">
      <c r="B90" s="665" t="s">
        <v>1443</v>
      </c>
      <c r="C90" s="362"/>
      <c r="D90" s="362"/>
      <c r="E90" s="362"/>
      <c r="F90" s="362"/>
      <c r="G90" s="362"/>
      <c r="H90" s="362"/>
      <c r="I90" s="362"/>
      <c r="J90" s="362"/>
      <c r="K90" s="362"/>
      <c r="M90" s="665" t="s">
        <v>1421</v>
      </c>
      <c r="N90" s="362"/>
      <c r="O90" s="362"/>
      <c r="P90" s="362"/>
      <c r="Q90" s="362"/>
      <c r="R90" s="362"/>
      <c r="S90" s="362"/>
      <c r="T90" s="362"/>
      <c r="U90" s="362"/>
      <c r="V90" s="362"/>
    </row>
    <row r="91" spans="1:22">
      <c r="B91" s="340" t="s">
        <v>1449</v>
      </c>
      <c r="C91" s="362"/>
      <c r="D91" s="362"/>
      <c r="E91" s="362"/>
      <c r="F91" s="362"/>
      <c r="G91" s="362"/>
      <c r="H91" s="362"/>
      <c r="I91" s="362" t="s">
        <v>17</v>
      </c>
      <c r="J91" s="362"/>
      <c r="K91" s="362"/>
      <c r="M91" s="665" t="s">
        <v>1444</v>
      </c>
      <c r="N91" s="362"/>
      <c r="O91" s="362"/>
      <c r="P91" s="362"/>
      <c r="Q91" s="362"/>
      <c r="R91" s="362"/>
      <c r="S91" s="362"/>
      <c r="T91" s="362"/>
      <c r="U91" s="362"/>
      <c r="V91" s="362"/>
    </row>
    <row r="92" spans="1:22">
      <c r="B92" s="362" t="s">
        <v>1450</v>
      </c>
      <c r="C92" s="362"/>
      <c r="D92" s="362"/>
      <c r="E92" s="362"/>
      <c r="F92" s="362"/>
      <c r="G92" s="362"/>
      <c r="H92" s="362"/>
      <c r="I92" s="362"/>
      <c r="J92" s="362"/>
      <c r="K92" s="362"/>
      <c r="M92" s="666" t="s">
        <v>1451</v>
      </c>
      <c r="N92" s="362"/>
      <c r="O92" s="362"/>
      <c r="P92" s="362"/>
      <c r="Q92" s="362"/>
      <c r="R92" s="362"/>
      <c r="S92" s="362"/>
      <c r="T92" s="362" t="s">
        <v>25</v>
      </c>
      <c r="U92" s="362"/>
      <c r="V92" s="362"/>
    </row>
    <row r="93" spans="1:22">
      <c r="B93" s="362" t="s">
        <v>1452</v>
      </c>
      <c r="C93" s="362"/>
      <c r="D93" s="362"/>
      <c r="E93" s="362"/>
      <c r="F93" s="362"/>
      <c r="G93" s="362"/>
      <c r="H93" s="362"/>
      <c r="I93" s="362"/>
      <c r="J93" s="362"/>
      <c r="K93" s="362"/>
      <c r="M93" s="665" t="s">
        <v>1453</v>
      </c>
      <c r="N93" s="362"/>
      <c r="O93" s="362"/>
      <c r="P93" s="362"/>
      <c r="Q93" s="362"/>
      <c r="R93" s="362"/>
      <c r="S93" s="362"/>
      <c r="T93" s="362"/>
      <c r="U93" s="362"/>
      <c r="V93" s="362"/>
    </row>
    <row r="94" spans="1:22">
      <c r="B94" s="665" t="s">
        <v>1443</v>
      </c>
      <c r="C94" s="362"/>
      <c r="D94" s="362"/>
      <c r="E94" s="362"/>
      <c r="F94" s="362"/>
      <c r="G94" s="362"/>
      <c r="H94" s="362"/>
      <c r="I94" s="362"/>
      <c r="J94" s="362"/>
      <c r="K94" s="362"/>
      <c r="M94" s="665" t="s">
        <v>1454</v>
      </c>
      <c r="N94" s="362"/>
      <c r="O94" s="362"/>
      <c r="P94" s="362"/>
      <c r="Q94" s="362"/>
      <c r="R94" s="362"/>
      <c r="S94" s="362"/>
      <c r="T94" s="362"/>
      <c r="U94" s="362"/>
      <c r="V94" s="362"/>
    </row>
    <row r="95" spans="1:22">
      <c r="B95" s="666" t="s">
        <v>1455</v>
      </c>
      <c r="C95" s="362"/>
      <c r="D95" s="362"/>
      <c r="E95" s="362"/>
      <c r="F95" s="362"/>
      <c r="G95" s="362"/>
      <c r="H95" s="362"/>
      <c r="I95" s="362" t="s">
        <v>1184</v>
      </c>
      <c r="J95" s="362"/>
      <c r="K95" s="362"/>
      <c r="M95" s="665" t="s">
        <v>1444</v>
      </c>
      <c r="N95" s="665"/>
      <c r="O95" s="362"/>
      <c r="P95" s="362"/>
      <c r="Q95" s="362"/>
      <c r="R95" s="362"/>
      <c r="S95" s="362"/>
      <c r="T95" s="362"/>
      <c r="U95" s="362"/>
      <c r="V95" s="362"/>
    </row>
    <row r="96" spans="1:22">
      <c r="B96" s="665" t="s">
        <v>1448</v>
      </c>
      <c r="C96" s="362"/>
      <c r="D96" s="362"/>
      <c r="E96" s="362"/>
      <c r="F96" s="362"/>
      <c r="G96" s="362"/>
      <c r="H96" s="362"/>
      <c r="I96" s="362"/>
      <c r="J96" s="362"/>
      <c r="K96" s="362"/>
      <c r="M96" s="222" t="s">
        <v>1456</v>
      </c>
    </row>
    <row r="97" spans="2:20">
      <c r="B97" s="362" t="s">
        <v>1457</v>
      </c>
      <c r="C97" s="362"/>
      <c r="D97" s="362"/>
      <c r="E97" s="362"/>
      <c r="F97" s="362"/>
      <c r="G97" s="362"/>
      <c r="H97" s="362"/>
      <c r="I97" s="362"/>
      <c r="J97" s="362"/>
      <c r="K97" s="362"/>
      <c r="M97" s="222" t="s">
        <v>1458</v>
      </c>
    </row>
    <row r="98" spans="2:20">
      <c r="B98" s="666" t="s">
        <v>1459</v>
      </c>
      <c r="C98" s="362"/>
      <c r="D98" s="362"/>
      <c r="E98" s="362" t="s">
        <v>1460</v>
      </c>
      <c r="F98" s="362"/>
      <c r="G98" s="362"/>
      <c r="H98" s="362"/>
      <c r="I98" s="362"/>
      <c r="J98" s="362"/>
      <c r="K98" s="362"/>
    </row>
    <row r="99" spans="2:20">
      <c r="B99" s="666" t="s">
        <v>1461</v>
      </c>
      <c r="C99" s="362"/>
      <c r="D99" s="362"/>
      <c r="E99" s="362" t="s">
        <v>1462</v>
      </c>
      <c r="F99" s="362"/>
      <c r="G99" s="362"/>
      <c r="H99" s="362"/>
      <c r="I99" s="362" t="s">
        <v>1463</v>
      </c>
      <c r="J99" s="362"/>
      <c r="K99" s="362"/>
    </row>
    <row r="100" spans="2:20">
      <c r="B100" s="629" t="s">
        <v>1464</v>
      </c>
      <c r="C100" s="629"/>
      <c r="D100" s="629"/>
      <c r="E100" s="629"/>
      <c r="F100" s="629"/>
      <c r="G100" s="629"/>
      <c r="H100" s="629"/>
      <c r="I100" s="629"/>
      <c r="J100" s="629"/>
      <c r="L100" s="629"/>
      <c r="M100" s="629"/>
      <c r="N100" s="629"/>
      <c r="O100" s="629"/>
      <c r="P100" s="629"/>
      <c r="Q100" s="629"/>
      <c r="R100" s="629"/>
      <c r="S100" s="629"/>
      <c r="T100" s="629"/>
    </row>
    <row r="101" spans="2:20">
      <c r="B101" s="667" t="s">
        <v>1465</v>
      </c>
      <c r="L101" s="339"/>
    </row>
    <row r="102" spans="2:20">
      <c r="B102" s="237" t="s">
        <v>1466</v>
      </c>
      <c r="L102" s="636"/>
    </row>
    <row r="103" spans="2:20">
      <c r="B103" s="339" t="s">
        <v>1467</v>
      </c>
    </row>
    <row r="104" spans="2:20">
      <c r="B104" s="237" t="s">
        <v>1468</v>
      </c>
    </row>
    <row r="105" spans="2:20">
      <c r="B105" s="340" t="s">
        <v>435</v>
      </c>
    </row>
    <row r="106" spans="2:20">
      <c r="B106" s="237" t="s">
        <v>1469</v>
      </c>
    </row>
    <row r="107" spans="2:20">
      <c r="B107" s="339" t="s">
        <v>1470</v>
      </c>
    </row>
    <row r="108" spans="2:20">
      <c r="B108" s="237" t="s">
        <v>1471</v>
      </c>
      <c r="L108" s="339"/>
    </row>
    <row r="109" spans="2:20">
      <c r="B109" s="339" t="s">
        <v>221</v>
      </c>
    </row>
    <row r="110" spans="2:20">
      <c r="B110" s="237" t="s">
        <v>1472</v>
      </c>
    </row>
    <row r="111" spans="2:20">
      <c r="B111" s="237" t="s">
        <v>1473</v>
      </c>
      <c r="L111" s="339"/>
      <c r="M111" s="339"/>
    </row>
    <row r="112" spans="2:20">
      <c r="B112" s="339" t="s">
        <v>426</v>
      </c>
    </row>
    <row r="113" spans="2:16">
      <c r="B113" s="237" t="s">
        <v>1474</v>
      </c>
    </row>
    <row r="114" spans="2:16">
      <c r="B114" s="237" t="s">
        <v>1475</v>
      </c>
    </row>
    <row r="115" spans="2:16">
      <c r="B115" s="237" t="s">
        <v>309</v>
      </c>
      <c r="L115" s="339"/>
    </row>
    <row r="116" spans="2:16">
      <c r="B116" s="339" t="s">
        <v>1476</v>
      </c>
    </row>
    <row r="117" spans="2:16">
      <c r="B117" s="237" t="s">
        <v>1477</v>
      </c>
    </row>
    <row r="118" spans="2:16">
      <c r="B118" s="339" t="s">
        <v>432</v>
      </c>
    </row>
    <row r="119" spans="2:16">
      <c r="B119" s="237" t="s">
        <v>1478</v>
      </c>
    </row>
    <row r="120" spans="2:16">
      <c r="B120" s="339" t="s">
        <v>421</v>
      </c>
    </row>
    <row r="121" spans="2:16">
      <c r="B121" s="237" t="s">
        <v>1479</v>
      </c>
    </row>
    <row r="122" spans="2:16">
      <c r="B122" s="237" t="s">
        <v>1480</v>
      </c>
      <c r="L122" s="629"/>
      <c r="M122" s="629"/>
      <c r="O122" s="630"/>
      <c r="P122" s="630"/>
    </row>
    <row r="123" spans="2:16">
      <c r="B123" s="339" t="s">
        <v>1481</v>
      </c>
    </row>
    <row r="124" spans="2:16">
      <c r="B124" s="237" t="s">
        <v>1482</v>
      </c>
    </row>
    <row r="125" spans="2:16">
      <c r="B125" s="237" t="s">
        <v>1283</v>
      </c>
    </row>
    <row r="126" spans="2:16">
      <c r="B126" s="237" t="s">
        <v>1484</v>
      </c>
    </row>
    <row r="127" spans="2:16">
      <c r="B127" s="237" t="s">
        <v>1485</v>
      </c>
    </row>
    <row r="128" spans="2:16">
      <c r="B128" s="237" t="s">
        <v>1486</v>
      </c>
    </row>
    <row r="130" spans="2:16">
      <c r="B130" s="339" t="s">
        <v>1487</v>
      </c>
      <c r="L130" s="630" t="s">
        <v>1179</v>
      </c>
      <c r="M130" s="630"/>
      <c r="O130" s="630" t="s">
        <v>1189</v>
      </c>
      <c r="P130" s="630"/>
    </row>
    <row r="131" spans="2:16">
      <c r="B131" s="237" t="s">
        <v>1488</v>
      </c>
      <c r="L131" s="237" t="s">
        <v>1489</v>
      </c>
      <c r="O131" s="237" t="s">
        <v>229</v>
      </c>
    </row>
    <row r="132" spans="2:16">
      <c r="L132" s="237" t="s">
        <v>170</v>
      </c>
      <c r="O132" s="237" t="s">
        <v>1330</v>
      </c>
    </row>
    <row r="133" spans="2:16">
      <c r="B133" s="339" t="s">
        <v>401</v>
      </c>
      <c r="L133" s="237" t="s">
        <v>164</v>
      </c>
    </row>
    <row r="134" spans="2:16">
      <c r="B134" s="237" t="s">
        <v>1490</v>
      </c>
      <c r="L134" s="237" t="s">
        <v>1491</v>
      </c>
      <c r="O134" s="222" t="s">
        <v>1458</v>
      </c>
    </row>
    <row r="135" spans="2:16">
      <c r="B135" s="237" t="s">
        <v>1492</v>
      </c>
      <c r="L135" s="237" t="s">
        <v>1493</v>
      </c>
    </row>
    <row r="136" spans="2:16">
      <c r="B136" s="237" t="s">
        <v>1494</v>
      </c>
      <c r="L136" s="237" t="s">
        <v>1483</v>
      </c>
    </row>
    <row r="137" spans="2:16">
      <c r="B137" s="237" t="s">
        <v>1495</v>
      </c>
      <c r="L137" s="339" t="s">
        <v>1496</v>
      </c>
    </row>
    <row r="138" spans="2:16">
      <c r="B138" s="339" t="s">
        <v>1497</v>
      </c>
      <c r="L138" s="237" t="s">
        <v>1368</v>
      </c>
    </row>
    <row r="139" spans="2:16">
      <c r="B139" s="237" t="s">
        <v>1498</v>
      </c>
      <c r="L139" s="237" t="s">
        <v>1499</v>
      </c>
    </row>
    <row r="140" spans="2:16">
      <c r="L140" s="237" t="s">
        <v>1283</v>
      </c>
    </row>
    <row r="141" spans="2:16">
      <c r="B141" s="668"/>
      <c r="L141" s="237" t="s">
        <v>1500</v>
      </c>
    </row>
    <row r="142" spans="2:16">
      <c r="L142" s="237" t="s">
        <v>1501</v>
      </c>
    </row>
    <row r="144" spans="2:16">
      <c r="L144" s="629"/>
      <c r="M144" s="629"/>
      <c r="N144" s="629"/>
      <c r="O144" s="629"/>
    </row>
    <row r="145" spans="2:13">
      <c r="B145" s="668" t="s">
        <v>1502</v>
      </c>
      <c r="L145" s="222"/>
    </row>
    <row r="146" spans="2:13">
      <c r="B146" s="237" t="s">
        <v>1503</v>
      </c>
      <c r="L146" s="222"/>
    </row>
    <row r="147" spans="2:13">
      <c r="B147" s="237" t="s">
        <v>1504</v>
      </c>
      <c r="L147" s="222"/>
    </row>
    <row r="148" spans="2:13">
      <c r="L148" s="222"/>
    </row>
    <row r="149" spans="2:13">
      <c r="B149" s="237" t="s">
        <v>1505</v>
      </c>
      <c r="L149" s="222"/>
    </row>
    <row r="150" spans="2:13">
      <c r="B150" s="237" t="s">
        <v>1506</v>
      </c>
      <c r="C150" s="237" t="s">
        <v>1507</v>
      </c>
      <c r="L150" s="222"/>
    </row>
    <row r="151" spans="2:13">
      <c r="L151" s="222"/>
    </row>
    <row r="152" spans="2:13">
      <c r="B152" s="237" t="s">
        <v>1508</v>
      </c>
      <c r="L152" s="222"/>
    </row>
    <row r="153" spans="2:13">
      <c r="L153" s="222"/>
      <c r="M153" s="222"/>
    </row>
    <row r="154" spans="2:13">
      <c r="L154"/>
      <c r="M154" s="222"/>
    </row>
    <row r="155" spans="2:13">
      <c r="L155"/>
      <c r="M155" s="222"/>
    </row>
    <row r="156" spans="2:13">
      <c r="B156" s="237" t="s">
        <v>1509</v>
      </c>
      <c r="L156"/>
      <c r="M156" s="222"/>
    </row>
    <row r="157" spans="2:13">
      <c r="L157"/>
      <c r="M157" s="222"/>
    </row>
    <row r="158" spans="2:13">
      <c r="B158" s="237" t="s">
        <v>1510</v>
      </c>
      <c r="L158"/>
      <c r="M158" s="222"/>
    </row>
    <row r="159" spans="2:13">
      <c r="L159"/>
      <c r="M159" s="222"/>
    </row>
    <row r="160" spans="2:13">
      <c r="L160"/>
      <c r="M160" s="222"/>
    </row>
    <row r="161" spans="2:2">
      <c r="B161" s="237" t="s">
        <v>1511</v>
      </c>
    </row>
    <row r="164" spans="2:2">
      <c r="B164" s="237" t="s">
        <v>1512</v>
      </c>
    </row>
    <row r="166" spans="2:2">
      <c r="B166" s="237" t="s">
        <v>1508</v>
      </c>
    </row>
    <row r="168" spans="2:2">
      <c r="B168" s="237" t="s">
        <v>1513</v>
      </c>
    </row>
    <row r="170" spans="2:2">
      <c r="B170" s="237" t="s">
        <v>1514</v>
      </c>
    </row>
    <row r="172" spans="2:2">
      <c r="B172" s="237" t="s">
        <v>1515</v>
      </c>
    </row>
    <row r="175" spans="2:2">
      <c r="B175" s="237" t="s">
        <v>1516</v>
      </c>
    </row>
    <row r="178" spans="2:2">
      <c r="B178" s="237" t="s">
        <v>1517</v>
      </c>
    </row>
    <row r="180" spans="2:2">
      <c r="B180" s="237" t="s">
        <v>1508</v>
      </c>
    </row>
    <row r="182" spans="2:2">
      <c r="B182" s="237" t="s">
        <v>1513</v>
      </c>
    </row>
    <row r="184" spans="2:2">
      <c r="B184" s="237" t="s">
        <v>1518</v>
      </c>
    </row>
    <row r="186" spans="2:2">
      <c r="B186" s="237" t="s">
        <v>1519</v>
      </c>
    </row>
    <row r="189" spans="2:2">
      <c r="B189" s="237" t="s">
        <v>1520</v>
      </c>
    </row>
    <row r="192" spans="2:2">
      <c r="B192" s="237" t="s">
        <v>1521</v>
      </c>
    </row>
    <row r="194" spans="2:2">
      <c r="B194" s="237" t="s">
        <v>1508</v>
      </c>
    </row>
    <row r="196" spans="2:2">
      <c r="B196" s="237" t="s">
        <v>1513</v>
      </c>
    </row>
    <row r="198" spans="2:2">
      <c r="B198" s="237" t="s">
        <v>1522</v>
      </c>
    </row>
    <row r="200" spans="2:2">
      <c r="B200" s="237" t="s">
        <v>1523</v>
      </c>
    </row>
    <row r="203" spans="2:2">
      <c r="B203" s="237" t="s">
        <v>1524</v>
      </c>
    </row>
    <row r="206" spans="2:2">
      <c r="B206" s="237" t="s">
        <v>1525</v>
      </c>
    </row>
    <row r="208" spans="2:2">
      <c r="B208" s="237" t="s">
        <v>1508</v>
      </c>
    </row>
    <row r="210" spans="2:2">
      <c r="B210" s="237" t="s">
        <v>1513</v>
      </c>
    </row>
    <row r="212" spans="2:2">
      <c r="B212" s="237" t="s">
        <v>1526</v>
      </c>
    </row>
    <row r="214" spans="2:2">
      <c r="B214" s="237" t="s">
        <v>1527</v>
      </c>
    </row>
    <row r="217" spans="2:2">
      <c r="B217" s="237" t="s">
        <v>1528</v>
      </c>
    </row>
  </sheetData>
  <mergeCells count="2">
    <mergeCell ref="T7:X8"/>
    <mergeCell ref="T9:X10"/>
  </mergeCells>
  <pageMargins left="0.7" right="0.7" top="0.75" bottom="0.75" header="0.511811023622047" footer="0.511811023622047"/>
  <pageSetup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65753-6F1A-E242-8E51-49530066CFAA}">
  <dimension ref="A1:E9"/>
  <sheetViews>
    <sheetView workbookViewId="0">
      <selection activeCell="A2" sqref="A2:A9"/>
    </sheetView>
  </sheetViews>
  <sheetFormatPr baseColWidth="10" defaultRowHeight="15"/>
  <cols>
    <col min="1" max="1" width="21.33203125" customWidth="1"/>
  </cols>
  <sheetData>
    <row r="1" spans="1:5">
      <c r="A1" s="629" t="s">
        <v>1349</v>
      </c>
      <c r="B1" s="629"/>
      <c r="C1" s="629"/>
      <c r="D1" s="629"/>
      <c r="E1" s="629"/>
    </row>
    <row r="2" spans="1:5">
      <c r="A2" s="339"/>
      <c r="B2" s="237"/>
      <c r="C2" s="237"/>
      <c r="D2" s="237"/>
      <c r="E2" s="237"/>
    </row>
    <row r="3" spans="1:5">
      <c r="A3" s="237"/>
      <c r="B3" s="237"/>
      <c r="C3" s="237"/>
      <c r="D3" s="237"/>
      <c r="E3" s="237"/>
    </row>
    <row r="4" spans="1:5">
      <c r="A4" s="237"/>
      <c r="B4" s="237"/>
      <c r="C4" s="237"/>
      <c r="D4" s="237"/>
      <c r="E4" s="237"/>
    </row>
    <row r="5" spans="1:5">
      <c r="A5" s="237"/>
      <c r="B5" s="237"/>
      <c r="C5" s="237"/>
      <c r="D5" s="237"/>
      <c r="E5" s="237"/>
    </row>
    <row r="6" spans="1:5">
      <c r="A6" s="237"/>
      <c r="B6" s="237"/>
      <c r="C6" s="237"/>
      <c r="D6" s="237"/>
      <c r="E6" s="237"/>
    </row>
    <row r="7" spans="1:5">
      <c r="A7" s="237"/>
      <c r="B7" s="237"/>
      <c r="C7" s="237"/>
      <c r="D7" s="237"/>
      <c r="E7" s="237"/>
    </row>
    <row r="8" spans="1:5">
      <c r="A8" s="237"/>
      <c r="B8" s="237"/>
      <c r="C8" s="237"/>
      <c r="D8" s="237"/>
      <c r="E8" s="237"/>
    </row>
    <row r="9" spans="1:5">
      <c r="A9" s="237"/>
      <c r="B9" s="237"/>
      <c r="C9" s="237"/>
      <c r="D9" s="237"/>
      <c r="E9" s="23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P71"/>
  <sheetViews>
    <sheetView topLeftCell="A36" zoomScale="110" zoomScaleNormal="110" workbookViewId="0">
      <selection activeCell="C44" sqref="C44:G44"/>
    </sheetView>
  </sheetViews>
  <sheetFormatPr baseColWidth="10" defaultColWidth="8.6640625" defaultRowHeight="15"/>
  <cols>
    <col min="2" max="3" width="10.1640625" customWidth="1"/>
    <col min="4" max="4" width="35" customWidth="1"/>
    <col min="9" max="9" width="8.83203125" style="211" customWidth="1"/>
    <col min="10" max="10" width="34.5" customWidth="1"/>
  </cols>
  <sheetData>
    <row r="2" spans="2:16">
      <c r="B2" t="s">
        <v>1529</v>
      </c>
      <c r="D2" t="s">
        <v>52</v>
      </c>
      <c r="F2" t="s">
        <v>1530</v>
      </c>
      <c r="I2" s="211" t="s">
        <v>1531</v>
      </c>
      <c r="J2" t="s">
        <v>1532</v>
      </c>
      <c r="M2" t="s">
        <v>1533</v>
      </c>
    </row>
    <row r="3" spans="2:16">
      <c r="B3" t="s">
        <v>8</v>
      </c>
      <c r="D3" t="s">
        <v>1534</v>
      </c>
      <c r="E3" s="282">
        <v>12</v>
      </c>
      <c r="F3" t="s">
        <v>147</v>
      </c>
      <c r="G3">
        <v>3</v>
      </c>
      <c r="I3" s="669"/>
      <c r="J3">
        <v>10</v>
      </c>
      <c r="K3" s="282">
        <v>-2</v>
      </c>
      <c r="L3" t="s">
        <v>1535</v>
      </c>
      <c r="M3" s="282">
        <v>1</v>
      </c>
      <c r="N3" t="s">
        <v>1536</v>
      </c>
    </row>
    <row r="4" spans="2:16">
      <c r="B4" t="s">
        <v>1158</v>
      </c>
      <c r="D4" t="s">
        <v>63</v>
      </c>
      <c r="E4" s="282">
        <v>10</v>
      </c>
      <c r="F4" t="s">
        <v>134</v>
      </c>
      <c r="G4">
        <v>1</v>
      </c>
      <c r="I4" s="669"/>
      <c r="J4">
        <v>9</v>
      </c>
      <c r="K4" s="282">
        <v>-1</v>
      </c>
      <c r="L4" t="s">
        <v>69</v>
      </c>
      <c r="M4" s="282">
        <v>2</v>
      </c>
      <c r="N4" t="s">
        <v>271</v>
      </c>
    </row>
    <row r="5" spans="2:16">
      <c r="B5" t="s">
        <v>1197</v>
      </c>
      <c r="D5" t="s">
        <v>347</v>
      </c>
      <c r="E5" s="282">
        <v>8</v>
      </c>
      <c r="F5" t="s">
        <v>63</v>
      </c>
      <c r="G5">
        <v>2</v>
      </c>
      <c r="I5" s="669"/>
      <c r="J5">
        <v>8</v>
      </c>
      <c r="K5" s="282">
        <v>0</v>
      </c>
      <c r="L5" t="s">
        <v>73</v>
      </c>
      <c r="M5" s="282">
        <v>3</v>
      </c>
      <c r="N5" t="s">
        <v>270</v>
      </c>
    </row>
    <row r="6" spans="2:16">
      <c r="B6" t="s">
        <v>1179</v>
      </c>
      <c r="I6" s="669"/>
      <c r="J6">
        <v>7</v>
      </c>
      <c r="K6" s="282">
        <v>1</v>
      </c>
      <c r="L6" t="s">
        <v>1536</v>
      </c>
      <c r="M6" s="282">
        <v>4</v>
      </c>
      <c r="N6" t="s">
        <v>71</v>
      </c>
    </row>
    <row r="7" spans="2:16">
      <c r="E7" s="670" t="s">
        <v>1537</v>
      </c>
      <c r="F7" s="670"/>
      <c r="G7" s="670"/>
      <c r="I7" s="669"/>
      <c r="J7">
        <v>6</v>
      </c>
      <c r="K7" s="282">
        <v>2</v>
      </c>
      <c r="L7" t="s">
        <v>271</v>
      </c>
      <c r="M7" s="282">
        <v>5</v>
      </c>
      <c r="N7" t="s">
        <v>1538</v>
      </c>
    </row>
    <row r="8" spans="2:16">
      <c r="B8" t="s">
        <v>1175</v>
      </c>
      <c r="C8" s="167" t="s">
        <v>1539</v>
      </c>
      <c r="D8" t="s">
        <v>523</v>
      </c>
      <c r="E8" t="s">
        <v>1540</v>
      </c>
      <c r="I8" s="669"/>
      <c r="J8">
        <v>0</v>
      </c>
      <c r="K8" s="282">
        <v>3</v>
      </c>
      <c r="L8" t="s">
        <v>270</v>
      </c>
    </row>
    <row r="9" spans="2:16">
      <c r="B9" t="s">
        <v>1166</v>
      </c>
      <c r="C9" s="167" t="s">
        <v>1541</v>
      </c>
      <c r="E9" t="s">
        <v>1056</v>
      </c>
      <c r="I9" s="669"/>
      <c r="J9">
        <v>1</v>
      </c>
      <c r="K9" s="282">
        <v>4</v>
      </c>
      <c r="L9" t="s">
        <v>71</v>
      </c>
    </row>
    <row r="10" spans="2:16">
      <c r="B10" t="s">
        <v>1170</v>
      </c>
      <c r="C10" s="167" t="s">
        <v>1542</v>
      </c>
      <c r="D10" t="s">
        <v>1543</v>
      </c>
      <c r="E10" t="s">
        <v>1544</v>
      </c>
      <c r="I10" s="669"/>
      <c r="J10">
        <v>2</v>
      </c>
      <c r="K10" s="282">
        <v>5</v>
      </c>
      <c r="L10" t="s">
        <v>1538</v>
      </c>
    </row>
    <row r="11" spans="2:16">
      <c r="B11" s="212" t="s">
        <v>1545</v>
      </c>
      <c r="C11" s="167" t="s">
        <v>1546</v>
      </c>
      <c r="D11" t="s">
        <v>282</v>
      </c>
      <c r="E11" t="s">
        <v>1547</v>
      </c>
      <c r="I11" s="669"/>
      <c r="J11">
        <v>3</v>
      </c>
      <c r="K11" s="282">
        <v>6</v>
      </c>
      <c r="L11" t="s">
        <v>269</v>
      </c>
    </row>
    <row r="12" spans="2:16">
      <c r="C12" s="167"/>
      <c r="E12" t="s">
        <v>1548</v>
      </c>
      <c r="I12" s="669"/>
      <c r="J12">
        <v>4</v>
      </c>
      <c r="K12" s="282">
        <v>7</v>
      </c>
      <c r="L12" t="s">
        <v>1549</v>
      </c>
    </row>
    <row r="13" spans="2:16">
      <c r="C13" s="167"/>
      <c r="E13" t="s">
        <v>1550</v>
      </c>
      <c r="I13" s="669"/>
      <c r="J13">
        <v>5</v>
      </c>
      <c r="K13" s="282">
        <v>8</v>
      </c>
      <c r="L13" t="s">
        <v>1551</v>
      </c>
    </row>
    <row r="14" spans="2:16">
      <c r="C14" s="167"/>
      <c r="I14" s="669"/>
    </row>
    <row r="15" spans="2:16">
      <c r="C15" s="167"/>
      <c r="I15" s="669"/>
      <c r="J15" s="477" t="s">
        <v>32</v>
      </c>
      <c r="K15" s="671"/>
      <c r="L15" s="477"/>
      <c r="M15" s="477"/>
      <c r="N15" s="477"/>
    </row>
    <row r="16" spans="2:16">
      <c r="I16" s="669"/>
      <c r="J16" t="s">
        <v>1552</v>
      </c>
      <c r="K16" s="672"/>
      <c r="O16" s="282">
        <v>3</v>
      </c>
      <c r="P16" t="s">
        <v>1553</v>
      </c>
    </row>
    <row r="17" spans="2:16">
      <c r="I17" s="669"/>
      <c r="J17" t="s">
        <v>1554</v>
      </c>
      <c r="K17" s="672"/>
      <c r="O17" s="282">
        <v>4</v>
      </c>
      <c r="P17" t="s">
        <v>1555</v>
      </c>
    </row>
    <row r="18" spans="2:16">
      <c r="I18" s="669"/>
      <c r="J18" t="s">
        <v>1556</v>
      </c>
      <c r="K18" s="672"/>
      <c r="O18" s="282">
        <v>5</v>
      </c>
      <c r="P18" t="s">
        <v>1557</v>
      </c>
    </row>
    <row r="19" spans="2:16">
      <c r="G19" t="s">
        <v>1558</v>
      </c>
      <c r="I19" s="669"/>
      <c r="J19" t="s">
        <v>1559</v>
      </c>
      <c r="K19" s="672"/>
      <c r="O19" s="282">
        <v>6</v>
      </c>
      <c r="P19" t="s">
        <v>1560</v>
      </c>
    </row>
    <row r="20" spans="2:16">
      <c r="B20" s="237" t="s">
        <v>124</v>
      </c>
      <c r="I20" s="669"/>
      <c r="J20" t="s">
        <v>1561</v>
      </c>
      <c r="K20" s="672"/>
      <c r="O20" s="282">
        <v>7</v>
      </c>
      <c r="P20" t="s">
        <v>1562</v>
      </c>
    </row>
    <row r="21" spans="2:16">
      <c r="B21" s="237"/>
      <c r="I21" s="669"/>
      <c r="J21" t="s">
        <v>1563</v>
      </c>
      <c r="K21" s="672"/>
      <c r="O21" t="s">
        <v>1564</v>
      </c>
    </row>
    <row r="22" spans="2:16">
      <c r="B22" s="237" t="s">
        <v>1565</v>
      </c>
      <c r="I22" s="669"/>
      <c r="J22" t="s">
        <v>1566</v>
      </c>
      <c r="K22" s="672"/>
    </row>
    <row r="23" spans="2:16">
      <c r="B23" s="237" t="s">
        <v>1567</v>
      </c>
      <c r="I23" s="669"/>
      <c r="J23" t="s">
        <v>1568</v>
      </c>
      <c r="K23" s="672"/>
    </row>
    <row r="24" spans="2:16">
      <c r="B24" s="237" t="s">
        <v>1569</v>
      </c>
      <c r="I24" s="669"/>
      <c r="J24" t="s">
        <v>1570</v>
      </c>
      <c r="K24" s="672"/>
    </row>
    <row r="25" spans="2:16">
      <c r="I25" s="669"/>
      <c r="J25" t="s">
        <v>1571</v>
      </c>
      <c r="K25" s="672"/>
    </row>
    <row r="26" spans="2:16">
      <c r="I26" s="669"/>
      <c r="J26" t="s">
        <v>1572</v>
      </c>
    </row>
    <row r="27" spans="2:16">
      <c r="J27" t="s">
        <v>1573</v>
      </c>
    </row>
    <row r="28" spans="2:16">
      <c r="J28" t="s">
        <v>1574</v>
      </c>
    </row>
    <row r="29" spans="2:16">
      <c r="J29" t="s">
        <v>1575</v>
      </c>
    </row>
    <row r="30" spans="2:16">
      <c r="G30" t="s">
        <v>1540</v>
      </c>
      <c r="J30" t="s">
        <v>1576</v>
      </c>
    </row>
    <row r="31" spans="2:16">
      <c r="G31" t="s">
        <v>1056</v>
      </c>
      <c r="J31" t="s">
        <v>1577</v>
      </c>
    </row>
    <row r="32" spans="2:16">
      <c r="G32" t="s">
        <v>1544</v>
      </c>
      <c r="J32" t="s">
        <v>1578</v>
      </c>
    </row>
    <row r="33" spans="1:13">
      <c r="G33" t="s">
        <v>1547</v>
      </c>
      <c r="J33" t="s">
        <v>1579</v>
      </c>
    </row>
    <row r="34" spans="1:13">
      <c r="G34" t="s">
        <v>1548</v>
      </c>
      <c r="J34" t="s">
        <v>1580</v>
      </c>
    </row>
    <row r="35" spans="1:13">
      <c r="G35" t="s">
        <v>1550</v>
      </c>
    </row>
    <row r="37" spans="1:13" ht="19">
      <c r="B37" s="245" t="s">
        <v>1581</v>
      </c>
      <c r="C37" s="245" t="s">
        <v>1159</v>
      </c>
      <c r="D37" s="245" t="s">
        <v>1582</v>
      </c>
      <c r="E37" s="245" t="s">
        <v>1583</v>
      </c>
      <c r="F37" s="245" t="s">
        <v>1160</v>
      </c>
      <c r="G37" s="245" t="s">
        <v>1584</v>
      </c>
      <c r="H37" s="245" t="s">
        <v>1585</v>
      </c>
      <c r="I37" s="245" t="s">
        <v>1161</v>
      </c>
      <c r="J37" s="245" t="s">
        <v>1586</v>
      </c>
      <c r="K37" s="245" t="s">
        <v>1587</v>
      </c>
      <c r="L37" s="245" t="s">
        <v>1162</v>
      </c>
      <c r="M37" s="245" t="s">
        <v>1588</v>
      </c>
    </row>
    <row r="38" spans="1:13" ht="18">
      <c r="B38" s="244">
        <v>66</v>
      </c>
      <c r="C38" s="244">
        <v>11</v>
      </c>
      <c r="D38" s="244">
        <v>10</v>
      </c>
      <c r="E38" s="244">
        <v>9</v>
      </c>
      <c r="F38" s="244">
        <v>8</v>
      </c>
      <c r="G38" s="244">
        <v>7</v>
      </c>
      <c r="H38" s="244">
        <v>6</v>
      </c>
      <c r="I38" s="244">
        <v>5</v>
      </c>
      <c r="J38" s="244">
        <v>4</v>
      </c>
      <c r="K38" s="244">
        <v>3</v>
      </c>
      <c r="L38" s="244">
        <v>2</v>
      </c>
      <c r="M38" s="244">
        <v>1</v>
      </c>
    </row>
    <row r="39" spans="1:13" ht="18">
      <c r="B39" s="244">
        <v>55</v>
      </c>
      <c r="C39" s="244">
        <v>10</v>
      </c>
      <c r="D39" s="244">
        <v>9</v>
      </c>
      <c r="E39" s="244">
        <v>8</v>
      </c>
      <c r="F39" s="244">
        <v>7</v>
      </c>
      <c r="G39" s="244">
        <v>6</v>
      </c>
      <c r="H39" s="244">
        <v>5</v>
      </c>
      <c r="I39" s="244">
        <v>4</v>
      </c>
      <c r="J39" s="244">
        <v>3</v>
      </c>
      <c r="K39" s="244">
        <v>2</v>
      </c>
      <c r="L39" s="244">
        <v>1</v>
      </c>
      <c r="M39" s="244"/>
    </row>
    <row r="40" spans="1:13" ht="18">
      <c r="B40" s="244">
        <v>45</v>
      </c>
      <c r="C40" s="244">
        <v>9</v>
      </c>
      <c r="D40" s="244">
        <v>8</v>
      </c>
      <c r="E40" s="244">
        <v>7</v>
      </c>
      <c r="F40" s="244">
        <v>6</v>
      </c>
      <c r="G40" s="244">
        <v>5</v>
      </c>
      <c r="H40" s="244">
        <v>4</v>
      </c>
      <c r="I40" s="244">
        <v>3</v>
      </c>
      <c r="J40" s="244">
        <v>2</v>
      </c>
      <c r="K40" s="244">
        <v>1</v>
      </c>
      <c r="L40" s="244"/>
      <c r="M40" s="244"/>
    </row>
    <row r="41" spans="1:13" ht="18">
      <c r="B41" s="244">
        <v>36</v>
      </c>
      <c r="C41" s="244">
        <v>8</v>
      </c>
      <c r="D41" s="244">
        <v>7</v>
      </c>
      <c r="E41" s="244">
        <v>6</v>
      </c>
      <c r="F41" s="244">
        <v>5</v>
      </c>
      <c r="G41" s="244">
        <v>4</v>
      </c>
      <c r="H41" s="244">
        <v>3</v>
      </c>
      <c r="I41" s="244">
        <v>2</v>
      </c>
      <c r="J41" s="244">
        <v>1</v>
      </c>
      <c r="K41" s="244"/>
      <c r="L41" s="244"/>
      <c r="M41" s="244"/>
    </row>
    <row r="42" spans="1:13" ht="18">
      <c r="B42" s="244">
        <v>28</v>
      </c>
      <c r="C42" s="244">
        <v>7</v>
      </c>
      <c r="D42" s="244">
        <v>6</v>
      </c>
      <c r="E42" s="244">
        <v>5</v>
      </c>
      <c r="F42" s="244">
        <v>4</v>
      </c>
      <c r="G42" s="244">
        <v>3</v>
      </c>
      <c r="H42" s="244">
        <v>2</v>
      </c>
      <c r="I42" s="244">
        <v>1</v>
      </c>
      <c r="J42" s="244"/>
      <c r="K42" s="244"/>
      <c r="L42" s="244"/>
      <c r="M42" s="244"/>
    </row>
    <row r="43" spans="1:13" ht="18">
      <c r="B43" s="244">
        <v>21</v>
      </c>
      <c r="C43" s="244">
        <v>6</v>
      </c>
      <c r="D43" s="244">
        <v>5</v>
      </c>
      <c r="E43" s="244">
        <v>4</v>
      </c>
      <c r="F43" s="244">
        <v>3</v>
      </c>
      <c r="G43" s="244">
        <v>2</v>
      </c>
      <c r="H43" s="244">
        <v>1</v>
      </c>
      <c r="I43" s="244"/>
      <c r="J43" s="244"/>
      <c r="K43" s="244"/>
      <c r="L43" s="244"/>
      <c r="M43" s="244"/>
    </row>
    <row r="44" spans="1:13" ht="18">
      <c r="B44" s="244">
        <v>15</v>
      </c>
      <c r="C44" s="244">
        <v>5</v>
      </c>
      <c r="D44" s="244">
        <v>4</v>
      </c>
      <c r="E44" s="244">
        <v>3</v>
      </c>
      <c r="F44" s="244">
        <v>2</v>
      </c>
      <c r="G44" s="244">
        <v>1</v>
      </c>
      <c r="H44" s="244"/>
      <c r="I44" s="244"/>
      <c r="J44" s="244"/>
      <c r="K44" s="244"/>
      <c r="L44" s="244"/>
      <c r="M44" s="244"/>
    </row>
    <row r="45" spans="1:13" ht="18">
      <c r="B45" s="244">
        <v>10</v>
      </c>
      <c r="C45" s="244">
        <v>4</v>
      </c>
      <c r="D45" s="244">
        <v>3</v>
      </c>
      <c r="E45" s="244">
        <v>2</v>
      </c>
      <c r="F45" s="244">
        <v>1</v>
      </c>
      <c r="G45" s="244"/>
      <c r="H45" s="244"/>
      <c r="I45" s="244"/>
      <c r="J45" s="244"/>
      <c r="K45" s="244"/>
      <c r="L45" s="244"/>
      <c r="M45" s="244"/>
    </row>
    <row r="46" spans="1:13" ht="18">
      <c r="B46" s="244">
        <v>6</v>
      </c>
      <c r="C46" s="244">
        <v>3</v>
      </c>
      <c r="D46" s="244">
        <v>2</v>
      </c>
      <c r="E46" s="244">
        <v>1</v>
      </c>
      <c r="F46" s="244"/>
      <c r="G46" s="244"/>
      <c r="H46" s="244"/>
      <c r="I46" s="244"/>
      <c r="J46" s="244"/>
      <c r="K46" s="244"/>
      <c r="L46" s="244"/>
      <c r="M46" s="244"/>
    </row>
    <row r="47" spans="1:13" ht="18">
      <c r="B47" s="673">
        <v>3</v>
      </c>
      <c r="C47" s="673">
        <v>2</v>
      </c>
      <c r="D47" s="673">
        <v>1</v>
      </c>
      <c r="E47" s="244"/>
      <c r="F47" s="244"/>
      <c r="G47" s="244"/>
      <c r="H47" s="244"/>
      <c r="I47" s="244"/>
      <c r="J47" s="244"/>
      <c r="K47" s="244"/>
      <c r="L47" s="244"/>
      <c r="M47" s="244"/>
    </row>
    <row r="48" spans="1:13">
      <c r="A48" s="674"/>
      <c r="B48" s="675" t="s">
        <v>1053</v>
      </c>
      <c r="C48" s="674"/>
      <c r="D48" s="674"/>
      <c r="E48" s="676"/>
      <c r="F48" s="676"/>
      <c r="G48" s="676"/>
      <c r="H48" s="676"/>
      <c r="I48" s="676"/>
      <c r="J48" s="676"/>
      <c r="K48" s="676"/>
      <c r="L48" s="676"/>
      <c r="M48" s="676"/>
    </row>
    <row r="49" spans="1:5">
      <c r="A49" s="677" t="s">
        <v>1589</v>
      </c>
      <c r="B49" s="677" t="s">
        <v>1590</v>
      </c>
      <c r="C49" s="677" t="s">
        <v>1591</v>
      </c>
      <c r="D49" s="677" t="s">
        <v>1592</v>
      </c>
      <c r="E49" t="s">
        <v>1593</v>
      </c>
    </row>
    <row r="50" spans="1:5">
      <c r="A50" s="678">
        <v>1</v>
      </c>
      <c r="B50" s="679">
        <v>2</v>
      </c>
      <c r="C50" s="679">
        <v>2</v>
      </c>
      <c r="D50" s="680">
        <v>3</v>
      </c>
      <c r="E50" t="s">
        <v>1594</v>
      </c>
    </row>
    <row r="51" spans="1:5">
      <c r="A51" s="681">
        <v>2</v>
      </c>
      <c r="B51" s="682">
        <v>3</v>
      </c>
      <c r="C51" s="682">
        <v>3</v>
      </c>
      <c r="D51" s="683">
        <v>4</v>
      </c>
      <c r="E51" t="s">
        <v>1041</v>
      </c>
    </row>
    <row r="52" spans="1:5">
      <c r="A52" s="681">
        <v>3</v>
      </c>
      <c r="B52" s="682">
        <v>4</v>
      </c>
      <c r="C52" s="682">
        <v>4</v>
      </c>
      <c r="D52" s="683">
        <v>5</v>
      </c>
      <c r="E52" t="s">
        <v>1043</v>
      </c>
    </row>
    <row r="53" spans="1:5">
      <c r="A53" s="681">
        <v>4</v>
      </c>
      <c r="B53" s="682">
        <v>5</v>
      </c>
      <c r="C53" s="682">
        <v>5</v>
      </c>
      <c r="D53" s="683">
        <v>6</v>
      </c>
      <c r="E53" t="s">
        <v>1595</v>
      </c>
    </row>
    <row r="54" spans="1:5">
      <c r="A54" s="681">
        <v>5</v>
      </c>
      <c r="B54" s="682">
        <v>6</v>
      </c>
      <c r="C54" s="682">
        <v>6</v>
      </c>
      <c r="D54" s="683">
        <v>7</v>
      </c>
      <c r="E54" t="s">
        <v>1596</v>
      </c>
    </row>
    <row r="55" spans="1:5">
      <c r="A55" s="681">
        <v>6</v>
      </c>
      <c r="B55" s="682">
        <v>6</v>
      </c>
      <c r="C55" s="682">
        <v>7</v>
      </c>
      <c r="D55" s="683">
        <v>8</v>
      </c>
      <c r="E55" t="s">
        <v>1597</v>
      </c>
    </row>
    <row r="56" spans="1:5">
      <c r="A56" s="681">
        <v>7</v>
      </c>
      <c r="B56" s="682">
        <v>7</v>
      </c>
      <c r="C56" s="682">
        <v>7</v>
      </c>
      <c r="D56" s="683">
        <v>9</v>
      </c>
      <c r="E56" t="s">
        <v>1598</v>
      </c>
    </row>
    <row r="57" spans="1:5">
      <c r="A57" s="681">
        <v>8</v>
      </c>
      <c r="B57" s="682">
        <v>7</v>
      </c>
      <c r="C57" s="682">
        <v>8</v>
      </c>
      <c r="D57" s="683">
        <v>9</v>
      </c>
    </row>
    <row r="58" spans="1:5">
      <c r="A58" s="681">
        <v>9</v>
      </c>
      <c r="B58" s="682">
        <v>8</v>
      </c>
      <c r="C58" s="682">
        <v>8</v>
      </c>
      <c r="D58" s="683">
        <v>9</v>
      </c>
    </row>
    <row r="59" spans="1:5">
      <c r="A59" s="684">
        <v>10</v>
      </c>
      <c r="B59" s="685">
        <v>8</v>
      </c>
      <c r="C59" s="685">
        <v>9</v>
      </c>
      <c r="D59" s="686">
        <v>10</v>
      </c>
      <c r="E59" t="s">
        <v>1599</v>
      </c>
    </row>
    <row r="61" spans="1:5">
      <c r="A61" s="282"/>
      <c r="B61" s="282"/>
      <c r="C61" s="282"/>
      <c r="D61" s="282"/>
    </row>
    <row r="62" spans="1:5">
      <c r="A62" s="282"/>
      <c r="B62" s="282"/>
      <c r="C62" s="282"/>
      <c r="D62" s="812"/>
    </row>
    <row r="63" spans="1:5">
      <c r="A63" s="754"/>
      <c r="B63" s="282"/>
      <c r="C63" s="282"/>
      <c r="D63" s="812"/>
    </row>
    <row r="64" spans="1:5">
      <c r="A64" s="754"/>
      <c r="B64" s="282"/>
      <c r="C64" s="282"/>
      <c r="D64" s="812"/>
    </row>
    <row r="65" spans="1:4">
      <c r="A65" s="754"/>
      <c r="B65" s="282"/>
      <c r="C65" s="282"/>
      <c r="D65" s="812"/>
    </row>
    <row r="66" spans="1:4">
      <c r="A66" s="754"/>
      <c r="B66" s="282"/>
      <c r="C66" s="282"/>
      <c r="D66" s="812"/>
    </row>
    <row r="67" spans="1:4">
      <c r="A67" s="754"/>
      <c r="B67" s="282"/>
      <c r="C67" s="282"/>
      <c r="D67" s="812"/>
    </row>
    <row r="68" spans="1:4">
      <c r="A68" s="755"/>
      <c r="B68" s="282"/>
      <c r="C68" s="282"/>
      <c r="D68" s="812"/>
    </row>
    <row r="69" spans="1:4">
      <c r="A69" s="755"/>
      <c r="B69" s="282"/>
      <c r="C69" s="282"/>
      <c r="D69" s="812"/>
    </row>
    <row r="70" spans="1:4">
      <c r="A70" s="755"/>
      <c r="B70" s="282"/>
      <c r="C70" s="282"/>
      <c r="D70" s="812"/>
    </row>
    <row r="71" spans="1:4">
      <c r="A71" s="755"/>
      <c r="B71" s="282"/>
      <c r="C71" s="282"/>
      <c r="D71" s="812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D1960-EE92-8545-B5F8-7A2896210008}">
  <dimension ref="A1:J37"/>
  <sheetViews>
    <sheetView zoomScaleNormal="80" zoomScaleSheetLayoutView="100" workbookViewId="0">
      <selection activeCell="G9" sqref="G9"/>
    </sheetView>
  </sheetViews>
  <sheetFormatPr baseColWidth="10" defaultColWidth="8.83203125" defaultRowHeight="15"/>
  <cols>
    <col min="1" max="1" width="9.83203125" customWidth="1"/>
    <col min="2" max="3" width="34.5" bestFit="1" customWidth="1"/>
    <col min="4" max="4" width="43" style="676" customWidth="1"/>
    <col min="5" max="5" width="9" style="819" customWidth="1"/>
    <col min="6" max="6" width="10.1640625" style="819" bestFit="1" customWidth="1"/>
    <col min="7" max="7" width="16.83203125" style="819" customWidth="1"/>
    <col min="8" max="8" width="41" style="819" customWidth="1"/>
    <col min="9" max="9" width="14.33203125" style="830" customWidth="1"/>
    <col min="10" max="10" width="43.83203125" customWidth="1"/>
  </cols>
  <sheetData>
    <row r="1" spans="1:10" ht="16">
      <c r="A1" t="s">
        <v>1600</v>
      </c>
      <c r="F1" s="819" t="s">
        <v>1601</v>
      </c>
      <c r="G1" s="819" t="s">
        <v>1602</v>
      </c>
      <c r="H1" s="819" t="s">
        <v>1603</v>
      </c>
      <c r="I1" s="830" t="s">
        <v>1604</v>
      </c>
      <c r="J1" t="s">
        <v>1605</v>
      </c>
    </row>
    <row r="2" spans="1:10" ht="30">
      <c r="A2" s="282" t="s">
        <v>1606</v>
      </c>
      <c r="B2" s="282" t="s">
        <v>1607</v>
      </c>
      <c r="C2" s="282" t="s">
        <v>1608</v>
      </c>
      <c r="D2" s="813" t="s">
        <v>1609</v>
      </c>
      <c r="F2" s="826" t="s">
        <v>1610</v>
      </c>
      <c r="G2" s="827" t="s">
        <v>1611</v>
      </c>
      <c r="H2" s="828" t="s">
        <v>1612</v>
      </c>
      <c r="I2" s="831" t="s">
        <v>1613</v>
      </c>
      <c r="J2" s="832" t="s">
        <v>1614</v>
      </c>
    </row>
    <row r="3" spans="1:10" ht="30">
      <c r="A3" s="293">
        <v>1</v>
      </c>
      <c r="B3" s="840" t="s">
        <v>1615</v>
      </c>
      <c r="C3" s="818" t="s">
        <v>1615</v>
      </c>
      <c r="D3" s="815" t="s">
        <v>1615</v>
      </c>
      <c r="F3" s="829" t="s">
        <v>1616</v>
      </c>
      <c r="G3" s="823" t="s">
        <v>1617</v>
      </c>
      <c r="H3" s="816" t="s">
        <v>1618</v>
      </c>
      <c r="I3" s="820" t="s">
        <v>1619</v>
      </c>
      <c r="J3" s="816" t="s">
        <v>1620</v>
      </c>
    </row>
    <row r="4" spans="1:10" ht="45">
      <c r="A4" s="838" t="s">
        <v>1621</v>
      </c>
      <c r="B4" s="840" t="s">
        <v>1622</v>
      </c>
      <c r="C4" s="816" t="s">
        <v>1623</v>
      </c>
      <c r="D4" s="815" t="s">
        <v>1624</v>
      </c>
      <c r="F4" s="826" t="s">
        <v>1625</v>
      </c>
      <c r="G4" s="827" t="s">
        <v>1626</v>
      </c>
      <c r="H4" s="832" t="s">
        <v>1627</v>
      </c>
      <c r="I4" s="831" t="s">
        <v>1628</v>
      </c>
      <c r="J4" s="832" t="s">
        <v>1629</v>
      </c>
    </row>
    <row r="5" spans="1:10" ht="30">
      <c r="A5" s="838" t="s">
        <v>1630</v>
      </c>
      <c r="B5" s="840" t="s">
        <v>1631</v>
      </c>
      <c r="C5" s="815" t="s">
        <v>1631</v>
      </c>
      <c r="D5" s="815" t="s">
        <v>1631</v>
      </c>
      <c r="F5" s="829" t="s">
        <v>1632</v>
      </c>
      <c r="G5" s="823" t="s">
        <v>1633</v>
      </c>
      <c r="H5" s="818" t="s">
        <v>1634</v>
      </c>
      <c r="I5" s="820" t="s">
        <v>1635</v>
      </c>
      <c r="J5" s="816" t="s">
        <v>1636</v>
      </c>
    </row>
    <row r="6" spans="1:10" ht="32">
      <c r="A6" s="838" t="s">
        <v>1637</v>
      </c>
      <c r="B6" s="840" t="s">
        <v>1638</v>
      </c>
      <c r="C6" s="816" t="s">
        <v>1639</v>
      </c>
      <c r="D6" s="815" t="s">
        <v>1640</v>
      </c>
      <c r="F6" s="828" t="s">
        <v>1641</v>
      </c>
      <c r="G6" s="827" t="s">
        <v>1642</v>
      </c>
      <c r="H6" s="833" t="s">
        <v>1643</v>
      </c>
      <c r="I6" s="831" t="s">
        <v>1644</v>
      </c>
      <c r="J6" s="832" t="s">
        <v>1645</v>
      </c>
    </row>
    <row r="7" spans="1:10">
      <c r="A7" s="838" t="s">
        <v>1646</v>
      </c>
      <c r="B7" s="840" t="s">
        <v>1647</v>
      </c>
      <c r="C7" s="815" t="s">
        <v>1647</v>
      </c>
      <c r="D7" s="815" t="s">
        <v>1647</v>
      </c>
      <c r="F7" s="825" t="s">
        <v>1648</v>
      </c>
      <c r="G7" s="824" t="s">
        <v>1649</v>
      </c>
      <c r="H7" s="825" t="s">
        <v>1650</v>
      </c>
      <c r="I7" s="836" t="s">
        <v>1651</v>
      </c>
      <c r="J7" s="837" t="s">
        <v>1652</v>
      </c>
    </row>
    <row r="8" spans="1:10" ht="30">
      <c r="A8" s="838" t="s">
        <v>1653</v>
      </c>
      <c r="B8" s="840" t="s">
        <v>1654</v>
      </c>
      <c r="C8" s="816" t="s">
        <v>1655</v>
      </c>
      <c r="D8" s="815" t="s">
        <v>1656</v>
      </c>
      <c r="J8" s="676"/>
    </row>
    <row r="9" spans="1:10" ht="30">
      <c r="A9" s="839" t="s">
        <v>1657</v>
      </c>
      <c r="B9" s="840" t="s">
        <v>1658</v>
      </c>
      <c r="C9" s="816" t="s">
        <v>1659</v>
      </c>
      <c r="D9" s="816" t="s">
        <v>1660</v>
      </c>
    </row>
    <row r="10" spans="1:10" s="817" customFormat="1" ht="41.25" customHeight="1">
      <c r="A10" s="839" t="s">
        <v>1661</v>
      </c>
      <c r="B10" s="840" t="s">
        <v>1662</v>
      </c>
      <c r="C10" s="816" t="s">
        <v>1663</v>
      </c>
      <c r="D10" s="815" t="s">
        <v>1664</v>
      </c>
      <c r="E10" s="819"/>
      <c r="F10" s="819"/>
      <c r="G10" s="819"/>
      <c r="H10" s="819"/>
      <c r="I10" s="830"/>
    </row>
    <row r="11" spans="1:10" ht="30">
      <c r="A11" s="839" t="s">
        <v>1665</v>
      </c>
      <c r="B11" s="840" t="s">
        <v>1666</v>
      </c>
      <c r="C11" s="816" t="s">
        <v>1667</v>
      </c>
      <c r="D11" s="815" t="s">
        <v>1668</v>
      </c>
    </row>
    <row r="12" spans="1:10" ht="45">
      <c r="A12" s="839" t="s">
        <v>1669</v>
      </c>
      <c r="B12" s="840" t="s">
        <v>1670</v>
      </c>
      <c r="C12" s="815" t="s">
        <v>1671</v>
      </c>
      <c r="D12" s="815" t="s">
        <v>1672</v>
      </c>
    </row>
    <row r="14" spans="1:10">
      <c r="A14" s="834"/>
      <c r="B14" s="834" t="s">
        <v>1673</v>
      </c>
      <c r="C14" s="834"/>
      <c r="D14" s="835"/>
    </row>
    <row r="15" spans="1:10" ht="19">
      <c r="A15" s="814" t="s">
        <v>1601</v>
      </c>
      <c r="B15" s="814" t="s">
        <v>1674</v>
      </c>
    </row>
    <row r="16" spans="1:10" ht="19">
      <c r="A16" s="741" t="s">
        <v>1675</v>
      </c>
      <c r="B16" s="811" t="s">
        <v>1676</v>
      </c>
    </row>
    <row r="17" spans="1:4" ht="19">
      <c r="A17" s="741" t="s">
        <v>1677</v>
      </c>
      <c r="B17" s="811" t="s">
        <v>1678</v>
      </c>
    </row>
    <row r="18" spans="1:4" ht="19">
      <c r="A18" s="741" t="s">
        <v>1679</v>
      </c>
      <c r="B18" s="811" t="s">
        <v>1680</v>
      </c>
    </row>
    <row r="19" spans="1:4" ht="19">
      <c r="A19" s="741" t="s">
        <v>1637</v>
      </c>
      <c r="B19" s="811" t="s">
        <v>1681</v>
      </c>
    </row>
    <row r="20" spans="1:4" ht="19">
      <c r="A20" s="741" t="s">
        <v>1682</v>
      </c>
      <c r="B20" s="811" t="s">
        <v>1683</v>
      </c>
    </row>
    <row r="21" spans="1:4" ht="19">
      <c r="A21" s="741" t="s">
        <v>1684</v>
      </c>
      <c r="B21" s="811" t="s">
        <v>1685</v>
      </c>
    </row>
    <row r="22" spans="1:4" ht="19">
      <c r="A22" s="741" t="s">
        <v>1686</v>
      </c>
      <c r="B22" s="811" t="s">
        <v>1687</v>
      </c>
    </row>
    <row r="23" spans="1:4" ht="19">
      <c r="A23" s="741" t="s">
        <v>1688</v>
      </c>
      <c r="B23" s="811" t="s">
        <v>1689</v>
      </c>
    </row>
    <row r="24" spans="1:4" ht="19">
      <c r="A24" s="741" t="s">
        <v>1661</v>
      </c>
      <c r="B24" s="811" t="s">
        <v>1690</v>
      </c>
    </row>
    <row r="25" spans="1:4" ht="19">
      <c r="A25" s="741" t="s">
        <v>1691</v>
      </c>
      <c r="B25" s="811" t="s">
        <v>1692</v>
      </c>
    </row>
    <row r="26" spans="1:4">
      <c r="A26" s="834"/>
      <c r="B26" s="834" t="s">
        <v>1693</v>
      </c>
      <c r="C26" s="834"/>
      <c r="D26" s="835"/>
    </row>
    <row r="27" spans="1:4" ht="19">
      <c r="A27" s="814" t="s">
        <v>1601</v>
      </c>
      <c r="B27" s="814" t="s">
        <v>1694</v>
      </c>
    </row>
    <row r="28" spans="1:4" ht="19">
      <c r="A28" s="741" t="s">
        <v>1675</v>
      </c>
      <c r="B28" s="811" t="s">
        <v>1695</v>
      </c>
    </row>
    <row r="29" spans="1:4" ht="19">
      <c r="A29" s="741" t="s">
        <v>1696</v>
      </c>
      <c r="B29" s="811" t="s">
        <v>1697</v>
      </c>
    </row>
    <row r="30" spans="1:4" ht="19">
      <c r="A30" s="741" t="s">
        <v>1698</v>
      </c>
      <c r="B30" s="811" t="s">
        <v>1699</v>
      </c>
    </row>
    <row r="31" spans="1:4" ht="19">
      <c r="A31" s="741" t="s">
        <v>1700</v>
      </c>
      <c r="B31" s="811" t="s">
        <v>1701</v>
      </c>
    </row>
    <row r="32" spans="1:4" ht="19">
      <c r="A32" s="741" t="s">
        <v>1702</v>
      </c>
      <c r="B32" s="811" t="s">
        <v>1703</v>
      </c>
    </row>
    <row r="33" spans="1:2" ht="19">
      <c r="A33" s="741" t="s">
        <v>1704</v>
      </c>
      <c r="B33" s="811" t="s">
        <v>1705</v>
      </c>
    </row>
    <row r="34" spans="1:2" ht="19">
      <c r="A34" s="741" t="s">
        <v>1706</v>
      </c>
      <c r="B34" s="811" t="s">
        <v>1707</v>
      </c>
    </row>
    <row r="35" spans="1:2" ht="19">
      <c r="A35" s="741" t="s">
        <v>1708</v>
      </c>
      <c r="B35" s="811" t="s">
        <v>1709</v>
      </c>
    </row>
    <row r="36" spans="1:2" ht="19">
      <c r="A36" s="741" t="s">
        <v>1710</v>
      </c>
      <c r="B36" s="811" t="s">
        <v>1711</v>
      </c>
    </row>
    <row r="37" spans="1:2" ht="19">
      <c r="A37" s="741" t="s">
        <v>1712</v>
      </c>
      <c r="B37" s="811" t="s">
        <v>1713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82</vt:i4>
      </vt:variant>
    </vt:vector>
  </HeadingPairs>
  <TitlesOfParts>
    <vt:vector size="101" baseType="lpstr">
      <vt:lpstr>Slaine</vt:lpstr>
      <vt:lpstr>Slaine 3</vt:lpstr>
      <vt:lpstr>Martin 3</vt:lpstr>
      <vt:lpstr>Martin</vt:lpstr>
      <vt:lpstr>Mouse</vt:lpstr>
      <vt:lpstr>Ayumi</vt:lpstr>
      <vt:lpstr>Noctessa 3</vt:lpstr>
      <vt:lpstr>Noctessa</vt:lpstr>
      <vt:lpstr>Selene 3</vt:lpstr>
      <vt:lpstr>Selene</vt:lpstr>
      <vt:lpstr>Spell lists</vt:lpstr>
      <vt:lpstr>MM</vt:lpstr>
      <vt:lpstr>Monster Manual</vt:lpstr>
      <vt:lpstr>classes</vt:lpstr>
      <vt:lpstr>Taul2</vt:lpstr>
      <vt:lpstr>Feats</vt:lpstr>
      <vt:lpstr>Feat</vt:lpstr>
      <vt:lpstr>Taulukot</vt:lpstr>
      <vt:lpstr>combat</vt:lpstr>
      <vt:lpstr>Ayumi!CHA</vt:lpstr>
      <vt:lpstr>Martin!CHA</vt:lpstr>
      <vt:lpstr>'Martin 3'!CHA</vt:lpstr>
      <vt:lpstr>'Monster Manual'!CHA</vt:lpstr>
      <vt:lpstr>Mouse!CHA</vt:lpstr>
      <vt:lpstr>Noctessa!CHA</vt:lpstr>
      <vt:lpstr>'Noctessa 3'!CHA</vt:lpstr>
      <vt:lpstr>Selene!CHA</vt:lpstr>
      <vt:lpstr>'Selene 3'!CHA</vt:lpstr>
      <vt:lpstr>Slaine!CHA</vt:lpstr>
      <vt:lpstr>'Slaine 3'!CHA</vt:lpstr>
      <vt:lpstr>Ayumi!DEX</vt:lpstr>
      <vt:lpstr>Martin!DEX</vt:lpstr>
      <vt:lpstr>'Martin 3'!DEX</vt:lpstr>
      <vt:lpstr>'Monster Manual'!DEX</vt:lpstr>
      <vt:lpstr>Mouse!DEX</vt:lpstr>
      <vt:lpstr>Noctessa!DEX</vt:lpstr>
      <vt:lpstr>'Noctessa 3'!DEX</vt:lpstr>
      <vt:lpstr>Selene!DEX</vt:lpstr>
      <vt:lpstr>'Selene 3'!DEX</vt:lpstr>
      <vt:lpstr>Slaine!DEX</vt:lpstr>
      <vt:lpstr>'Slaine 3'!DEX</vt:lpstr>
      <vt:lpstr>Ayumi!INT</vt:lpstr>
      <vt:lpstr>Martin!INT</vt:lpstr>
      <vt:lpstr>'Martin 3'!INT</vt:lpstr>
      <vt:lpstr>Mouse!INT</vt:lpstr>
      <vt:lpstr>Noctessa!INT</vt:lpstr>
      <vt:lpstr>'Noctessa 3'!INT</vt:lpstr>
      <vt:lpstr>Selene!INT</vt:lpstr>
      <vt:lpstr>'Selene 3'!INT</vt:lpstr>
      <vt:lpstr>Slaine!INT</vt:lpstr>
      <vt:lpstr>'Slaine 3'!INT</vt:lpstr>
      <vt:lpstr>Ayumi!Level</vt:lpstr>
      <vt:lpstr>Martin!Level</vt:lpstr>
      <vt:lpstr>'Martin 3'!Level</vt:lpstr>
      <vt:lpstr>Mouse!Level</vt:lpstr>
      <vt:lpstr>Noctessa!Level</vt:lpstr>
      <vt:lpstr>'Noctessa 3'!Level</vt:lpstr>
      <vt:lpstr>Selene!Level</vt:lpstr>
      <vt:lpstr>'Selene 3'!Level</vt:lpstr>
      <vt:lpstr>Ayumi!LVL</vt:lpstr>
      <vt:lpstr>Martin!LVL</vt:lpstr>
      <vt:lpstr>'Martin 3'!LVL</vt:lpstr>
      <vt:lpstr>Mouse!LVL</vt:lpstr>
      <vt:lpstr>Noctessa!LVL</vt:lpstr>
      <vt:lpstr>'Noctessa 3'!LVL</vt:lpstr>
      <vt:lpstr>Selene!LVL</vt:lpstr>
      <vt:lpstr>'Selene 3'!LVL</vt:lpstr>
      <vt:lpstr>Slaine!LVL</vt:lpstr>
      <vt:lpstr>'Slaine 3'!LVL</vt:lpstr>
      <vt:lpstr>Ayumi!move</vt:lpstr>
      <vt:lpstr>Martin!move</vt:lpstr>
      <vt:lpstr>'Martin 3'!move</vt:lpstr>
      <vt:lpstr>MM!move</vt:lpstr>
      <vt:lpstr>Mouse!move</vt:lpstr>
      <vt:lpstr>Noctessa!move</vt:lpstr>
      <vt:lpstr>'Noctessa 3'!move</vt:lpstr>
      <vt:lpstr>Selene!move</vt:lpstr>
      <vt:lpstr>'Selene 3'!move</vt:lpstr>
      <vt:lpstr>Slaine!move</vt:lpstr>
      <vt:lpstr>'Slaine 3'!move</vt:lpstr>
      <vt:lpstr>Ayumi!Print_Area</vt:lpstr>
      <vt:lpstr>Martin!Print_Area</vt:lpstr>
      <vt:lpstr>'Martin 3'!Print_Area</vt:lpstr>
      <vt:lpstr>Mouse!Print_Area</vt:lpstr>
      <vt:lpstr>Noctessa!Print_Area</vt:lpstr>
      <vt:lpstr>'Noctessa 3'!Print_Area</vt:lpstr>
      <vt:lpstr>Selene!Print_Area</vt:lpstr>
      <vt:lpstr>'Selene 3'!Print_Area</vt:lpstr>
      <vt:lpstr>Slaine!Print_Area</vt:lpstr>
      <vt:lpstr>'Slaine 3'!Print_Area</vt:lpstr>
      <vt:lpstr>Ayumi!STR</vt:lpstr>
      <vt:lpstr>Martin!STR</vt:lpstr>
      <vt:lpstr>'Martin 3'!STR</vt:lpstr>
      <vt:lpstr>'Monster Manual'!STR</vt:lpstr>
      <vt:lpstr>Mouse!STR</vt:lpstr>
      <vt:lpstr>Noctessa!STR</vt:lpstr>
      <vt:lpstr>'Noctessa 3'!STR</vt:lpstr>
      <vt:lpstr>Selene!STR</vt:lpstr>
      <vt:lpstr>'Selene 3'!STR</vt:lpstr>
      <vt:lpstr>Slaine!STR</vt:lpstr>
      <vt:lpstr>'Slaine 3'!STR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Laitakari Artturi</dc:creator>
  <cp:keywords/>
  <dc:description/>
  <cp:lastModifiedBy>artturi laitakari</cp:lastModifiedBy>
  <cp:revision>17</cp:revision>
  <dcterms:created xsi:type="dcterms:W3CDTF">2023-12-20T05:56:07Z</dcterms:created>
  <dcterms:modified xsi:type="dcterms:W3CDTF">2025-04-04T10:12:16Z</dcterms:modified>
  <cp:category/>
  <cp:contentStatus/>
</cp:coreProperties>
</file>